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C_LSIP\"/>
    </mc:Choice>
  </mc:AlternateContent>
  <xr:revisionPtr revIDLastSave="0" documentId="13_ncr:1_{EFD0DDA1-22C0-4ABC-BA50-D284E9FDD87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36" i="44" l="1"/>
  <c r="B36" i="44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<sst xmlns="http://schemas.openxmlformats.org/spreadsheetml/2006/main" count="2355" uniqueCount="531">
  <si>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</si>
  <si>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</si>
  <si>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</si>
  <si>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</si>
  <si>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</si>
  <si>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</si>
  <si>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</si>
  <si>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</si>
  <si>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</si>
  <si>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</si>
  <si>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</si>
  <si>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</si>
  <si>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</si>
  <si>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</si>
  <si>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</si>
  <si>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</si>
  <si>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</si>
  <si>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</si>
  <si>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</si>
  <si>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</si>
  <si>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</si>
  <si>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</si>
  <si>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</si>
  <si>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</si>
  <si>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</si>
  <si>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</si>
  <si>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</si>
  <si>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</si>
  <si>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</si>
  <si>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</si>
  <si>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</si>
  <si>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</si>
  <si>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</si>
  <si>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</si>
  <si>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</si>
  <si>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</si>
  <si>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</si>
  <si>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</si>
  <si>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</si>
  <si>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</si>
  <si>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</si>
  <si>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</si>
  <si>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</si>
  <si>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</si>
  <si>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</si>
  <si>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</si>
  <si>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</si>
  <si>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</si>
  <si>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</si>
  <si>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</si>
  <si>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</si>
  <si>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</si>
  <si>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</si>
  <si>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</si>
  <si>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</si>
  <si>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</si>
  <si>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</si>
  <si>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</si>
  <si>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</si>
  <si>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</si>
  <si>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</si>
  <si>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</si>
  <si>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</si>
  <si>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</si>
  <si>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</si>
  <si>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</si>
  <si>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</si>
  <si>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</si>
  <si>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</si>
  <si>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</si>
  <si>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</si>
  <si>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</si>
  <si>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</si>
  <si>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</si>
  <si>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</si>
  <si>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</si>
  <si>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</si>
  <si>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</si>
  <si>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</si>
  <si>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</si>
  <si>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</si>
  <si>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</si>
  <si>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</si>
  <si>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</si>
  <si>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</si>
  <si>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</si>
  <si>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</si>
  <si>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</si>
  <si>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</si>
  <si>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</si>
  <si>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</si>
  <si>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</si>
  <si>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</si>
  <si>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</si>
  <si>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</si>
  <si>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</si>
  <si>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</si>
  <si>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</si>
  <si>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</si>
  <si>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</si>
  <si>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</si>
  <si>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</si>
  <si>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</si>
  <si>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</si>
  <si>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</si>
  <si>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</si>
  <si>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</si>
  <si>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</si>
  <si>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</si>
  <si>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</si>
  <si>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</si>
  <si>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</si>
  <si>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</si>
  <si>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</si>
  <si>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</si>
  <si>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</si>
  <si>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</si>
  <si>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</si>
  <si>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</si>
  <si>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</si>
  <si>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</si>
  <si>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</si>
  <si>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</si>
  <si>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</si>
  <si>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</si>
  <si>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</si>
  <si>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</si>
  <si>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</si>
  <si>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</si>
  <si>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</si>
  <si>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</si>
  <si>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</si>
  <si>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</si>
  <si>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</si>
  <si>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</si>
  <si>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</si>
  <si>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</si>
  <si>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</si>
  <si>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</si>
  <si>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</si>
  <si>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</si>
  <si>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</si>
  <si>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</si>
  <si>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</si>
  <si>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</si>
  <si>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</si>
  <si>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</si>
  <si>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</si>
  <si>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</si>
  <si>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</si>
  <si>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</si>
  <si>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</si>
  <si>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</si>
  <si>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</si>
  <si>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</si>
  <si>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</si>
  <si>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</si>
  <si>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</si>
  <si>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</si>
  <si>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</si>
  <si>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</si>
  <si>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</si>
  <si>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</si>
  <si>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</si>
  <si>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</si>
  <si>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</si>
  <si>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</si>
  <si>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</si>
  <si>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</si>
  <si>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</si>
  <si>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</si>
  <si>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</si>
  <si>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</si>
  <si>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</si>
  <si>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</si>
  <si>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</si>
  <si>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</si>
  <si>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</si>
  <si>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</si>
  <si>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</si>
  <si>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</si>
  <si>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</si>
  <si>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</si>
  <si>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</si>
  <si>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</si>
  <si>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</si>
  <si>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</si>
  <si>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</si>
  <si>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</si>
  <si>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</si>
  <si>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</si>
  <si>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</si>
  <si>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</si>
  <si>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</si>
  <si>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</si>
  <si>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</si>
  <si>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</si>
  <si>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</si>
  <si>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</si>
  <si>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</si>
  <si>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</si>
  <si>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</si>
  <si>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</si>
  <si>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</si>
  <si>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</si>
  <si>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</si>
  <si>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</si>
  <si>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</si>
  <si>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</si>
  <si>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</si>
  <si>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</si>
  <si>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</si>
  <si>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</si>
  <si>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</si>
  <si>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</si>
  <si>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</si>
  <si>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</si>
  <si>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</si>
  <si>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</si>
  <si>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</si>
  <si>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</si>
  <si>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</si>
  <si>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</si>
  <si>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</si>
  <si>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</si>
  <si>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</si>
  <si>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</si>
  <si>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</si>
  <si>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</si>
  <si>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</si>
  <si>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</si>
  <si>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</si>
  <si>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</si>
  <si>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</si>
  <si>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</si>
  <si>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</si>
  <si>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</si>
  <si>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</si>
  <si>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</si>
  <si>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</si>
  <si>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</si>
  <si>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</si>
  <si>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</si>
  <si>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</si>
  <si>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</si>
  <si>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</si>
  <si>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</si>
  <si>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</si>
  <si>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</si>
  <si>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</si>
  <si>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</si>
  <si>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</si>
  <si>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</si>
  <si>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</si>
  <si>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</si>
  <si>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</si>
  <si>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</si>
  <si>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</si>
  <si>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</si>
  <si>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</si>
  <si>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</si>
  <si>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</si>
  <si>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</si>
  <si>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</si>
  <si>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</si>
  <si>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</si>
  <si>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</si>
  <si>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</si>
  <si>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</si>
  <si>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</si>
  <si>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</si>
  <si>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</si>
  <si>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</si>
  <si>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</si>
  <si>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</si>
  <si>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</si>
  <si>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</si>
  <si>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</si>
  <si>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</si>
  <si>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</si>
  <si>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</si>
  <si>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</si>
  <si>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</si>
  <si>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</si>
  <si>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</si>
  <si>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</si>
  <si>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</si>
  <si>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</si>
  <si>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</si>
  <si>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</si>
  <si>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</si>
  <si>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</si>
  <si>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</si>
  <si>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</si>
  <si>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</si>
  <si>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</si>
  <si>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</si>
  <si>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</si>
  <si>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</si>
  <si>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</si>
  <si>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</si>
  <si>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</si>
  <si>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</si>
  <si>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</si>
  <si>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</si>
  <si>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</si>
  <si>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</si>
  <si>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</si>
  <si>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</si>
  <si>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</si>
  <si>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</si>
  <si>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</si>
  <si>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</si>
  <si>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</si>
  <si>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</si>
  <si>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</si>
  <si>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</si>
  <si>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</si>
  <si>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</si>
  <si>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</si>
  <si>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</si>
  <si>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</si>
  <si>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</si>
  <si>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</si>
  <si>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</si>
  <si>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</si>
  <si>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</si>
  <si>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</si>
  <si>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</si>
  <si>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</si>
  <si>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</si>
  <si>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</si>
  <si>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</si>
  <si>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</si>
  <si>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</si>
  <si>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</si>
  <si>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</si>
  <si>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</si>
  <si>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</si>
  <si>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</si>
  <si>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</si>
  <si>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</si>
  <si>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</si>
  <si>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</si>
  <si>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</si>
  <si>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</si>
  <si>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</si>
  <si>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</si>
  <si>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</si>
  <si>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</si>
  <si>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</si>
  <si>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</si>
  <si>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</si>
  <si>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</si>
  <si>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</si>
  <si>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</si>
  <si>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</si>
  <si>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</si>
  <si>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</si>
  <si>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</si>
  <si>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</si>
  <si>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</si>
  <si>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</si>
  <si>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</si>
  <si>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</si>
  <si>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</si>
  <si>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</si>
  <si>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</si>
  <si>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</si>
  <si>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</si>
  <si>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</si>
  <si>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</si>
  <si>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</si>
  <si>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</si>
  <si>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</si>
  <si>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</si>
  <si>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</si>
  <si>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</si>
  <si>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</si>
  <si>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</si>
  <si>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</si>
  <si>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</si>
  <si>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</si>
  <si>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</si>
  <si>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</si>
  <si>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</si>
  <si>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</si>
  <si>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</si>
  <si>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</si>
  <si>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</si>
  <si>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</si>
  <si>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</si>
  <si>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</si>
  <si>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</si>
  <si>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</si>
  <si>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</si>
  <si>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</si>
  <si>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</si>
  <si>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</si>
  <si>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</si>
  <si>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</si>
  <si>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</si>
  <si>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</si>
  <si>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</si>
  <si>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</si>
  <si>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</si>
  <si>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</si>
  <si>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</si>
  <si>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</si>
  <si>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</si>
  <si>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</si>
  <si>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</si>
  <si>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</si>
  <si>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</si>
  <si>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</si>
  <si>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</si>
  <si>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</si>
  <si>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</si>
  <si>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</si>
  <si>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</si>
  <si>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</si>
  <si>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</si>
  <si>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</si>
  <si>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</si>
  <si>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</si>
  <si>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</si>
  <si>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</si>
  <si>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</si>
  <si>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</si>
  <si>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</si>
  <si>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</si>
  <si>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</si>
  <si>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</si>
  <si>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</si>
  <si>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</si>
  <si>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</si>
  <si>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</si>
  <si>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</si>
  <si>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</si>
  <si>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</si>
  <si>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</si>
  <si>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</si>
  <si>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</si>
  <si>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</si>
  <si>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</si>
  <si>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</si>
  <si>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</si>
  <si>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</si>
  <si>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</si>
  <si>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</si>
  <si>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</si>
  <si>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</si>
  <si>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</si>
  <si>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</si>
  <si>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</si>
  <si>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</si>
  <si>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</si>
  <si>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</si>
  <si>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</si>
  <si>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</si>
  <si>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</si>
  <si>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</si>
  <si>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</si>
  <si>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</si>
  <si>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</si>
  <si>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</si>
  <si>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</si>
  <si>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</si>
  <si>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</si>
  <si>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</si>
  <si>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</si>
  <si>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</si>
  <si>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</si>
  <si>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</si>
  <si>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</si>
  <si>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</si>
  <si>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</si>
  <si>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</si>
  <si>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</si>
  <si>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</si>
  <si>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</si>
  <si>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</si>
  <si>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</si>
  <si>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</si>
  <si>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</si>
  <si>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</si>
  <si>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</si>
  <si>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</si>
  <si>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</si>
  <si>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</si>
  <si>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</si>
  <si>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</si>
  <si>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</si>
  <si>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</si>
  <si>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</si>
  <si>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</si>
  <si>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</si>
  <si>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</si>
  <si>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</si>
  <si>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</si>
  <si>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</si>
  <si>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</si>
  <si>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</si>
  <si>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</si>
  <si>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</si>
  <si>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</si>
  <si>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</si>
  <si>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</si>
  <si>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</si>
  <si>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</si>
  <si>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</si>
  <si>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</si>
  <si>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</si>
  <si>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</si>
  <si>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</si>
  <si>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</si>
  <si>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</si>
  <si>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</si>
  <si>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</si>
  <si>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</si>
  <si>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</si>
  <si>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</si>
  <si>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</si>
  <si>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</si>
  <si>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automation/Data/Results/Workbooks/LSIPs/GC_LSIP/GC_LSIP_Database.Main.xlsx</t>
  </si>
  <si>
    <t>LSIP</t>
  </si>
  <si>
    <t>11. Gloucestershire</t>
  </si>
  <si>
    <t>28-02-2024 10:17:06</t>
  </si>
  <si>
    <t>LSIP name</t>
  </si>
  <si>
    <t>Gloucestershire</t>
  </si>
  <si>
    <t>29 02 2024 04:12:07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</si>
</sst>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0.60514525050421319</c:v>
                </c:pt>
                <c:pt idx="2">
                  <c:v>-1.3240570748719316</c:v>
                </c:pt>
                <c:pt idx="3">
                  <c:v>-0.52628985948817153</c:v>
                </c:pt>
                <c:pt idx="4">
                  <c:v>-5.3115304789932427</c:v>
                </c:pt>
                <c:pt idx="5">
                  <c:v>-1.7269213285509455</c:v>
                </c:pt>
                <c:pt idx="7">
                  <c:v>0.47020667932862192</c:v>
                </c:pt>
                <c:pt idx="8">
                  <c:v>0.85492040141468273</c:v>
                </c:pt>
                <c:pt idx="9">
                  <c:v>-1.3382161358241773</c:v>
                </c:pt>
                <c:pt idx="10">
                  <c:v>1.6181665974040582</c:v>
                </c:pt>
                <c:pt idx="11">
                  <c:v>1.7124866474496292</c:v>
                </c:pt>
                <c:pt idx="12">
                  <c:v>0.36148395220376717</c:v>
                </c:pt>
                <c:pt idx="13">
                  <c:v>0.149242824271556</c:v>
                </c:pt>
                <c:pt idx="14">
                  <c:v>6.0557880342569925</c:v>
                </c:pt>
                <c:pt idx="15">
                  <c:v>0.54253536422901316</c:v>
                </c:pt>
                <c:pt idx="17">
                  <c:v>3.5038272610842025</c:v>
                </c:pt>
                <c:pt idx="18">
                  <c:v>-1.4680396855196065</c:v>
                </c:pt>
                <c:pt idx="19">
                  <c:v>1.2081029218351969</c:v>
                </c:pt>
                <c:pt idx="20">
                  <c:v>1.5402015966427873</c:v>
                </c:pt>
                <c:pt idx="22">
                  <c:v>3.3604309893818796</c:v>
                </c:pt>
                <c:pt idx="24">
                  <c:v>1.3056807388643454</c:v>
                </c:pt>
                <c:pt idx="25">
                  <c:v>-0.43467582019112161</c:v>
                </c:pt>
                <c:pt idx="26">
                  <c:v>1.8044779368626251</c:v>
                </c:pt>
                <c:pt idx="27">
                  <c:v>0.85649261057885173</c:v>
                </c:pt>
                <c:pt idx="29">
                  <c:v>2.6153948805204275</c:v>
                </c:pt>
                <c:pt idx="30">
                  <c:v>12.128370434221125</c:v>
                </c:pt>
                <c:pt idx="31">
                  <c:v>-9.6757962352723492</c:v>
                </c:pt>
                <c:pt idx="32">
                  <c:v>3.5902375625470828</c:v>
                </c:pt>
                <c:pt idx="33">
                  <c:v>4.7432821342158205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0.70800231659025048</c:v>
                </c:pt>
                <c:pt idx="2">
                  <c:v>1.887222566257063</c:v>
                </c:pt>
                <c:pt idx="3">
                  <c:v>0.58329143301620867</c:v>
                </c:pt>
                <c:pt idx="4">
                  <c:v>0.18736903054781262</c:v>
                </c:pt>
                <c:pt idx="5">
                  <c:v>1.2485904559378147</c:v>
                </c:pt>
                <c:pt idx="7">
                  <c:v>0.47046769118415099</c:v>
                </c:pt>
                <c:pt idx="8">
                  <c:v>2.174351060240487</c:v>
                </c:pt>
                <c:pt idx="9">
                  <c:v>1.4697512851609806</c:v>
                </c:pt>
                <c:pt idx="10">
                  <c:v>0.73630223206551104</c:v>
                </c:pt>
                <c:pt idx="11">
                  <c:v>-0.61446721276986471</c:v>
                </c:pt>
                <c:pt idx="12">
                  <c:v>-0.29272619419520307</c:v>
                </c:pt>
                <c:pt idx="13">
                  <c:v>0.92211484177042724</c:v>
                </c:pt>
                <c:pt idx="14">
                  <c:v>-0.38082118157216627</c:v>
                </c:pt>
                <c:pt idx="15">
                  <c:v>0.84681465373521725</c:v>
                </c:pt>
                <c:pt idx="17">
                  <c:v>1.3364618834946329</c:v>
                </c:pt>
                <c:pt idx="18">
                  <c:v>5.3004852003102343E-2</c:v>
                </c:pt>
                <c:pt idx="19">
                  <c:v>7.4853168102784196E-2</c:v>
                </c:pt>
                <c:pt idx="20">
                  <c:v>0.48836207802822607</c:v>
                </c:pt>
                <c:pt idx="22">
                  <c:v>1.3891736675867294</c:v>
                </c:pt>
                <c:pt idx="24">
                  <c:v>-0.52020823209067979</c:v>
                </c:pt>
                <c:pt idx="25">
                  <c:v>-1.6686491731793374</c:v>
                </c:pt>
                <c:pt idx="26">
                  <c:v>-1.4669185653027106</c:v>
                </c:pt>
                <c:pt idx="27">
                  <c:v>-0.91442946028746919</c:v>
                </c:pt>
                <c:pt idx="29">
                  <c:v>0.99603185251861959</c:v>
                </c:pt>
                <c:pt idx="30">
                  <c:v>-0.53547419677252295</c:v>
                </c:pt>
                <c:pt idx="31">
                  <c:v>-2.0762152305901838</c:v>
                </c:pt>
                <c:pt idx="32">
                  <c:v>0.45968422643305473</c:v>
                </c:pt>
                <c:pt idx="33">
                  <c:v>0.26266503082954529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7.6210000000000191</c:v>
                </c:pt>
                <c:pt idx="1">
                  <c:v>6.5759999999999996</c:v>
                </c:pt>
                <c:pt idx="2">
                  <c:v>7.125999999999987</c:v>
                </c:pt>
                <c:pt idx="3">
                  <c:v>5.8419999999999934</c:v>
                </c:pt>
                <c:pt idx="4">
                  <c:v>6.9570000000000087</c:v>
                </c:pt>
                <c:pt idx="5">
                  <c:v>5.9210000000000118</c:v>
                </c:pt>
                <c:pt idx="6">
                  <c:v>6.1650000000000125</c:v>
                </c:pt>
                <c:pt idx="7">
                  <c:v>6.8750000000000089</c:v>
                </c:pt>
                <c:pt idx="8">
                  <c:v>7.1030000000000113</c:v>
                </c:pt>
                <c:pt idx="9">
                  <c:v>5.6129999999999951</c:v>
                </c:pt>
                <c:pt idx="10">
                  <c:v>7.0630000000000122</c:v>
                </c:pt>
                <c:pt idx="11">
                  <c:v>7.1250000000000107</c:v>
                </c:pt>
                <c:pt idx="12">
                  <c:v>7.1780000000000053</c:v>
                </c:pt>
                <c:pt idx="13">
                  <c:v>7.2659999999999965</c:v>
                </c:pt>
                <c:pt idx="14">
                  <c:v>7.3220000000000063</c:v>
                </c:pt>
                <c:pt idx="15">
                  <c:v>7.3390000000000111</c:v>
                </c:pt>
                <c:pt idx="16">
                  <c:v>7.3610000000000078</c:v>
                </c:pt>
                <c:pt idx="17">
                  <c:v>7.3820000000000254</c:v>
                </c:pt>
                <c:pt idx="18">
                  <c:v>7.3999999999999915</c:v>
                </c:pt>
                <c:pt idx="19">
                  <c:v>7.4169999999999812</c:v>
                </c:pt>
                <c:pt idx="20">
                  <c:v>7.4449999999999914</c:v>
                </c:pt>
                <c:pt idx="21">
                  <c:v>7.4710000000000001</c:v>
                </c:pt>
                <c:pt idx="22">
                  <c:v>7.4970000000000088</c:v>
                </c:pt>
                <c:pt idx="23">
                  <c:v>7.5210000000000097</c:v>
                </c:pt>
                <c:pt idx="24" formatCode="#,##0.00">
                  <c:v>7.5439999999999987</c:v>
                </c:pt>
                <c:pt idx="25">
                  <c:v>7.5659999999999927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0.27400000000000008</c:v>
                </c:pt>
                <c:pt idx="1">
                  <c:v>0.25999999999999973</c:v>
                </c:pt>
                <c:pt idx="2">
                  <c:v>0.51599999999999935</c:v>
                </c:pt>
                <c:pt idx="3">
                  <c:v>0.41400000000000092</c:v>
                </c:pt>
                <c:pt idx="4">
                  <c:v>0.25700000000000006</c:v>
                </c:pt>
                <c:pt idx="5">
                  <c:v>0.49899999999999894</c:v>
                </c:pt>
                <c:pt idx="6">
                  <c:v>0.2729999999999998</c:v>
                </c:pt>
                <c:pt idx="7">
                  <c:v>0.28800000000000048</c:v>
                </c:pt>
                <c:pt idx="8">
                  <c:v>0.42799999999999949</c:v>
                </c:pt>
                <c:pt idx="9">
                  <c:v>0.2970000000000001</c:v>
                </c:pt>
                <c:pt idx="10">
                  <c:v>0.29999999999999932</c:v>
                </c:pt>
                <c:pt idx="11">
                  <c:v>0.29100000000000081</c:v>
                </c:pt>
                <c:pt idx="12">
                  <c:v>0.28699999999999987</c:v>
                </c:pt>
                <c:pt idx="13">
                  <c:v>0.27800000000000025</c:v>
                </c:pt>
                <c:pt idx="14">
                  <c:v>0.26999999999999946</c:v>
                </c:pt>
                <c:pt idx="15">
                  <c:v>0.26299999999999979</c:v>
                </c:pt>
                <c:pt idx="16">
                  <c:v>0.25700000000000012</c:v>
                </c:pt>
                <c:pt idx="17">
                  <c:v>0.25199999999999995</c:v>
                </c:pt>
                <c:pt idx="18">
                  <c:v>0.24700000000000019</c:v>
                </c:pt>
                <c:pt idx="19">
                  <c:v>0.2420000000000001</c:v>
                </c:pt>
                <c:pt idx="20">
                  <c:v>0.23800000000000035</c:v>
                </c:pt>
                <c:pt idx="21">
                  <c:v>0.23399999999999976</c:v>
                </c:pt>
                <c:pt idx="22">
                  <c:v>0.22999999999999993</c:v>
                </c:pt>
                <c:pt idx="23">
                  <c:v>0.2259999999999999</c:v>
                </c:pt>
                <c:pt idx="24" formatCode="#,##0.00">
                  <c:v>0.22199999999999986</c:v>
                </c:pt>
                <c:pt idx="25">
                  <c:v>0.21900000000000006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2.0519999999999956</c:v>
                </c:pt>
                <c:pt idx="1">
                  <c:v>2.0370000000000021</c:v>
                </c:pt>
                <c:pt idx="2">
                  <c:v>2.0659999999999985</c:v>
                </c:pt>
                <c:pt idx="3">
                  <c:v>2.3619999999999943</c:v>
                </c:pt>
                <c:pt idx="4">
                  <c:v>2.2210000000000041</c:v>
                </c:pt>
                <c:pt idx="5">
                  <c:v>1.9030000000000022</c:v>
                </c:pt>
                <c:pt idx="6">
                  <c:v>2.7060000000000031</c:v>
                </c:pt>
                <c:pt idx="7">
                  <c:v>2.6030000000000006</c:v>
                </c:pt>
                <c:pt idx="8">
                  <c:v>3.2029999999999976</c:v>
                </c:pt>
                <c:pt idx="9">
                  <c:v>2.2979999999999987</c:v>
                </c:pt>
                <c:pt idx="10">
                  <c:v>3.3730000000000024</c:v>
                </c:pt>
                <c:pt idx="11">
                  <c:v>3.3079999999999972</c:v>
                </c:pt>
                <c:pt idx="12">
                  <c:v>3.248000000000002</c:v>
                </c:pt>
                <c:pt idx="13">
                  <c:v>3.2300000000000009</c:v>
                </c:pt>
                <c:pt idx="14">
                  <c:v>3.2179999999999986</c:v>
                </c:pt>
                <c:pt idx="15">
                  <c:v>3.2080000000000002</c:v>
                </c:pt>
                <c:pt idx="16">
                  <c:v>3.1980000000000026</c:v>
                </c:pt>
                <c:pt idx="17">
                  <c:v>3.1879999999999984</c:v>
                </c:pt>
                <c:pt idx="18">
                  <c:v>3.177</c:v>
                </c:pt>
                <c:pt idx="19">
                  <c:v>3.1669999999999936</c:v>
                </c:pt>
                <c:pt idx="20">
                  <c:v>3.1580000000000017</c:v>
                </c:pt>
                <c:pt idx="21">
                  <c:v>3.1489999999999911</c:v>
                </c:pt>
                <c:pt idx="22">
                  <c:v>3.1400000000000072</c:v>
                </c:pt>
                <c:pt idx="23">
                  <c:v>3.1299999999999994</c:v>
                </c:pt>
                <c:pt idx="24" formatCode="#,##0.00">
                  <c:v>3.1209999999999996</c:v>
                </c:pt>
                <c:pt idx="25">
                  <c:v>3.1119999999999939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1.4349999999999987</c:v>
                </c:pt>
                <c:pt idx="1">
                  <c:v>2.0489999999999977</c:v>
                </c:pt>
                <c:pt idx="2">
                  <c:v>2.0890000000000035</c:v>
                </c:pt>
                <c:pt idx="3">
                  <c:v>1.6520000000000021</c:v>
                </c:pt>
                <c:pt idx="4">
                  <c:v>1.824000000000001</c:v>
                </c:pt>
                <c:pt idx="5">
                  <c:v>1.9740000000000015</c:v>
                </c:pt>
                <c:pt idx="6">
                  <c:v>1.7819999999999985</c:v>
                </c:pt>
                <c:pt idx="7">
                  <c:v>1.6649999999999996</c:v>
                </c:pt>
                <c:pt idx="8">
                  <c:v>1.7420000000000013</c:v>
                </c:pt>
                <c:pt idx="9">
                  <c:v>2.4309999999999961</c:v>
                </c:pt>
                <c:pt idx="10">
                  <c:v>2.2460000000000035</c:v>
                </c:pt>
                <c:pt idx="11">
                  <c:v>2.1990000000000016</c:v>
                </c:pt>
                <c:pt idx="12">
                  <c:v>2.1849999999999943</c:v>
                </c:pt>
                <c:pt idx="13">
                  <c:v>2.2219999999999942</c:v>
                </c:pt>
                <c:pt idx="14">
                  <c:v>2.3249999999999953</c:v>
                </c:pt>
                <c:pt idx="15">
                  <c:v>2.3840000000000043</c:v>
                </c:pt>
                <c:pt idx="16">
                  <c:v>2.4269999999999969</c:v>
                </c:pt>
                <c:pt idx="17">
                  <c:v>2.458999999999993</c:v>
                </c:pt>
                <c:pt idx="18">
                  <c:v>2.4839999999999987</c:v>
                </c:pt>
                <c:pt idx="19">
                  <c:v>2.5059999999999909</c:v>
                </c:pt>
                <c:pt idx="20">
                  <c:v>2.5249999999999995</c:v>
                </c:pt>
                <c:pt idx="21">
                  <c:v>2.5430000000000006</c:v>
                </c:pt>
                <c:pt idx="22">
                  <c:v>2.559000000000005</c:v>
                </c:pt>
                <c:pt idx="23">
                  <c:v>2.5750000000000051</c:v>
                </c:pt>
                <c:pt idx="24" formatCode="#,##0.00">
                  <c:v>2.5909999999999895</c:v>
                </c:pt>
                <c:pt idx="25">
                  <c:v>2.6059999999999994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3.3560000000000105</c:v>
                </c:pt>
                <c:pt idx="1">
                  <c:v>2.9300000000000028</c:v>
                </c:pt>
                <c:pt idx="2">
                  <c:v>3.3969999999999905</c:v>
                </c:pt>
                <c:pt idx="3">
                  <c:v>3.507999999999992</c:v>
                </c:pt>
                <c:pt idx="4">
                  <c:v>3.2069999999999972</c:v>
                </c:pt>
                <c:pt idx="5">
                  <c:v>3.5599999999999943</c:v>
                </c:pt>
                <c:pt idx="6">
                  <c:v>4.1930000000000014</c:v>
                </c:pt>
                <c:pt idx="7">
                  <c:v>3.8299999999999792</c:v>
                </c:pt>
                <c:pt idx="8">
                  <c:v>3.5509999999999935</c:v>
                </c:pt>
                <c:pt idx="9">
                  <c:v>3.8240000000000021</c:v>
                </c:pt>
                <c:pt idx="10">
                  <c:v>3.8929999999999936</c:v>
                </c:pt>
                <c:pt idx="11">
                  <c:v>3.8469999999999884</c:v>
                </c:pt>
                <c:pt idx="12">
                  <c:v>3.804000000000006</c:v>
                </c:pt>
                <c:pt idx="13">
                  <c:v>3.7789999999999919</c:v>
                </c:pt>
                <c:pt idx="14">
                  <c:v>3.7290000000000023</c:v>
                </c:pt>
                <c:pt idx="15">
                  <c:v>3.6659999999999977</c:v>
                </c:pt>
                <c:pt idx="16">
                  <c:v>3.610999999999994</c:v>
                </c:pt>
                <c:pt idx="17">
                  <c:v>3.555000000000001</c:v>
                </c:pt>
                <c:pt idx="18">
                  <c:v>3.4980000000000064</c:v>
                </c:pt>
                <c:pt idx="19">
                  <c:v>3.4419999999999988</c:v>
                </c:pt>
                <c:pt idx="20">
                  <c:v>3.3869999999999933</c:v>
                </c:pt>
                <c:pt idx="21">
                  <c:v>3.3319999999999999</c:v>
                </c:pt>
                <c:pt idx="22">
                  <c:v>3.2779999999999982</c:v>
                </c:pt>
                <c:pt idx="23">
                  <c:v>3.2250000000000041</c:v>
                </c:pt>
                <c:pt idx="24" formatCode="#,##0.00">
                  <c:v>3.1720000000000024</c:v>
                </c:pt>
                <c:pt idx="25">
                  <c:v>3.1189999999999962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10.704999999999972</c:v>
                </c:pt>
                <c:pt idx="1">
                  <c:v>13.029999999999939</c:v>
                </c:pt>
                <c:pt idx="2">
                  <c:v>13.469999999999986</c:v>
                </c:pt>
                <c:pt idx="3">
                  <c:v>14.570999999999973</c:v>
                </c:pt>
                <c:pt idx="4">
                  <c:v>11.83</c:v>
                </c:pt>
                <c:pt idx="5">
                  <c:v>10.675000000000013</c:v>
                </c:pt>
                <c:pt idx="6">
                  <c:v>9.6170000000000382</c:v>
                </c:pt>
                <c:pt idx="7">
                  <c:v>11.80200000000003</c:v>
                </c:pt>
                <c:pt idx="8">
                  <c:v>10.206000000000014</c:v>
                </c:pt>
                <c:pt idx="9">
                  <c:v>10.562000000000015</c:v>
                </c:pt>
                <c:pt idx="10">
                  <c:v>10.445</c:v>
                </c:pt>
                <c:pt idx="11">
                  <c:v>10.592999999999984</c:v>
                </c:pt>
                <c:pt idx="12">
                  <c:v>10.45799999999999</c:v>
                </c:pt>
                <c:pt idx="13">
                  <c:v>10.351999999999968</c:v>
                </c:pt>
                <c:pt idx="14">
                  <c:v>10.236000000000015</c:v>
                </c:pt>
                <c:pt idx="15">
                  <c:v>10.100000000000009</c:v>
                </c:pt>
                <c:pt idx="16">
                  <c:v>9.8830000000000116</c:v>
                </c:pt>
                <c:pt idx="17">
                  <c:v>9.6689999999999934</c:v>
                </c:pt>
                <c:pt idx="18">
                  <c:v>9.4579999999999966</c:v>
                </c:pt>
                <c:pt idx="19">
                  <c:v>9.2509999999999941</c:v>
                </c:pt>
                <c:pt idx="20">
                  <c:v>9.0579999999999927</c:v>
                </c:pt>
                <c:pt idx="21">
                  <c:v>8.8640000000000239</c:v>
                </c:pt>
                <c:pt idx="22">
                  <c:v>8.6720000000000308</c:v>
                </c:pt>
                <c:pt idx="23">
                  <c:v>8.483999999999984</c:v>
                </c:pt>
                <c:pt idx="24" formatCode="#,##0.00">
                  <c:v>8.2980000000000036</c:v>
                </c:pt>
                <c:pt idx="25">
                  <c:v>8.1149999999999984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21.688999999999979</c:v>
                </c:pt>
                <c:pt idx="1">
                  <c:v>20.737000000000009</c:v>
                </c:pt>
                <c:pt idx="2">
                  <c:v>22.227000000000043</c:v>
                </c:pt>
                <c:pt idx="3">
                  <c:v>22.082000000000019</c:v>
                </c:pt>
                <c:pt idx="4">
                  <c:v>22.250999999999983</c:v>
                </c:pt>
                <c:pt idx="5">
                  <c:v>22.055999999999962</c:v>
                </c:pt>
                <c:pt idx="6">
                  <c:v>22.906999999999936</c:v>
                </c:pt>
                <c:pt idx="7">
                  <c:v>20.792000000000005</c:v>
                </c:pt>
                <c:pt idx="8">
                  <c:v>22.908999999999963</c:v>
                </c:pt>
                <c:pt idx="9">
                  <c:v>23.646999999999995</c:v>
                </c:pt>
                <c:pt idx="10">
                  <c:v>23.534000000000024</c:v>
                </c:pt>
                <c:pt idx="11">
                  <c:v>22.927000000000053</c:v>
                </c:pt>
                <c:pt idx="12">
                  <c:v>22.684000000000001</c:v>
                </c:pt>
                <c:pt idx="13">
                  <c:v>22.494999999999962</c:v>
                </c:pt>
                <c:pt idx="14">
                  <c:v>22.323999999999998</c:v>
                </c:pt>
                <c:pt idx="15">
                  <c:v>22.154000000000075</c:v>
                </c:pt>
                <c:pt idx="16">
                  <c:v>22.101000000000052</c:v>
                </c:pt>
                <c:pt idx="17">
                  <c:v>22.041999999999984</c:v>
                </c:pt>
                <c:pt idx="18">
                  <c:v>21.986000000000036</c:v>
                </c:pt>
                <c:pt idx="19">
                  <c:v>21.932000000000013</c:v>
                </c:pt>
                <c:pt idx="20">
                  <c:v>21.912999999999958</c:v>
                </c:pt>
                <c:pt idx="21">
                  <c:v>21.872000000000028</c:v>
                </c:pt>
                <c:pt idx="22">
                  <c:v>21.834</c:v>
                </c:pt>
                <c:pt idx="23">
                  <c:v>21.798999999999921</c:v>
                </c:pt>
                <c:pt idx="24" formatCode="#,##0.00">
                  <c:v>21.767000000000014</c:v>
                </c:pt>
                <c:pt idx="25">
                  <c:v>21.762999999999966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19.098999999999975</c:v>
                </c:pt>
                <c:pt idx="1">
                  <c:v>20.838000000000029</c:v>
                </c:pt>
                <c:pt idx="2">
                  <c:v>22.422000000000008</c:v>
                </c:pt>
                <c:pt idx="3">
                  <c:v>21.662000000000049</c:v>
                </c:pt>
                <c:pt idx="4">
                  <c:v>24.964000000000038</c:v>
                </c:pt>
                <c:pt idx="5">
                  <c:v>23.862000000000045</c:v>
                </c:pt>
                <c:pt idx="6">
                  <c:v>24.075999999999997</c:v>
                </c:pt>
                <c:pt idx="7">
                  <c:v>24.503000000000007</c:v>
                </c:pt>
                <c:pt idx="8">
                  <c:v>26.60700000000001</c:v>
                </c:pt>
                <c:pt idx="9">
                  <c:v>28.65800000000004</c:v>
                </c:pt>
                <c:pt idx="10">
                  <c:v>28.150000000000041</c:v>
                </c:pt>
                <c:pt idx="11">
                  <c:v>27.955999999999985</c:v>
                </c:pt>
                <c:pt idx="12">
                  <c:v>28.476000000000031</c:v>
                </c:pt>
                <c:pt idx="13">
                  <c:v>29.583999999999971</c:v>
                </c:pt>
                <c:pt idx="14">
                  <c:v>30.449000000000044</c:v>
                </c:pt>
                <c:pt idx="15">
                  <c:v>30.857999999999951</c:v>
                </c:pt>
                <c:pt idx="16">
                  <c:v>31.233999999999963</c:v>
                </c:pt>
                <c:pt idx="17">
                  <c:v>31.539000000000065</c:v>
                </c:pt>
                <c:pt idx="18">
                  <c:v>31.886000000000063</c:v>
                </c:pt>
                <c:pt idx="19">
                  <c:v>32.216999999999999</c:v>
                </c:pt>
                <c:pt idx="20">
                  <c:v>32.594000000000037</c:v>
                </c:pt>
                <c:pt idx="21">
                  <c:v>32.980000000000068</c:v>
                </c:pt>
                <c:pt idx="22">
                  <c:v>33.377999999999993</c:v>
                </c:pt>
                <c:pt idx="23">
                  <c:v>33.784999999999961</c:v>
                </c:pt>
                <c:pt idx="24" formatCode="#,##0.00">
                  <c:v>34.19999999999996</c:v>
                </c:pt>
                <c:pt idx="25">
                  <c:v>34.622000000000028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47.808000000000042</c:v>
                </c:pt>
                <c:pt idx="1">
                  <c:v>46</c:v>
                </c:pt>
                <c:pt idx="2">
                  <c:v>47.059000000000033</c:v>
                </c:pt>
                <c:pt idx="3">
                  <c:v>46.115999999999957</c:v>
                </c:pt>
                <c:pt idx="4">
                  <c:v>47.027000000000129</c:v>
                </c:pt>
                <c:pt idx="5">
                  <c:v>47.056999999999903</c:v>
                </c:pt>
                <c:pt idx="6">
                  <c:v>49.504999999999889</c:v>
                </c:pt>
                <c:pt idx="7">
                  <c:v>48.329999999999963</c:v>
                </c:pt>
                <c:pt idx="8">
                  <c:v>48.004000000000026</c:v>
                </c:pt>
                <c:pt idx="9">
                  <c:v>49.020999999999937</c:v>
                </c:pt>
                <c:pt idx="10">
                  <c:v>49.969000000000015</c:v>
                </c:pt>
                <c:pt idx="11">
                  <c:v>50.127999999999957</c:v>
                </c:pt>
                <c:pt idx="12">
                  <c:v>50.138999999999903</c:v>
                </c:pt>
                <c:pt idx="13">
                  <c:v>50.098000000000091</c:v>
                </c:pt>
                <c:pt idx="14">
                  <c:v>50.134999999999991</c:v>
                </c:pt>
                <c:pt idx="15">
                  <c:v>50.209999999999916</c:v>
                </c:pt>
                <c:pt idx="16">
                  <c:v>50.246999999999971</c:v>
                </c:pt>
                <c:pt idx="17">
                  <c:v>50.275000000000041</c:v>
                </c:pt>
                <c:pt idx="18">
                  <c:v>50.295999999999992</c:v>
                </c:pt>
                <c:pt idx="19">
                  <c:v>50.314000000000085</c:v>
                </c:pt>
                <c:pt idx="20">
                  <c:v>50.341999999999885</c:v>
                </c:pt>
                <c:pt idx="21">
                  <c:v>50.374000000000031</c:v>
                </c:pt>
                <c:pt idx="22">
                  <c:v>50.403999999999847</c:v>
                </c:pt>
                <c:pt idx="23">
                  <c:v>50.452999999999932</c:v>
                </c:pt>
                <c:pt idx="24" formatCode="#,##0.00">
                  <c:v>50.494999999999983</c:v>
                </c:pt>
                <c:pt idx="25">
                  <c:v>50.533000000000008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10.878999999999989</c:v>
                </c:pt>
                <c:pt idx="1">
                  <c:v>10.216000000000001</c:v>
                </c:pt>
                <c:pt idx="2">
                  <c:v>10.435999999999982</c:v>
                </c:pt>
                <c:pt idx="3">
                  <c:v>9.6510000000000105</c:v>
                </c:pt>
                <c:pt idx="4">
                  <c:v>9.4819999999999851</c:v>
                </c:pt>
                <c:pt idx="5">
                  <c:v>10.929000000000007</c:v>
                </c:pt>
                <c:pt idx="6">
                  <c:v>9.516</c:v>
                </c:pt>
                <c:pt idx="7">
                  <c:v>8.9650000000000105</c:v>
                </c:pt>
                <c:pt idx="8">
                  <c:v>10.732000000000019</c:v>
                </c:pt>
                <c:pt idx="9">
                  <c:v>10.362999999999987</c:v>
                </c:pt>
                <c:pt idx="10">
                  <c:v>10.149999999999997</c:v>
                </c:pt>
                <c:pt idx="11">
                  <c:v>10.443000000000001</c:v>
                </c:pt>
                <c:pt idx="12">
                  <c:v>10.318000000000032</c:v>
                </c:pt>
                <c:pt idx="13">
                  <c:v>10.279000000000011</c:v>
                </c:pt>
                <c:pt idx="14">
                  <c:v>10.291000000000022</c:v>
                </c:pt>
                <c:pt idx="15">
                  <c:v>10.296999999999999</c:v>
                </c:pt>
                <c:pt idx="16">
                  <c:v>10.292000000000003</c:v>
                </c:pt>
                <c:pt idx="17">
                  <c:v>10.286999999999964</c:v>
                </c:pt>
                <c:pt idx="18">
                  <c:v>10.279999999999998</c:v>
                </c:pt>
                <c:pt idx="19">
                  <c:v>10.272999999999973</c:v>
                </c:pt>
                <c:pt idx="20">
                  <c:v>10.269</c:v>
                </c:pt>
                <c:pt idx="21">
                  <c:v>10.262000000000002</c:v>
                </c:pt>
                <c:pt idx="22">
                  <c:v>10.255000000000024</c:v>
                </c:pt>
                <c:pt idx="23">
                  <c:v>10.247000000000002</c:v>
                </c:pt>
                <c:pt idx="24" formatCode="#,##0.00">
                  <c:v>10.239000000000015</c:v>
                </c:pt>
                <c:pt idx="25">
                  <c:v>10.231000000000012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21.98299999999994</c:v>
                </c:pt>
                <c:pt idx="1">
                  <c:v>20.805999999999994</c:v>
                </c:pt>
                <c:pt idx="2">
                  <c:v>20.626999999999985</c:v>
                </c:pt>
                <c:pt idx="3">
                  <c:v>21.318999999999992</c:v>
                </c:pt>
                <c:pt idx="4">
                  <c:v>24.442000000000061</c:v>
                </c:pt>
                <c:pt idx="5">
                  <c:v>22.787999999999954</c:v>
                </c:pt>
                <c:pt idx="6">
                  <c:v>24.893999999999984</c:v>
                </c:pt>
                <c:pt idx="7">
                  <c:v>27.961999999999975</c:v>
                </c:pt>
                <c:pt idx="8">
                  <c:v>30.467999999999993</c:v>
                </c:pt>
                <c:pt idx="9">
                  <c:v>28.179999999999968</c:v>
                </c:pt>
                <c:pt idx="10">
                  <c:v>27.070000000000011</c:v>
                </c:pt>
                <c:pt idx="11">
                  <c:v>26.008000000000028</c:v>
                </c:pt>
                <c:pt idx="12">
                  <c:v>26.87600000000004</c:v>
                </c:pt>
                <c:pt idx="13">
                  <c:v>27.950000000000049</c:v>
                </c:pt>
                <c:pt idx="14">
                  <c:v>28.837999999999948</c:v>
                </c:pt>
                <c:pt idx="15">
                  <c:v>29.381000000000064</c:v>
                </c:pt>
                <c:pt idx="16">
                  <c:v>29.86099999999999</c:v>
                </c:pt>
                <c:pt idx="17">
                  <c:v>30.293999999999972</c:v>
                </c:pt>
                <c:pt idx="18">
                  <c:v>30.699000000000023</c:v>
                </c:pt>
                <c:pt idx="19">
                  <c:v>31.079999999999934</c:v>
                </c:pt>
                <c:pt idx="20">
                  <c:v>31.454000000000018</c:v>
                </c:pt>
                <c:pt idx="21">
                  <c:v>31.80599999999999</c:v>
                </c:pt>
                <c:pt idx="22">
                  <c:v>32.141000000000027</c:v>
                </c:pt>
                <c:pt idx="23">
                  <c:v>32.457000000000065</c:v>
                </c:pt>
                <c:pt idx="24" formatCode="#,##0.00">
                  <c:v>32.754000000000026</c:v>
                </c:pt>
                <c:pt idx="25">
                  <c:v>33.034999999999954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1.853000000000002</c:v>
                </c:pt>
                <c:pt idx="1">
                  <c:v>2.9399999999999986</c:v>
                </c:pt>
                <c:pt idx="2">
                  <c:v>2.5930000000000009</c:v>
                </c:pt>
                <c:pt idx="3">
                  <c:v>1.7360000000000027</c:v>
                </c:pt>
                <c:pt idx="4">
                  <c:v>2.4709999999999996</c:v>
                </c:pt>
                <c:pt idx="5">
                  <c:v>1.7819999999999994</c:v>
                </c:pt>
                <c:pt idx="6">
                  <c:v>1.825</c:v>
                </c:pt>
                <c:pt idx="7">
                  <c:v>2.2199999999999993</c:v>
                </c:pt>
                <c:pt idx="8">
                  <c:v>2.3440000000000025</c:v>
                </c:pt>
                <c:pt idx="9">
                  <c:v>2.594999999999998</c:v>
                </c:pt>
                <c:pt idx="10">
                  <c:v>2.3910000000000027</c:v>
                </c:pt>
                <c:pt idx="11">
                  <c:v>2.3610000000000015</c:v>
                </c:pt>
                <c:pt idx="12">
                  <c:v>2.3470000000000026</c:v>
                </c:pt>
                <c:pt idx="13">
                  <c:v>2.3309999999999986</c:v>
                </c:pt>
                <c:pt idx="14">
                  <c:v>2.3189999999999995</c:v>
                </c:pt>
                <c:pt idx="15">
                  <c:v>2.3160000000000012</c:v>
                </c:pt>
                <c:pt idx="16">
                  <c:v>2.3110000000000013</c:v>
                </c:pt>
                <c:pt idx="17">
                  <c:v>2.3049999999999957</c:v>
                </c:pt>
                <c:pt idx="18">
                  <c:v>2.2990000000000017</c:v>
                </c:pt>
                <c:pt idx="19">
                  <c:v>2.2940000000000018</c:v>
                </c:pt>
                <c:pt idx="20">
                  <c:v>2.2880000000000025</c:v>
                </c:pt>
                <c:pt idx="21">
                  <c:v>2.2820000000000018</c:v>
                </c:pt>
                <c:pt idx="22">
                  <c:v>2.2760000000000025</c:v>
                </c:pt>
                <c:pt idx="23">
                  <c:v>2.269999999999996</c:v>
                </c:pt>
                <c:pt idx="24" formatCode="#,##0.00">
                  <c:v>2.2639999999999953</c:v>
                </c:pt>
                <c:pt idx="25">
                  <c:v>2.2579999999999996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8.2740000000000027</c:v>
                </c:pt>
                <c:pt idx="1">
                  <c:v>8.3430000000000195</c:v>
                </c:pt>
                <c:pt idx="2">
                  <c:v>8.0729999999999897</c:v>
                </c:pt>
                <c:pt idx="3">
                  <c:v>8.3049999999999908</c:v>
                </c:pt>
                <c:pt idx="4">
                  <c:v>9.236999999999961</c:v>
                </c:pt>
                <c:pt idx="5">
                  <c:v>10.288</c:v>
                </c:pt>
                <c:pt idx="6">
                  <c:v>11.408000000000035</c:v>
                </c:pt>
                <c:pt idx="7">
                  <c:v>12.23000000000002</c:v>
                </c:pt>
                <c:pt idx="8">
                  <c:v>12.349999999999952</c:v>
                </c:pt>
                <c:pt idx="9">
                  <c:v>10.696000000000002</c:v>
                </c:pt>
                <c:pt idx="10">
                  <c:v>10.365000000000022</c:v>
                </c:pt>
                <c:pt idx="11">
                  <c:v>10.576000000000036</c:v>
                </c:pt>
                <c:pt idx="12">
                  <c:v>10.655000000000033</c:v>
                </c:pt>
                <c:pt idx="13">
                  <c:v>10.837000000000009</c:v>
                </c:pt>
                <c:pt idx="14">
                  <c:v>10.976999999999963</c:v>
                </c:pt>
                <c:pt idx="15">
                  <c:v>11.092999999999986</c:v>
                </c:pt>
                <c:pt idx="16">
                  <c:v>11.196000000000007</c:v>
                </c:pt>
                <c:pt idx="17">
                  <c:v>11.282000000000023</c:v>
                </c:pt>
                <c:pt idx="18">
                  <c:v>11.361999999999991</c:v>
                </c:pt>
                <c:pt idx="19">
                  <c:v>11.441000000000003</c:v>
                </c:pt>
                <c:pt idx="20">
                  <c:v>11.52499999999999</c:v>
                </c:pt>
                <c:pt idx="21">
                  <c:v>11.608000000000009</c:v>
                </c:pt>
                <c:pt idx="22">
                  <c:v>11.687000000000024</c:v>
                </c:pt>
                <c:pt idx="23">
                  <c:v>11.761999999999999</c:v>
                </c:pt>
                <c:pt idx="24" formatCode="#,##0.00">
                  <c:v>11.832000000000008</c:v>
                </c:pt>
                <c:pt idx="25">
                  <c:v>11.895000000000023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10.388999999999976</c:v>
                </c:pt>
                <c:pt idx="1">
                  <c:v>9.6929999999999836</c:v>
                </c:pt>
                <c:pt idx="2">
                  <c:v>10.605</c:v>
                </c:pt>
                <c:pt idx="3">
                  <c:v>10.671999999999974</c:v>
                </c:pt>
                <c:pt idx="4">
                  <c:v>10.463999999999999</c:v>
                </c:pt>
                <c:pt idx="5">
                  <c:v>10.820999999999991</c:v>
                </c:pt>
                <c:pt idx="6">
                  <c:v>10.354000000000035</c:v>
                </c:pt>
                <c:pt idx="7">
                  <c:v>11.269000000000027</c:v>
                </c:pt>
                <c:pt idx="8">
                  <c:v>10.856000000000011</c:v>
                </c:pt>
                <c:pt idx="9">
                  <c:v>9.7710000000000186</c:v>
                </c:pt>
                <c:pt idx="10">
                  <c:v>11.017999999999997</c:v>
                </c:pt>
                <c:pt idx="11">
                  <c:v>11.236999999999993</c:v>
                </c:pt>
                <c:pt idx="12">
                  <c:v>11.192000000000002</c:v>
                </c:pt>
                <c:pt idx="13">
                  <c:v>11.138000000000003</c:v>
                </c:pt>
                <c:pt idx="14">
                  <c:v>11.062999999999995</c:v>
                </c:pt>
                <c:pt idx="15">
                  <c:v>11.007999999999994</c:v>
                </c:pt>
                <c:pt idx="16">
                  <c:v>10.967000000000029</c:v>
                </c:pt>
                <c:pt idx="17">
                  <c:v>10.923999999999989</c:v>
                </c:pt>
                <c:pt idx="18">
                  <c:v>10.881000000000023</c:v>
                </c:pt>
                <c:pt idx="19">
                  <c:v>10.836000000000004</c:v>
                </c:pt>
                <c:pt idx="20">
                  <c:v>10.793999999999988</c:v>
                </c:pt>
                <c:pt idx="21">
                  <c:v>10.744000000000016</c:v>
                </c:pt>
                <c:pt idx="22">
                  <c:v>10.693999999999996</c:v>
                </c:pt>
                <c:pt idx="23">
                  <c:v>10.643999999999975</c:v>
                </c:pt>
                <c:pt idx="24" formatCode="#,##0.00">
                  <c:v>10.59400000000001</c:v>
                </c:pt>
                <c:pt idx="25">
                  <c:v>10.544000000000006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4.2779999999999969</c:v>
                </c:pt>
                <c:pt idx="1">
                  <c:v>3.8339999999999996</c:v>
                </c:pt>
                <c:pt idx="2">
                  <c:v>4.924999999999998</c:v>
                </c:pt>
                <c:pt idx="3">
                  <c:v>5.7909999999999924</c:v>
                </c:pt>
                <c:pt idx="4">
                  <c:v>6.9509999999999978</c:v>
                </c:pt>
                <c:pt idx="5">
                  <c:v>5.8459999999999992</c:v>
                </c:pt>
                <c:pt idx="6">
                  <c:v>5.9120000000000035</c:v>
                </c:pt>
                <c:pt idx="7">
                  <c:v>5.9080000000000004</c:v>
                </c:pt>
                <c:pt idx="8">
                  <c:v>6.147999999999997</c:v>
                </c:pt>
                <c:pt idx="9">
                  <c:v>6.1529999999999978</c:v>
                </c:pt>
                <c:pt idx="10">
                  <c:v>6.363999999999991</c:v>
                </c:pt>
                <c:pt idx="11">
                  <c:v>6.1930000000000049</c:v>
                </c:pt>
                <c:pt idx="12">
                  <c:v>6.0180000000000016</c:v>
                </c:pt>
                <c:pt idx="13">
                  <c:v>5.8799999999999928</c:v>
                </c:pt>
                <c:pt idx="14">
                  <c:v>5.7849999999999966</c:v>
                </c:pt>
                <c:pt idx="15">
                  <c:v>5.7669999999999977</c:v>
                </c:pt>
                <c:pt idx="16">
                  <c:v>5.7619999999999871</c:v>
                </c:pt>
                <c:pt idx="17">
                  <c:v>5.7639999999999922</c:v>
                </c:pt>
                <c:pt idx="18">
                  <c:v>5.7689999999999859</c:v>
                </c:pt>
                <c:pt idx="19">
                  <c:v>5.7749999999999906</c:v>
                </c:pt>
                <c:pt idx="20">
                  <c:v>5.780999999999997</c:v>
                </c:pt>
                <c:pt idx="21">
                  <c:v>5.7859999999999951</c:v>
                </c:pt>
                <c:pt idx="22">
                  <c:v>5.791999999999998</c:v>
                </c:pt>
                <c:pt idx="23">
                  <c:v>5.7959999999999949</c:v>
                </c:pt>
                <c:pt idx="24" formatCode="#,##0.00">
                  <c:v>5.8000000000000176</c:v>
                </c:pt>
                <c:pt idx="25">
                  <c:v>5.8019999999999925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19.948999999999931</c:v>
                </c:pt>
                <c:pt idx="1">
                  <c:v>21.918000000000006</c:v>
                </c:pt>
                <c:pt idx="2">
                  <c:v>22.141999999999953</c:v>
                </c:pt>
                <c:pt idx="3">
                  <c:v>20.727000000000018</c:v>
                </c:pt>
                <c:pt idx="4">
                  <c:v>24.484000000000034</c:v>
                </c:pt>
                <c:pt idx="5">
                  <c:v>27.522000000000045</c:v>
                </c:pt>
                <c:pt idx="6">
                  <c:v>25.729000000000006</c:v>
                </c:pt>
                <c:pt idx="7">
                  <c:v>27.343000000000021</c:v>
                </c:pt>
                <c:pt idx="8">
                  <c:v>26.754000000000008</c:v>
                </c:pt>
                <c:pt idx="9">
                  <c:v>30.492000000000058</c:v>
                </c:pt>
                <c:pt idx="10">
                  <c:v>29.821999999999957</c:v>
                </c:pt>
                <c:pt idx="11">
                  <c:v>30.367000000000008</c:v>
                </c:pt>
                <c:pt idx="12">
                  <c:v>30.543999999999969</c:v>
                </c:pt>
                <c:pt idx="13">
                  <c:v>30.780000000000026</c:v>
                </c:pt>
                <c:pt idx="14">
                  <c:v>31.019999999999953</c:v>
                </c:pt>
                <c:pt idx="15">
                  <c:v>31.213000000000026</c:v>
                </c:pt>
                <c:pt idx="16">
                  <c:v>31.390999999999995</c:v>
                </c:pt>
                <c:pt idx="17">
                  <c:v>31.577999999999946</c:v>
                </c:pt>
                <c:pt idx="18">
                  <c:v>31.773</c:v>
                </c:pt>
                <c:pt idx="19">
                  <c:v>31.978000000000062</c:v>
                </c:pt>
                <c:pt idx="20">
                  <c:v>32.196000000000041</c:v>
                </c:pt>
                <c:pt idx="21">
                  <c:v>32.412000000000006</c:v>
                </c:pt>
                <c:pt idx="22">
                  <c:v>32.62900000000004</c:v>
                </c:pt>
                <c:pt idx="23">
                  <c:v>32.847999999999971</c:v>
                </c:pt>
                <c:pt idx="24" formatCode="#,##0.00">
                  <c:v>33.069000000000017</c:v>
                </c:pt>
                <c:pt idx="25">
                  <c:v>33.29099999999994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19.049000000000081</c:v>
                </c:pt>
                <c:pt idx="1">
                  <c:v>21.481999999999957</c:v>
                </c:pt>
                <c:pt idx="2">
                  <c:v>21.472999999999971</c:v>
                </c:pt>
                <c:pt idx="3">
                  <c:v>22.471000000000007</c:v>
                </c:pt>
                <c:pt idx="4">
                  <c:v>26.698000000000022</c:v>
                </c:pt>
                <c:pt idx="5">
                  <c:v>24.514999999999997</c:v>
                </c:pt>
                <c:pt idx="6">
                  <c:v>22.28599999999998</c:v>
                </c:pt>
                <c:pt idx="7">
                  <c:v>23.593999999999969</c:v>
                </c:pt>
                <c:pt idx="8">
                  <c:v>25.335999999999935</c:v>
                </c:pt>
                <c:pt idx="9">
                  <c:v>23.793000000000021</c:v>
                </c:pt>
                <c:pt idx="10">
                  <c:v>22.917999999999974</c:v>
                </c:pt>
                <c:pt idx="11">
                  <c:v>23.578999999999926</c:v>
                </c:pt>
                <c:pt idx="12">
                  <c:v>24.406999999999961</c:v>
                </c:pt>
                <c:pt idx="13">
                  <c:v>25.152999999999977</c:v>
                </c:pt>
                <c:pt idx="14">
                  <c:v>25.478000000000019</c:v>
                </c:pt>
                <c:pt idx="15">
                  <c:v>25.729000000000006</c:v>
                </c:pt>
                <c:pt idx="16">
                  <c:v>26.009000000000007</c:v>
                </c:pt>
                <c:pt idx="17">
                  <c:v>26.287000000000017</c:v>
                </c:pt>
                <c:pt idx="18">
                  <c:v>26.562999999999974</c:v>
                </c:pt>
                <c:pt idx="19">
                  <c:v>26.84099999999999</c:v>
                </c:pt>
                <c:pt idx="20">
                  <c:v>27.126999999999995</c:v>
                </c:pt>
                <c:pt idx="21">
                  <c:v>27.403999999999979</c:v>
                </c:pt>
                <c:pt idx="22">
                  <c:v>27.68200000000008</c:v>
                </c:pt>
                <c:pt idx="23">
                  <c:v>27.961999999999989</c:v>
                </c:pt>
                <c:pt idx="24" formatCode="#,##0.00">
                  <c:v>28.242000000000044</c:v>
                </c:pt>
                <c:pt idx="25">
                  <c:v>28.524999999999928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9.5139999999999993</c:v>
                </c:pt>
                <c:pt idx="1">
                  <c:v>8.9700000000000131</c:v>
                </c:pt>
                <c:pt idx="2">
                  <c:v>7.979999999999996</c:v>
                </c:pt>
                <c:pt idx="3">
                  <c:v>7.698999999999999</c:v>
                </c:pt>
                <c:pt idx="4">
                  <c:v>8.0180000000000113</c:v>
                </c:pt>
                <c:pt idx="5">
                  <c:v>8.8310000000000048</c:v>
                </c:pt>
                <c:pt idx="6">
                  <c:v>8.1650000000000027</c:v>
                </c:pt>
                <c:pt idx="7">
                  <c:v>7.7109999999999959</c:v>
                </c:pt>
                <c:pt idx="8">
                  <c:v>10.462000000000018</c:v>
                </c:pt>
                <c:pt idx="9">
                  <c:v>10.281000000000013</c:v>
                </c:pt>
                <c:pt idx="10">
                  <c:v>9.2149999999999856</c:v>
                </c:pt>
                <c:pt idx="11">
                  <c:v>9.6840000000000028</c:v>
                </c:pt>
                <c:pt idx="12">
                  <c:v>10.164999999999996</c:v>
                </c:pt>
                <c:pt idx="13">
                  <c:v>10.549000000000003</c:v>
                </c:pt>
                <c:pt idx="14">
                  <c:v>10.777000000000008</c:v>
                </c:pt>
                <c:pt idx="15">
                  <c:v>10.914999999999997</c:v>
                </c:pt>
                <c:pt idx="16">
                  <c:v>11.096999999999991</c:v>
                </c:pt>
                <c:pt idx="17">
                  <c:v>11.273000000000026</c:v>
                </c:pt>
                <c:pt idx="18">
                  <c:v>11.44100000000001</c:v>
                </c:pt>
                <c:pt idx="19">
                  <c:v>11.603000000000035</c:v>
                </c:pt>
                <c:pt idx="20">
                  <c:v>11.778999999999979</c:v>
                </c:pt>
                <c:pt idx="21">
                  <c:v>11.961999999999989</c:v>
                </c:pt>
                <c:pt idx="22">
                  <c:v>12.150999999999993</c:v>
                </c:pt>
                <c:pt idx="23">
                  <c:v>12.341000000000003</c:v>
                </c:pt>
                <c:pt idx="24" formatCode="#,##0.00">
                  <c:v>12.532000000000005</c:v>
                </c:pt>
                <c:pt idx="25">
                  <c:v>12.724000000000013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9.2630000000000212</c:v>
                </c:pt>
                <c:pt idx="1">
                  <c:v>8.4789999999999939</c:v>
                </c:pt>
                <c:pt idx="2">
                  <c:v>7.8189999999999875</c:v>
                </c:pt>
                <c:pt idx="3">
                  <c:v>9.4419999999999948</c:v>
                </c:pt>
                <c:pt idx="4">
                  <c:v>10.041999999999991</c:v>
                </c:pt>
                <c:pt idx="5">
                  <c:v>8.3429999999999858</c:v>
                </c:pt>
                <c:pt idx="6">
                  <c:v>9.3360000000000145</c:v>
                </c:pt>
                <c:pt idx="7">
                  <c:v>7.5760000000000156</c:v>
                </c:pt>
                <c:pt idx="8">
                  <c:v>8.4800000000000111</c:v>
                </c:pt>
                <c:pt idx="9">
                  <c:v>9.3510000000000044</c:v>
                </c:pt>
                <c:pt idx="10">
                  <c:v>8.5410000000000164</c:v>
                </c:pt>
                <c:pt idx="11">
                  <c:v>8.7110000000000021</c:v>
                </c:pt>
                <c:pt idx="12">
                  <c:v>8.7919999999999892</c:v>
                </c:pt>
                <c:pt idx="13">
                  <c:v>8.8419999999999881</c:v>
                </c:pt>
                <c:pt idx="14">
                  <c:v>8.8929999999999794</c:v>
                </c:pt>
                <c:pt idx="15">
                  <c:v>8.9059999999999899</c:v>
                </c:pt>
                <c:pt idx="16">
                  <c:v>8.9129999999999914</c:v>
                </c:pt>
                <c:pt idx="17">
                  <c:v>8.9229999999999912</c:v>
                </c:pt>
                <c:pt idx="18">
                  <c:v>8.9359999999999982</c:v>
                </c:pt>
                <c:pt idx="19">
                  <c:v>8.9529999999999923</c:v>
                </c:pt>
                <c:pt idx="20">
                  <c:v>8.979000000000017</c:v>
                </c:pt>
                <c:pt idx="21">
                  <c:v>9.0089999999999844</c:v>
                </c:pt>
                <c:pt idx="22">
                  <c:v>9.0430000000000241</c:v>
                </c:pt>
                <c:pt idx="23">
                  <c:v>9.0800000000000107</c:v>
                </c:pt>
                <c:pt idx="24" formatCode="#,##0.00">
                  <c:v>9.120000000000001</c:v>
                </c:pt>
                <c:pt idx="25">
                  <c:v>9.1639999999999926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19.771999999999998</c:v>
                </c:pt>
                <c:pt idx="1">
                  <c:v>17.673999999999971</c:v>
                </c:pt>
                <c:pt idx="2">
                  <c:v>15.941000000000017</c:v>
                </c:pt>
                <c:pt idx="3">
                  <c:v>15.328999999999985</c:v>
                </c:pt>
                <c:pt idx="4">
                  <c:v>15.76800000000001</c:v>
                </c:pt>
                <c:pt idx="5">
                  <c:v>15.500999999999987</c:v>
                </c:pt>
                <c:pt idx="6">
                  <c:v>10.963999999999995</c:v>
                </c:pt>
                <c:pt idx="7">
                  <c:v>10.80700000000002</c:v>
                </c:pt>
                <c:pt idx="8">
                  <c:v>10.313000000000027</c:v>
                </c:pt>
                <c:pt idx="9">
                  <c:v>11.085999999999984</c:v>
                </c:pt>
                <c:pt idx="10">
                  <c:v>11.798999999999984</c:v>
                </c:pt>
                <c:pt idx="11">
                  <c:v>11.708999999999985</c:v>
                </c:pt>
                <c:pt idx="12">
                  <c:v>11.909000000000015</c:v>
                </c:pt>
                <c:pt idx="13">
                  <c:v>11.967000000000004</c:v>
                </c:pt>
                <c:pt idx="14">
                  <c:v>12.051000000000034</c:v>
                </c:pt>
                <c:pt idx="15">
                  <c:v>12.067999999999994</c:v>
                </c:pt>
                <c:pt idx="16">
                  <c:v>12.076999999999977</c:v>
                </c:pt>
                <c:pt idx="17">
                  <c:v>12.087999999999974</c:v>
                </c:pt>
                <c:pt idx="18">
                  <c:v>12.09800000000001</c:v>
                </c:pt>
                <c:pt idx="19">
                  <c:v>12.107999999999999</c:v>
                </c:pt>
                <c:pt idx="20">
                  <c:v>12.115999999999964</c:v>
                </c:pt>
                <c:pt idx="21">
                  <c:v>12.122999999999989</c:v>
                </c:pt>
                <c:pt idx="22">
                  <c:v>12.127999999999975</c:v>
                </c:pt>
                <c:pt idx="23">
                  <c:v>12.130999999999998</c:v>
                </c:pt>
                <c:pt idx="24" formatCode="#,##0.00">
                  <c:v>12.133999999999986</c:v>
                </c:pt>
                <c:pt idx="25">
                  <c:v>12.134999999999959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29.411999999999988</c:v>
                </c:pt>
                <c:pt idx="1">
                  <c:v>31.263000000000009</c:v>
                </c:pt>
                <c:pt idx="2">
                  <c:v>31.177999999999994</c:v>
                </c:pt>
                <c:pt idx="3">
                  <c:v>26.75700000000003</c:v>
                </c:pt>
                <c:pt idx="4">
                  <c:v>25.904000000000018</c:v>
                </c:pt>
                <c:pt idx="5">
                  <c:v>26.998000000000051</c:v>
                </c:pt>
                <c:pt idx="6">
                  <c:v>29.263000000000034</c:v>
                </c:pt>
                <c:pt idx="7">
                  <c:v>27.196999999999974</c:v>
                </c:pt>
                <c:pt idx="8">
                  <c:v>27.903000000000009</c:v>
                </c:pt>
                <c:pt idx="9">
                  <c:v>27.534000000000038</c:v>
                </c:pt>
                <c:pt idx="10">
                  <c:v>26.29500000000003</c:v>
                </c:pt>
                <c:pt idx="11">
                  <c:v>26.343000000000011</c:v>
                </c:pt>
                <c:pt idx="12">
                  <c:v>26.417000000000002</c:v>
                </c:pt>
                <c:pt idx="13">
                  <c:v>26.555000000000046</c:v>
                </c:pt>
                <c:pt idx="14">
                  <c:v>26.728999999999992</c:v>
                </c:pt>
                <c:pt idx="15">
                  <c:v>26.926000000000016</c:v>
                </c:pt>
                <c:pt idx="16">
                  <c:v>27.076999999999977</c:v>
                </c:pt>
                <c:pt idx="17">
                  <c:v>27.234000000000034</c:v>
                </c:pt>
                <c:pt idx="18">
                  <c:v>27.393999999999998</c:v>
                </c:pt>
                <c:pt idx="19">
                  <c:v>27.562000000000001</c:v>
                </c:pt>
                <c:pt idx="20">
                  <c:v>27.754999999999988</c:v>
                </c:pt>
                <c:pt idx="21">
                  <c:v>27.946000000000005</c:v>
                </c:pt>
                <c:pt idx="22">
                  <c:v>28.135999999999992</c:v>
                </c:pt>
                <c:pt idx="23">
                  <c:v>28.324000000000016</c:v>
                </c:pt>
                <c:pt idx="24" formatCode="#,##0.00">
                  <c:v>28.510000000000009</c:v>
                </c:pt>
                <c:pt idx="25">
                  <c:v>28.692000000000021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38.94000000000004</c:v>
                </c:pt>
                <c:pt idx="1">
                  <c:v>38.500000000000043</c:v>
                </c:pt>
                <c:pt idx="2">
                  <c:v>38.980999999999987</c:v>
                </c:pt>
                <c:pt idx="3">
                  <c:v>40.397000000000013</c:v>
                </c:pt>
                <c:pt idx="4">
                  <c:v>42.593999999999966</c:v>
                </c:pt>
                <c:pt idx="5">
                  <c:v>45.398999999999937</c:v>
                </c:pt>
                <c:pt idx="6">
                  <c:v>40.542000000000009</c:v>
                </c:pt>
                <c:pt idx="7">
                  <c:v>41.192000000000036</c:v>
                </c:pt>
                <c:pt idx="8">
                  <c:v>43.773999999999987</c:v>
                </c:pt>
                <c:pt idx="9">
                  <c:v>44.512000000000022</c:v>
                </c:pt>
                <c:pt idx="10">
                  <c:v>42.471999999999959</c:v>
                </c:pt>
                <c:pt idx="11">
                  <c:v>43.756999999999969</c:v>
                </c:pt>
                <c:pt idx="12">
                  <c:v>44.839000000000055</c:v>
                </c:pt>
                <c:pt idx="13">
                  <c:v>45.799000000000007</c:v>
                </c:pt>
                <c:pt idx="14">
                  <c:v>46.910000000000032</c:v>
                </c:pt>
                <c:pt idx="15">
                  <c:v>47.842999999999961</c:v>
                </c:pt>
                <c:pt idx="16">
                  <c:v>48.680000000000049</c:v>
                </c:pt>
                <c:pt idx="17">
                  <c:v>49.497000000000099</c:v>
                </c:pt>
                <c:pt idx="18">
                  <c:v>50.312999999999988</c:v>
                </c:pt>
                <c:pt idx="19">
                  <c:v>51.133999999999972</c:v>
                </c:pt>
                <c:pt idx="20">
                  <c:v>51.962999999999973</c:v>
                </c:pt>
                <c:pt idx="21">
                  <c:v>52.796000000000021</c:v>
                </c:pt>
                <c:pt idx="22">
                  <c:v>53.634999999999991</c:v>
                </c:pt>
                <c:pt idx="23">
                  <c:v>54.485000000000092</c:v>
                </c:pt>
                <c:pt idx="24" formatCode="#,##0.00">
                  <c:v>55.346999999999959</c:v>
                </c:pt>
                <c:pt idx="25">
                  <c:v>56.220999999999975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11.382000000000014</c:v>
                </c:pt>
                <c:pt idx="1">
                  <c:v>10.921999999999999</c:v>
                </c:pt>
                <c:pt idx="2">
                  <c:v>11.796999999999988</c:v>
                </c:pt>
                <c:pt idx="3">
                  <c:v>10.269999999999991</c:v>
                </c:pt>
                <c:pt idx="4">
                  <c:v>11.259000000000015</c:v>
                </c:pt>
                <c:pt idx="5">
                  <c:v>10.297000000000015</c:v>
                </c:pt>
                <c:pt idx="6">
                  <c:v>10.926000000000014</c:v>
                </c:pt>
                <c:pt idx="7">
                  <c:v>11.431000000000008</c:v>
                </c:pt>
                <c:pt idx="8">
                  <c:v>12.47600000000001</c:v>
                </c:pt>
                <c:pt idx="9">
                  <c:v>10.638999999999989</c:v>
                </c:pt>
                <c:pt idx="10">
                  <c:v>12.982000000000017</c:v>
                </c:pt>
                <c:pt idx="11">
                  <c:v>12.923000000000009</c:v>
                </c:pt>
                <c:pt idx="12">
                  <c:v>12.898000000000003</c:v>
                </c:pt>
                <c:pt idx="13">
                  <c:v>12.995999999999992</c:v>
                </c:pt>
                <c:pt idx="14">
                  <c:v>13.135</c:v>
                </c:pt>
                <c:pt idx="15">
                  <c:v>13.194000000000015</c:v>
                </c:pt>
                <c:pt idx="16">
                  <c:v>13.243000000000006</c:v>
                </c:pt>
                <c:pt idx="17">
                  <c:v>13.281000000000017</c:v>
                </c:pt>
                <c:pt idx="18">
                  <c:v>13.307999999999989</c:v>
                </c:pt>
                <c:pt idx="19">
                  <c:v>13.331999999999967</c:v>
                </c:pt>
                <c:pt idx="20">
                  <c:v>13.365999999999993</c:v>
                </c:pt>
                <c:pt idx="21">
                  <c:v>13.396999999999993</c:v>
                </c:pt>
                <c:pt idx="22">
                  <c:v>13.42600000000002</c:v>
                </c:pt>
                <c:pt idx="23">
                  <c:v>13.452000000000014</c:v>
                </c:pt>
                <c:pt idx="24">
                  <c:v>13.477999999999987</c:v>
                </c:pt>
                <c:pt idx="25">
                  <c:v>13.502999999999988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35.749999999999957</c:v>
                </c:pt>
                <c:pt idx="1">
                  <c:v>36.696999999999953</c:v>
                </c:pt>
                <c:pt idx="2">
                  <c:v>39.094000000000023</c:v>
                </c:pt>
                <c:pt idx="3">
                  <c:v>40.160999999999987</c:v>
                </c:pt>
                <c:pt idx="4">
                  <c:v>37.287999999999982</c:v>
                </c:pt>
                <c:pt idx="5">
                  <c:v>36.290999999999968</c:v>
                </c:pt>
                <c:pt idx="6">
                  <c:v>36.716999999999977</c:v>
                </c:pt>
                <c:pt idx="7">
                  <c:v>36.424000000000014</c:v>
                </c:pt>
                <c:pt idx="8">
                  <c:v>36.665999999999968</c:v>
                </c:pt>
                <c:pt idx="9">
                  <c:v>38.033000000000015</c:v>
                </c:pt>
                <c:pt idx="10">
                  <c:v>37.872000000000014</c:v>
                </c:pt>
                <c:pt idx="11">
                  <c:v>37.367000000000026</c:v>
                </c:pt>
                <c:pt idx="12">
                  <c:v>36.945999999999998</c:v>
                </c:pt>
                <c:pt idx="13">
                  <c:v>36.62599999999992</c:v>
                </c:pt>
                <c:pt idx="14">
                  <c:v>36.289000000000016</c:v>
                </c:pt>
                <c:pt idx="15">
                  <c:v>35.92000000000008</c:v>
                </c:pt>
                <c:pt idx="16">
                  <c:v>35.595000000000056</c:v>
                </c:pt>
                <c:pt idx="17">
                  <c:v>35.265999999999977</c:v>
                </c:pt>
                <c:pt idx="18">
                  <c:v>34.942000000000036</c:v>
                </c:pt>
                <c:pt idx="19">
                  <c:v>34.625000000000007</c:v>
                </c:pt>
                <c:pt idx="20">
                  <c:v>34.357999999999947</c:v>
                </c:pt>
                <c:pt idx="21">
                  <c:v>34.068000000000055</c:v>
                </c:pt>
                <c:pt idx="22">
                  <c:v>33.784000000000027</c:v>
                </c:pt>
                <c:pt idx="23">
                  <c:v>33.50799999999991</c:v>
                </c:pt>
                <c:pt idx="24">
                  <c:v>33.237000000000023</c:v>
                </c:pt>
                <c:pt idx="25">
                  <c:v>32.996999999999957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19.098999999999975</c:v>
                </c:pt>
                <c:pt idx="1">
                  <c:v>20.838000000000029</c:v>
                </c:pt>
                <c:pt idx="2">
                  <c:v>22.422000000000008</c:v>
                </c:pt>
                <c:pt idx="3">
                  <c:v>21.662000000000049</c:v>
                </c:pt>
                <c:pt idx="4">
                  <c:v>24.964000000000038</c:v>
                </c:pt>
                <c:pt idx="5">
                  <c:v>23.862000000000045</c:v>
                </c:pt>
                <c:pt idx="6">
                  <c:v>24.075999999999997</c:v>
                </c:pt>
                <c:pt idx="7">
                  <c:v>24.503000000000007</c:v>
                </c:pt>
                <c:pt idx="8">
                  <c:v>26.60700000000001</c:v>
                </c:pt>
                <c:pt idx="9">
                  <c:v>28.65800000000004</c:v>
                </c:pt>
                <c:pt idx="10">
                  <c:v>28.150000000000041</c:v>
                </c:pt>
                <c:pt idx="11">
                  <c:v>27.955999999999985</c:v>
                </c:pt>
                <c:pt idx="12">
                  <c:v>28.476000000000031</c:v>
                </c:pt>
                <c:pt idx="13">
                  <c:v>29.583999999999971</c:v>
                </c:pt>
                <c:pt idx="14">
                  <c:v>30.449000000000044</c:v>
                </c:pt>
                <c:pt idx="15">
                  <c:v>30.857999999999951</c:v>
                </c:pt>
                <c:pt idx="16">
                  <c:v>31.233999999999963</c:v>
                </c:pt>
                <c:pt idx="17">
                  <c:v>31.539000000000065</c:v>
                </c:pt>
                <c:pt idx="18">
                  <c:v>31.886000000000063</c:v>
                </c:pt>
                <c:pt idx="19">
                  <c:v>32.216999999999999</c:v>
                </c:pt>
                <c:pt idx="20">
                  <c:v>32.594000000000037</c:v>
                </c:pt>
                <c:pt idx="21">
                  <c:v>32.980000000000068</c:v>
                </c:pt>
                <c:pt idx="22">
                  <c:v>33.377999999999993</c:v>
                </c:pt>
                <c:pt idx="23">
                  <c:v>33.784999999999961</c:v>
                </c:pt>
                <c:pt idx="24" formatCode="#,##0.00">
                  <c:v>34.19999999999996</c:v>
                </c:pt>
                <c:pt idx="25">
                  <c:v>34.622000000000028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80.669999999999973</c:v>
                </c:pt>
                <c:pt idx="1">
                  <c:v>77.021999999999991</c:v>
                </c:pt>
                <c:pt idx="2">
                  <c:v>78.122</c:v>
                </c:pt>
                <c:pt idx="3">
                  <c:v>77.085999999999956</c:v>
                </c:pt>
                <c:pt idx="4">
                  <c:v>80.951000000000178</c:v>
                </c:pt>
                <c:pt idx="5">
                  <c:v>80.773999999999859</c:v>
                </c:pt>
                <c:pt idx="6">
                  <c:v>83.914999999999878</c:v>
                </c:pt>
                <c:pt idx="7">
                  <c:v>85.256999999999948</c:v>
                </c:pt>
                <c:pt idx="8">
                  <c:v>89.204000000000036</c:v>
                </c:pt>
                <c:pt idx="9">
                  <c:v>87.563999999999893</c:v>
                </c:pt>
                <c:pt idx="10">
                  <c:v>87.189000000000021</c:v>
                </c:pt>
                <c:pt idx="11">
                  <c:v>86.578999999999979</c:v>
                </c:pt>
                <c:pt idx="12">
                  <c:v>87.33299999999997</c:v>
                </c:pt>
                <c:pt idx="13">
                  <c:v>88.327000000000155</c:v>
                </c:pt>
                <c:pt idx="14">
                  <c:v>89.263999999999967</c:v>
                </c:pt>
                <c:pt idx="15">
                  <c:v>89.887999999999977</c:v>
                </c:pt>
                <c:pt idx="16">
                  <c:v>90.399999999999963</c:v>
                </c:pt>
                <c:pt idx="17">
                  <c:v>90.85599999999998</c:v>
                </c:pt>
                <c:pt idx="18">
                  <c:v>91.27500000000002</c:v>
                </c:pt>
                <c:pt idx="19">
                  <c:v>91.667000000000002</c:v>
                </c:pt>
                <c:pt idx="20">
                  <c:v>92.064999999999898</c:v>
                </c:pt>
                <c:pt idx="21">
                  <c:v>92.442000000000021</c:v>
                </c:pt>
                <c:pt idx="22">
                  <c:v>92.799999999999898</c:v>
                </c:pt>
                <c:pt idx="23">
                  <c:v>93.156999999999996</c:v>
                </c:pt>
                <c:pt idx="24">
                  <c:v>93.488000000000028</c:v>
                </c:pt>
                <c:pt idx="25">
                  <c:v>93.798999999999978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82.569000000000003</c:v>
                </c:pt>
                <c:pt idx="1">
                  <c:v>85.658999999999978</c:v>
                </c:pt>
                <c:pt idx="2">
                  <c:v>85.609999999999886</c:v>
                </c:pt>
                <c:pt idx="3">
                  <c:v>86.842999999999975</c:v>
                </c:pt>
                <c:pt idx="4">
                  <c:v>98.365000000000009</c:v>
                </c:pt>
                <c:pt idx="5">
                  <c:v>97.948000000000022</c:v>
                </c:pt>
                <c:pt idx="6">
                  <c:v>95.015000000000086</c:v>
                </c:pt>
                <c:pt idx="7">
                  <c:v>97.851000000000056</c:v>
                </c:pt>
                <c:pt idx="8">
                  <c:v>102.72999999999993</c:v>
                </c:pt>
                <c:pt idx="9">
                  <c:v>103.13200000000012</c:v>
                </c:pt>
                <c:pt idx="10">
                  <c:v>100.63399999999994</c:v>
                </c:pt>
                <c:pt idx="11">
                  <c:v>102.70799999999996</c:v>
                </c:pt>
                <c:pt idx="12">
                  <c:v>104.11999999999995</c:v>
                </c:pt>
                <c:pt idx="13">
                  <c:v>105.50999999999999</c:v>
                </c:pt>
                <c:pt idx="14">
                  <c:v>106.3119999999999</c:v>
                </c:pt>
                <c:pt idx="15">
                  <c:v>106.94699999999999</c:v>
                </c:pt>
                <c:pt idx="16">
                  <c:v>107.64600000000002</c:v>
                </c:pt>
                <c:pt idx="17">
                  <c:v>108.33599999999998</c:v>
                </c:pt>
                <c:pt idx="18">
                  <c:v>109.02399999999999</c:v>
                </c:pt>
                <c:pt idx="19">
                  <c:v>109.72100000000007</c:v>
                </c:pt>
                <c:pt idx="20">
                  <c:v>110.46900000000001</c:v>
                </c:pt>
                <c:pt idx="21">
                  <c:v>111.20699999999998</c:v>
                </c:pt>
                <c:pt idx="22">
                  <c:v>111.95400000000015</c:v>
                </c:pt>
                <c:pt idx="23">
                  <c:v>112.70299999999995</c:v>
                </c:pt>
                <c:pt idx="24">
                  <c:v>113.4530000000001</c:v>
                </c:pt>
                <c:pt idx="25">
                  <c:v>114.20299999999989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88.124000000000024</c:v>
                </c:pt>
                <c:pt idx="1">
                  <c:v>87.437000000000026</c:v>
                </c:pt>
                <c:pt idx="2">
                  <c:v>86.1</c:v>
                </c:pt>
                <c:pt idx="3">
                  <c:v>82.483000000000033</c:v>
                </c:pt>
                <c:pt idx="4">
                  <c:v>84.265999999999991</c:v>
                </c:pt>
                <c:pt idx="5">
                  <c:v>87.897999999999968</c:v>
                </c:pt>
                <c:pt idx="6">
                  <c:v>80.769000000000034</c:v>
                </c:pt>
                <c:pt idx="7">
                  <c:v>79.196000000000026</c:v>
                </c:pt>
                <c:pt idx="8">
                  <c:v>81.990000000000023</c:v>
                </c:pt>
                <c:pt idx="9">
                  <c:v>83.132000000000033</c:v>
                </c:pt>
                <c:pt idx="10">
                  <c:v>80.565999999999974</c:v>
                </c:pt>
                <c:pt idx="11">
                  <c:v>81.808999999999969</c:v>
                </c:pt>
                <c:pt idx="12">
                  <c:v>83.165000000000077</c:v>
                </c:pt>
                <c:pt idx="13">
                  <c:v>84.321000000000055</c:v>
                </c:pt>
                <c:pt idx="14">
                  <c:v>85.690000000000055</c:v>
                </c:pt>
                <c:pt idx="15">
                  <c:v>86.836999999999975</c:v>
                </c:pt>
                <c:pt idx="16">
                  <c:v>87.834000000000003</c:v>
                </c:pt>
                <c:pt idx="17">
                  <c:v>88.819000000000102</c:v>
                </c:pt>
                <c:pt idx="18">
                  <c:v>89.804999999999993</c:v>
                </c:pt>
                <c:pt idx="19">
                  <c:v>90.803999999999974</c:v>
                </c:pt>
                <c:pt idx="20">
                  <c:v>91.833999999999918</c:v>
                </c:pt>
                <c:pt idx="21">
                  <c:v>92.865000000000009</c:v>
                </c:pt>
                <c:pt idx="22">
                  <c:v>93.898999999999958</c:v>
                </c:pt>
                <c:pt idx="23">
                  <c:v>94.940000000000111</c:v>
                </c:pt>
                <c:pt idx="24">
                  <c:v>95.990999999999957</c:v>
                </c:pt>
                <c:pt idx="25">
                  <c:v>97.047999999999959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26.077075978283442</c:v>
                </c:pt>
                <c:pt idx="1">
                  <c:v>23.191601442746389</c:v>
                </c:pt>
                <c:pt idx="2">
                  <c:v>25.130770744642287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29.058652505414322</c:v>
                </c:pt>
                <c:pt idx="1">
                  <c:v>28.96834420958394</c:v>
                </c:pt>
                <c:pt idx="2">
                  <c:v>29.573091782936089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23.963568398255521</c:v>
                </c:pt>
                <c:pt idx="1">
                  <c:v>25.098087756517838</c:v>
                </c:pt>
                <c:pt idx="2">
                  <c:v>24.289435795448671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7.0792417005369961</c:v>
                </c:pt>
                <c:pt idx="1">
                  <c:v>8.1032145149729669</c:v>
                </c:pt>
                <c:pt idx="2">
                  <c:v>8.9654350910993159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10.766606342896129</c:v>
                </c:pt>
                <c:pt idx="1">
                  <c:v>10.901774071440705</c:v>
                </c:pt>
                <c:pt idx="2">
                  <c:v>8.5446381405176908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3.0548550746135872</c:v>
                </c:pt>
                <c:pt idx="1">
                  <c:v>3.736978004738154</c:v>
                </c:pt>
                <c:pt idx="2">
                  <c:v>3.4966284453559546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-7.3319999999999936</c:v>
                </c:pt>
                <c:pt idx="1">
                  <c:v>2.6859999999999218</c:v>
                </c:pt>
                <c:pt idx="2">
                  <c:v>6.4150000000001626</c:v>
                </c:pt>
                <c:pt idx="3">
                  <c:v>4.2879999999999967</c:v>
                </c:pt>
                <c:pt idx="4">
                  <c:v>1.5810000000000457</c:v>
                </c:pt>
                <c:pt idx="5">
                  <c:v>2.6850000000000023</c:v>
                </c:pt>
                <c:pt idx="7">
                  <c:v>10.32300000000015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16.481999999999985</c:v>
                </c:pt>
                <c:pt idx="1">
                  <c:v>13.568999999999946</c:v>
                </c:pt>
                <c:pt idx="2">
                  <c:v>6.6099999999999568</c:v>
                </c:pt>
                <c:pt idx="3">
                  <c:v>6.4719999999999871</c:v>
                </c:pt>
                <c:pt idx="4">
                  <c:v>-4.8750000000000568</c:v>
                </c:pt>
                <c:pt idx="5">
                  <c:v>0.5209999999999706</c:v>
                </c:pt>
                <c:pt idx="7">
                  <c:v>38.77899999999979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0.70800231659025048</c:v>
                </c:pt>
                <c:pt idx="2">
                  <c:v>0.26364239329967898</c:v>
                </c:pt>
                <c:pt idx="3">
                  <c:v>-0.80679475010526636</c:v>
                </c:pt>
                <c:pt idx="4">
                  <c:v>0.11530408573994233</c:v>
                </c:pt>
                <c:pt idx="6">
                  <c:v>0.63218864124836571</c:v>
                </c:pt>
                <c:pt idx="7">
                  <c:v>1.1106568957296004</c:v>
                </c:pt>
                <c:pt idx="8">
                  <c:v>0.86525792246043842</c:v>
                </c:pt>
                <c:pt idx="10">
                  <c:v>2.6130351166646859</c:v>
                </c:pt>
                <c:pt idx="11">
                  <c:v>-0.75620612469966542</c:v>
                </c:pt>
                <c:pt idx="12">
                  <c:v>4.590565594755347E-2</c:v>
                </c:pt>
                <c:pt idx="14">
                  <c:v>-1.3922714143963733</c:v>
                </c:pt>
                <c:pt idx="15">
                  <c:v>1.272398269461239</c:v>
                </c:pt>
                <c:pt idx="16">
                  <c:v>1.6540189156975194</c:v>
                </c:pt>
                <c:pt idx="17">
                  <c:v>1.5490687438758588</c:v>
                </c:pt>
                <c:pt idx="19">
                  <c:v>-0.1730363818233549</c:v>
                </c:pt>
                <c:pt idx="20">
                  <c:v>0.75141867818886432</c:v>
                </c:pt>
                <c:pt idx="21">
                  <c:v>-0.36116806834723958</c:v>
                </c:pt>
                <c:pt idx="22">
                  <c:v>0.645469599251558</c:v>
                </c:pt>
                <c:pt idx="23">
                  <c:v>0.18024672033867262</c:v>
                </c:pt>
                <c:pt idx="25">
                  <c:v>-0.32009842201299321</c:v>
                </c:pt>
                <c:pt idx="26">
                  <c:v>-0.91503451165201311</c:v>
                </c:pt>
                <c:pt idx="27">
                  <c:v>-0.80397935508390583</c:v>
                </c:pt>
                <c:pt idx="29">
                  <c:v>0.13216263033111186</c:v>
                </c:pt>
                <c:pt idx="30">
                  <c:v>1.392148198711296</c:v>
                </c:pt>
                <c:pt idx="31">
                  <c:v>2.2438789214412003</c:v>
                </c:pt>
                <c:pt idx="32">
                  <c:v>1.5024402326446085</c:v>
                </c:pt>
                <c:pt idx="33">
                  <c:v>-0.3983051101304147</c:v>
                </c:pt>
                <c:pt idx="34">
                  <c:v>0.61401342738613973</c:v>
                </c:pt>
                <c:pt idx="36">
                  <c:v>1.726505309330495</c:v>
                </c:pt>
                <c:pt idx="37">
                  <c:v>1.1276739649228817</c:v>
                </c:pt>
                <c:pt idx="38">
                  <c:v>2.0490691316793486</c:v>
                </c:pt>
                <c:pt idx="39">
                  <c:v>1.1481672715397462</c:v>
                </c:pt>
                <c:pt idx="40">
                  <c:v>1.5061242567065314</c:v>
                </c:pt>
                <c:pt idx="42">
                  <c:v>2.4056369472781114</c:v>
                </c:pt>
                <c:pt idx="43">
                  <c:v>0.2121714864084856</c:v>
                </c:pt>
                <c:pt idx="44">
                  <c:v>1.0105002356249226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0.60514525050419099</c:v>
                </c:pt>
                <c:pt idx="2">
                  <c:v>-1.1833119182396712</c:v>
                </c:pt>
                <c:pt idx="3">
                  <c:v>-4.3338433369638718</c:v>
                </c:pt>
                <c:pt idx="4">
                  <c:v>-1.6888175432284047</c:v>
                </c:pt>
                <c:pt idx="6">
                  <c:v>-1.0292604321434196</c:v>
                </c:pt>
                <c:pt idx="7">
                  <c:v>-3.2310590545463147</c:v>
                </c:pt>
                <c:pt idx="8">
                  <c:v>-2.1206611135548781</c:v>
                </c:pt>
                <c:pt idx="10">
                  <c:v>2.8573098964954413</c:v>
                </c:pt>
                <c:pt idx="11">
                  <c:v>-0.34351602571400797</c:v>
                </c:pt>
                <c:pt idx="12">
                  <c:v>0.24202803789015181</c:v>
                </c:pt>
                <c:pt idx="14">
                  <c:v>0.41970685811019148</c:v>
                </c:pt>
                <c:pt idx="15">
                  <c:v>-0.46981898301758918</c:v>
                </c:pt>
                <c:pt idx="16">
                  <c:v>-1.6977533241670506</c:v>
                </c:pt>
                <c:pt idx="17">
                  <c:v>-1.419620486601203</c:v>
                </c:pt>
                <c:pt idx="19">
                  <c:v>-1.1492486097760546</c:v>
                </c:pt>
                <c:pt idx="20">
                  <c:v>-3.0163948987259936</c:v>
                </c:pt>
                <c:pt idx="21">
                  <c:v>-2.3751665521129173</c:v>
                </c:pt>
                <c:pt idx="22">
                  <c:v>0.9217529853022155</c:v>
                </c:pt>
                <c:pt idx="23">
                  <c:v>-1.9543493573325299</c:v>
                </c:pt>
                <c:pt idx="25">
                  <c:v>-2.3011174803114209</c:v>
                </c:pt>
                <c:pt idx="26">
                  <c:v>0.23319768367062732</c:v>
                </c:pt>
                <c:pt idx="27">
                  <c:v>-0.25353848804064993</c:v>
                </c:pt>
                <c:pt idx="29">
                  <c:v>1.9554732230914418</c:v>
                </c:pt>
                <c:pt idx="30">
                  <c:v>1.8622181072151855</c:v>
                </c:pt>
                <c:pt idx="31">
                  <c:v>-1.3745511945536415</c:v>
                </c:pt>
                <c:pt idx="32">
                  <c:v>0.83696175630405545</c:v>
                </c:pt>
                <c:pt idx="33">
                  <c:v>5.2985190090236056</c:v>
                </c:pt>
                <c:pt idx="34">
                  <c:v>2.0580729735998338</c:v>
                </c:pt>
                <c:pt idx="36">
                  <c:v>4.5369359098941464</c:v>
                </c:pt>
                <c:pt idx="37">
                  <c:v>1.4418248128025946</c:v>
                </c:pt>
                <c:pt idx="38">
                  <c:v>1.4631541499364076</c:v>
                </c:pt>
                <c:pt idx="39">
                  <c:v>3.7226232147629323</c:v>
                </c:pt>
                <c:pt idx="40">
                  <c:v>2.9838764430400566</c:v>
                </c:pt>
                <c:pt idx="42">
                  <c:v>2.4214287668241852</c:v>
                </c:pt>
                <c:pt idx="43">
                  <c:v>4.2232277902141568</c:v>
                </c:pt>
                <c:pt idx="44">
                  <c:v>3.6086944087823314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5.0848087986080088</c:v>
                </c:pt>
                <c:pt idx="1">
                  <c:v>1.507171425872107</c:v>
                </c:pt>
                <c:pt idx="2">
                  <c:v>3.7937228506116014</c:v>
                </c:pt>
                <c:pt idx="3">
                  <c:v>1.0859318787088412</c:v>
                </c:pt>
                <c:pt idx="4">
                  <c:v>1.1254283267968255</c:v>
                </c:pt>
                <c:pt idx="5">
                  <c:v>4.6250634629131113</c:v>
                </c:pt>
                <c:pt idx="6">
                  <c:v>1.648404741171837</c:v>
                </c:pt>
                <c:pt idx="7">
                  <c:v>0.27266623690841829</c:v>
                </c:pt>
                <c:pt idx="8">
                  <c:v>-0.17549303325379784</c:v>
                </c:pt>
                <c:pt idx="9">
                  <c:v>0.63781519606352788</c:v>
                </c:pt>
                <c:pt idx="10">
                  <c:v>1.9607743083819678</c:v>
                </c:pt>
                <c:pt idx="11">
                  <c:v>0.33131882637167109</c:v>
                </c:pt>
                <c:pt idx="12">
                  <c:v>-0.77726674808108598</c:v>
                </c:pt>
                <c:pt idx="13">
                  <c:v>0.2354965149658792</c:v>
                </c:pt>
                <c:pt idx="14">
                  <c:v>-1.7924015913770539</c:v>
                </c:pt>
                <c:pt idx="15">
                  <c:v>-1.9567039301481781</c:v>
                </c:pt>
                <c:pt idx="16">
                  <c:v>-0.3860129243065451</c:v>
                </c:pt>
                <c:pt idx="17">
                  <c:v>-2.1557838069519946</c:v>
                </c:pt>
                <c:pt idx="18">
                  <c:v>-0.16140551784120838</c:v>
                </c:pt>
                <c:pt idx="19">
                  <c:v>6.1003890168328523E-3</c:v>
                </c:pt>
                <c:pt idx="20">
                  <c:v>-0.41261159229621569</c:v>
                </c:pt>
                <c:pt idx="21">
                  <c:v>0.76852714176989778</c:v>
                </c:pt>
                <c:pt idx="22">
                  <c:v>-1.4800412129690006</c:v>
                </c:pt>
                <c:pt idx="23">
                  <c:v>-0.47921439635705099</c:v>
                </c:pt>
                <c:pt idx="24">
                  <c:v>-1.2291662929018692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6.5919802244801105</c:v>
                </c:pt>
                <c:pt idx="1">
                  <c:v>10.630146519030376</c:v>
                </c:pt>
                <c:pt idx="2">
                  <c:v>4.34416744927195</c:v>
                </c:pt>
                <c:pt idx="3">
                  <c:v>-0.44594792170941844</c:v>
                </c:pt>
                <c:pt idx="4">
                  <c:v>-3.8996219308658979</c:v>
                </c:pt>
                <c:pt idx="5">
                  <c:v>-2.3110889357763753</c:v>
                </c:pt>
                <c:pt idx="6">
                  <c:v>0.35591554947368209</c:v>
                </c:pt>
                <c:pt idx="7">
                  <c:v>-1.9592556093260534</c:v>
                </c:pt>
                <c:pt idx="8">
                  <c:v>-2.9832953445783374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6.6060481191696923</c:v>
                </c:pt>
                <c:pt idx="1">
                  <c:v>19.544472980901517</c:v>
                </c:pt>
                <c:pt idx="2">
                  <c:v>4.3138790879951188</c:v>
                </c:pt>
                <c:pt idx="3">
                  <c:v>-3.9812545223022013</c:v>
                </c:pt>
                <c:pt idx="4">
                  <c:v>1.0294673743577221</c:v>
                </c:pt>
                <c:pt idx="5">
                  <c:v>8.0873831834214229</c:v>
                </c:pt>
                <c:pt idx="6">
                  <c:v>0.20465003513058733</c:v>
                </c:pt>
                <c:pt idx="7">
                  <c:v>2.3891987345695185</c:v>
                </c:pt>
                <c:pt idx="8">
                  <c:v>0.58515500675661514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17.839556253146029</c:v>
                </c:pt>
                <c:pt idx="1">
                  <c:v>19.956433852075161</c:v>
                </c:pt>
                <c:pt idx="2">
                  <c:v>20.653278659170834</c:v>
                </c:pt>
                <c:pt idx="3">
                  <c:v>21.045061673343955</c:v>
                </c:pt>
                <c:pt idx="4">
                  <c:v>20.942442687665672</c:v>
                </c:pt>
                <c:pt idx="5">
                  <c:v>22.130348525455133</c:v>
                </c:pt>
                <c:pt idx="6">
                  <c:v>22.763704420083837</c:v>
                </c:pt>
                <c:pt idx="7">
                  <c:v>24.070209801546881</c:v>
                </c:pt>
                <c:pt idx="8">
                  <c:v>25.156781722673077</c:v>
                </c:pt>
                <c:pt idx="9">
                  <c:v>26.348123018217027</c:v>
                </c:pt>
                <c:pt idx="10">
                  <c:v>27.215157324063142</c:v>
                </c:pt>
                <c:pt idx="11">
                  <c:v>24.21540753460873</c:v>
                </c:pt>
                <c:pt idx="12">
                  <c:v>24.521073442901187</c:v>
                </c:pt>
                <c:pt idx="13">
                  <c:v>24.897218372046733</c:v>
                </c:pt>
                <c:pt idx="14">
                  <c:v>25.248839097507823</c:v>
                </c:pt>
                <c:pt idx="15">
                  <c:v>25.523580436959868</c:v>
                </c:pt>
                <c:pt idx="16">
                  <c:v>25.772877261654649</c:v>
                </c:pt>
                <c:pt idx="17">
                  <c:v>26.009396014986709</c:v>
                </c:pt>
                <c:pt idx="18">
                  <c:v>26.25086613491143</c:v>
                </c:pt>
                <c:pt idx="19">
                  <c:v>26.49463169116822</c:v>
                </c:pt>
                <c:pt idx="20">
                  <c:v>26.758595028339588</c:v>
                </c:pt>
                <c:pt idx="21">
                  <c:v>27.03008690070023</c:v>
                </c:pt>
                <c:pt idx="22">
                  <c:v>27.304515680640751</c:v>
                </c:pt>
                <c:pt idx="23">
                  <c:v>27.593889901816805</c:v>
                </c:pt>
                <c:pt idx="24">
                  <c:v>27.85216711278343</c:v>
                </c:pt>
                <c:pt idx="25">
                  <c:v>28.094282355466582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9.4116753687277974</c:v>
                </c:pt>
                <c:pt idx="1">
                  <c:v>10.632613620993846</c:v>
                </c:pt>
                <c:pt idx="2">
                  <c:v>10.34786613531382</c:v>
                </c:pt>
                <c:pt idx="3">
                  <c:v>10.86572353823791</c:v>
                </c:pt>
                <c:pt idx="4">
                  <c:v>13.141268250593928</c:v>
                </c:pt>
                <c:pt idx="5">
                  <c:v>11.860164490117054</c:v>
                </c:pt>
                <c:pt idx="6">
                  <c:v>11.003706993223368</c:v>
                </c:pt>
                <c:pt idx="7">
                  <c:v>12.554875905788641</c:v>
                </c:pt>
                <c:pt idx="8">
                  <c:v>13.011977496742245</c:v>
                </c:pt>
                <c:pt idx="9">
                  <c:v>13.155683809694512</c:v>
                </c:pt>
                <c:pt idx="10">
                  <c:v>13.367335915989161</c:v>
                </c:pt>
                <c:pt idx="11">
                  <c:v>15.239629850499563</c:v>
                </c:pt>
                <c:pt idx="12">
                  <c:v>15.62088208479897</c:v>
                </c:pt>
                <c:pt idx="13">
                  <c:v>16.036225359332615</c:v>
                </c:pt>
                <c:pt idx="14">
                  <c:v>16.395525227500752</c:v>
                </c:pt>
                <c:pt idx="15">
                  <c:v>16.67865979777854</c:v>
                </c:pt>
                <c:pt idx="16">
                  <c:v>16.9512999157735</c:v>
                </c:pt>
                <c:pt idx="17">
                  <c:v>17.211696974040752</c:v>
                </c:pt>
                <c:pt idx="18">
                  <c:v>17.481313734079915</c:v>
                </c:pt>
                <c:pt idx="19">
                  <c:v>17.748895176896035</c:v>
                </c:pt>
                <c:pt idx="20">
                  <c:v>18.026512272470416</c:v>
                </c:pt>
                <c:pt idx="21">
                  <c:v>18.305660737288218</c:v>
                </c:pt>
                <c:pt idx="22">
                  <c:v>18.571834970543264</c:v>
                </c:pt>
                <c:pt idx="23">
                  <c:v>18.83480965681936</c:v>
                </c:pt>
                <c:pt idx="24">
                  <c:v>19.075063984200529</c:v>
                </c:pt>
                <c:pt idx="25">
                  <c:v>19.094259003755411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16.806848367962235</c:v>
                </c:pt>
                <c:pt idx="1">
                  <c:v>16.942419294563742</c:v>
                </c:pt>
                <c:pt idx="2">
                  <c:v>17.348314245836161</c:v>
                </c:pt>
                <c:pt idx="3">
                  <c:v>16.872951406241139</c:v>
                </c:pt>
                <c:pt idx="4">
                  <c:v>18.0163521997363</c:v>
                </c:pt>
                <c:pt idx="5">
                  <c:v>18.91992984805227</c:v>
                </c:pt>
                <c:pt idx="6">
                  <c:v>19.513748841897328</c:v>
                </c:pt>
                <c:pt idx="7">
                  <c:v>19.380757180410086</c:v>
                </c:pt>
                <c:pt idx="8">
                  <c:v>21.370248654691224</c:v>
                </c:pt>
                <c:pt idx="9">
                  <c:v>21.901662480146513</c:v>
                </c:pt>
                <c:pt idx="10">
                  <c:v>22.713652698663871</c:v>
                </c:pt>
                <c:pt idx="11">
                  <c:v>22.850661179209968</c:v>
                </c:pt>
                <c:pt idx="12">
                  <c:v>23.156526207381525</c:v>
                </c:pt>
                <c:pt idx="13">
                  <c:v>23.538778575414423</c:v>
                </c:pt>
                <c:pt idx="14">
                  <c:v>23.887546549164032</c:v>
                </c:pt>
                <c:pt idx="15">
                  <c:v>24.163806716540595</c:v>
                </c:pt>
                <c:pt idx="16">
                  <c:v>24.428436910681107</c:v>
                </c:pt>
                <c:pt idx="17">
                  <c:v>24.683463618846041</c:v>
                </c:pt>
                <c:pt idx="18">
                  <c:v>24.95053501441674</c:v>
                </c:pt>
                <c:pt idx="19">
                  <c:v>25.221170993014599</c:v>
                </c:pt>
                <c:pt idx="20">
                  <c:v>25.5107329215476</c:v>
                </c:pt>
                <c:pt idx="21">
                  <c:v>25.795428883318721</c:v>
                </c:pt>
                <c:pt idx="22">
                  <c:v>26.085840740757238</c:v>
                </c:pt>
                <c:pt idx="23">
                  <c:v>26.37947194360973</c:v>
                </c:pt>
                <c:pt idx="24">
                  <c:v>26.664539177235767</c:v>
                </c:pt>
                <c:pt idx="25">
                  <c:v>26.956112009075824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11.582298820552111</c:v>
                </c:pt>
                <c:pt idx="1">
                  <c:v>12.174829222670077</c:v>
                </c:pt>
                <c:pt idx="2">
                  <c:v>12.644650211064455</c:v>
                </c:pt>
                <c:pt idx="3">
                  <c:v>12.926091898644577</c:v>
                </c:pt>
                <c:pt idx="4">
                  <c:v>13.73307563732925</c:v>
                </c:pt>
                <c:pt idx="5">
                  <c:v>14.415647320717667</c:v>
                </c:pt>
                <c:pt idx="6">
                  <c:v>13.5313180781108</c:v>
                </c:pt>
                <c:pt idx="7">
                  <c:v>14.413506487015292</c:v>
                </c:pt>
                <c:pt idx="8">
                  <c:v>15.106688302924084</c:v>
                </c:pt>
                <c:pt idx="9">
                  <c:v>15.711971849731457</c:v>
                </c:pt>
                <c:pt idx="10">
                  <c:v>15.501579199426509</c:v>
                </c:pt>
                <c:pt idx="11">
                  <c:v>16.232219528299801</c:v>
                </c:pt>
                <c:pt idx="12">
                  <c:v>16.589179463745534</c:v>
                </c:pt>
                <c:pt idx="13">
                  <c:v>16.945629113949572</c:v>
                </c:pt>
                <c:pt idx="14">
                  <c:v>17.321371740766221</c:v>
                </c:pt>
                <c:pt idx="15">
                  <c:v>17.653330825369043</c:v>
                </c:pt>
                <c:pt idx="16">
                  <c:v>17.969614947030788</c:v>
                </c:pt>
                <c:pt idx="17">
                  <c:v>18.278416058979381</c:v>
                </c:pt>
                <c:pt idx="18">
                  <c:v>18.613050363154965</c:v>
                </c:pt>
                <c:pt idx="19">
                  <c:v>18.940688975627271</c:v>
                </c:pt>
                <c:pt idx="20">
                  <c:v>19.279191034555478</c:v>
                </c:pt>
                <c:pt idx="21">
                  <c:v>19.616120695320845</c:v>
                </c:pt>
                <c:pt idx="22">
                  <c:v>19.956772666014025</c:v>
                </c:pt>
                <c:pt idx="23">
                  <c:v>20.314999383597101</c:v>
                </c:pt>
                <c:pt idx="24">
                  <c:v>20.671789865672164</c:v>
                </c:pt>
                <c:pt idx="25">
                  <c:v>21.014141705577604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16.548696915684367</c:v>
                </c:pt>
                <c:pt idx="1">
                  <c:v>17.419062747052944</c:v>
                </c:pt>
                <c:pt idx="2">
                  <c:v>17.441996161871</c:v>
                </c:pt>
                <c:pt idx="3">
                  <c:v>15.5014273637864</c:v>
                </c:pt>
                <c:pt idx="4">
                  <c:v>14.89531898866805</c:v>
                </c:pt>
                <c:pt idx="5">
                  <c:v>15.16743845985177</c:v>
                </c:pt>
                <c:pt idx="6">
                  <c:v>16.640375049587853</c:v>
                </c:pt>
                <c:pt idx="7">
                  <c:v>15.186114392022343</c:v>
                </c:pt>
                <c:pt idx="8">
                  <c:v>15.683741949078223</c:v>
                </c:pt>
                <c:pt idx="9">
                  <c:v>16.237516277627211</c:v>
                </c:pt>
                <c:pt idx="10">
                  <c:v>16.292866786648595</c:v>
                </c:pt>
                <c:pt idx="11">
                  <c:v>16.399237818502687</c:v>
                </c:pt>
                <c:pt idx="12">
                  <c:v>16.604223951353376</c:v>
                </c:pt>
                <c:pt idx="13">
                  <c:v>16.832939459663425</c:v>
                </c:pt>
                <c:pt idx="14">
                  <c:v>17.073720643302035</c:v>
                </c:pt>
                <c:pt idx="15">
                  <c:v>17.276266386688597</c:v>
                </c:pt>
                <c:pt idx="16">
                  <c:v>17.47093584896022</c:v>
                </c:pt>
                <c:pt idx="17">
                  <c:v>17.663028894104826</c:v>
                </c:pt>
                <c:pt idx="18">
                  <c:v>17.855777219853277</c:v>
                </c:pt>
                <c:pt idx="19">
                  <c:v>18.056975400559963</c:v>
                </c:pt>
                <c:pt idx="20">
                  <c:v>18.253482589214414</c:v>
                </c:pt>
                <c:pt idx="21">
                  <c:v>18.45081603533302</c:v>
                </c:pt>
                <c:pt idx="22">
                  <c:v>18.649593143227975</c:v>
                </c:pt>
                <c:pt idx="23">
                  <c:v>18.854622458819023</c:v>
                </c:pt>
                <c:pt idx="24">
                  <c:v>19.068131078610392</c:v>
                </c:pt>
                <c:pt idx="25">
                  <c:v>19.277369821198544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17.90918992786418</c:v>
                </c:pt>
                <c:pt idx="1">
                  <c:v>17.470640551780008</c:v>
                </c:pt>
                <c:pt idx="2">
                  <c:v>16.932990349500383</c:v>
                </c:pt>
                <c:pt idx="3">
                  <c:v>17.582690723104957</c:v>
                </c:pt>
                <c:pt idx="4">
                  <c:v>18.416116093007226</c:v>
                </c:pt>
                <c:pt idx="5">
                  <c:v>18.620480107365644</c:v>
                </c:pt>
                <c:pt idx="6">
                  <c:v>18.454014645738294</c:v>
                </c:pt>
                <c:pt idx="7">
                  <c:v>18.594315963437662</c:v>
                </c:pt>
                <c:pt idx="8">
                  <c:v>20.095048509422263</c:v>
                </c:pt>
                <c:pt idx="9">
                  <c:v>21.3757520746503</c:v>
                </c:pt>
                <c:pt idx="10">
                  <c:v>23.245543570278755</c:v>
                </c:pt>
                <c:pt idx="11">
                  <c:v>24.663788394534034</c:v>
                </c:pt>
                <c:pt idx="12">
                  <c:v>25.089418928913734</c:v>
                </c:pt>
                <c:pt idx="13">
                  <c:v>25.556613901697336</c:v>
                </c:pt>
                <c:pt idx="14">
                  <c:v>26.000014227736038</c:v>
                </c:pt>
                <c:pt idx="15">
                  <c:v>26.364981490927391</c:v>
                </c:pt>
                <c:pt idx="16">
                  <c:v>26.722036991358923</c:v>
                </c:pt>
                <c:pt idx="17">
                  <c:v>27.06957093931895</c:v>
                </c:pt>
                <c:pt idx="18">
                  <c:v>27.414675599361878</c:v>
                </c:pt>
                <c:pt idx="19">
                  <c:v>27.769353008261763</c:v>
                </c:pt>
                <c:pt idx="20">
                  <c:v>28.13975337515398</c:v>
                </c:pt>
                <c:pt idx="21">
                  <c:v>28.501886608846323</c:v>
                </c:pt>
                <c:pt idx="22">
                  <c:v>28.883530293856825</c:v>
                </c:pt>
                <c:pt idx="23">
                  <c:v>29.284179815266171</c:v>
                </c:pt>
                <c:pt idx="24">
                  <c:v>29.669558432033913</c:v>
                </c:pt>
                <c:pt idx="25">
                  <c:v>30.050491700067269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5.6474010577181692</c:v>
                </c:pt>
                <c:pt idx="1">
                  <c:v>5.6910191344911656</c:v>
                </c:pt>
                <c:pt idx="2">
                  <c:v>5.8609000822061779</c:v>
                </c:pt>
                <c:pt idx="3">
                  <c:v>5.8177095431287027</c:v>
                </c:pt>
                <c:pt idx="4">
                  <c:v>5.4718908793455459</c:v>
                </c:pt>
                <c:pt idx="5">
                  <c:v>5.596775065439358</c:v>
                </c:pt>
                <c:pt idx="6">
                  <c:v>5.688792624399305</c:v>
                </c:pt>
                <c:pt idx="7">
                  <c:v>6.4523658854215356</c:v>
                </c:pt>
                <c:pt idx="8">
                  <c:v>6.7215579906334586</c:v>
                </c:pt>
                <c:pt idx="9">
                  <c:v>6.5890911720573673</c:v>
                </c:pt>
                <c:pt idx="10">
                  <c:v>7.245179806611195</c:v>
                </c:pt>
                <c:pt idx="11">
                  <c:v>6.1632997957577444</c:v>
                </c:pt>
                <c:pt idx="12">
                  <c:v>6.2166866917856263</c:v>
                </c:pt>
                <c:pt idx="13">
                  <c:v>6.29138688843347</c:v>
                </c:pt>
                <c:pt idx="14">
                  <c:v>6.3593992120105716</c:v>
                </c:pt>
                <c:pt idx="15">
                  <c:v>6.4054495681795602</c:v>
                </c:pt>
                <c:pt idx="16">
                  <c:v>6.4473151972275682</c:v>
                </c:pt>
                <c:pt idx="17">
                  <c:v>6.488778829677476</c:v>
                </c:pt>
                <c:pt idx="18">
                  <c:v>6.5254926996146434</c:v>
                </c:pt>
                <c:pt idx="19">
                  <c:v>6.5576879424164209</c:v>
                </c:pt>
                <c:pt idx="20">
                  <c:v>6.5932433969698518</c:v>
                </c:pt>
                <c:pt idx="21">
                  <c:v>6.6377111826454476</c:v>
                </c:pt>
                <c:pt idx="22">
                  <c:v>6.6868663595479445</c:v>
                </c:pt>
                <c:pt idx="23">
                  <c:v>6.7337576479327845</c:v>
                </c:pt>
                <c:pt idx="24">
                  <c:v>6.7795312465703157</c:v>
                </c:pt>
                <c:pt idx="25">
                  <c:v>6.8241741143062438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4.789331054188195</c:v>
                </c:pt>
                <c:pt idx="1">
                  <c:v>5.7333600594386391</c:v>
                </c:pt>
                <c:pt idx="2">
                  <c:v>5.8478613066777232</c:v>
                </c:pt>
                <c:pt idx="3">
                  <c:v>5.6839358566879081</c:v>
                </c:pt>
                <c:pt idx="4">
                  <c:v>6.0079586917174597</c:v>
                </c:pt>
                <c:pt idx="5">
                  <c:v>6.4074624994003795</c:v>
                </c:pt>
                <c:pt idx="6">
                  <c:v>5.8989151011581198</c:v>
                </c:pt>
                <c:pt idx="7">
                  <c:v>5.8345225643827909</c:v>
                </c:pt>
                <c:pt idx="8">
                  <c:v>6.7208967042846055</c:v>
                </c:pt>
                <c:pt idx="9">
                  <c:v>6.6594321732087085</c:v>
                </c:pt>
                <c:pt idx="10">
                  <c:v>6.6801287363087978</c:v>
                </c:pt>
                <c:pt idx="11">
                  <c:v>6.5692137255720464</c:v>
                </c:pt>
                <c:pt idx="12">
                  <c:v>6.7043391195018929</c:v>
                </c:pt>
                <c:pt idx="13">
                  <c:v>6.8412114036662581</c:v>
                </c:pt>
                <c:pt idx="14">
                  <c:v>6.9849221650059601</c:v>
                </c:pt>
                <c:pt idx="15">
                  <c:v>7.1111861138266725</c:v>
                </c:pt>
                <c:pt idx="16">
                  <c:v>7.2303902249541103</c:v>
                </c:pt>
                <c:pt idx="17">
                  <c:v>7.3455223758915187</c:v>
                </c:pt>
                <c:pt idx="18">
                  <c:v>7.4655212719044268</c:v>
                </c:pt>
                <c:pt idx="19">
                  <c:v>7.5875571141698384</c:v>
                </c:pt>
                <c:pt idx="20">
                  <c:v>7.7152924759250929</c:v>
                </c:pt>
                <c:pt idx="21">
                  <c:v>7.8427388870887293</c:v>
                </c:pt>
                <c:pt idx="22">
                  <c:v>7.9686085876772843</c:v>
                </c:pt>
                <c:pt idx="23">
                  <c:v>8.0959798640970533</c:v>
                </c:pt>
                <c:pt idx="24">
                  <c:v>8.2243613138021328</c:v>
                </c:pt>
                <c:pt idx="25">
                  <c:v>8.354723502561809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2.7486719830526281</c:v>
                </c:pt>
                <c:pt idx="1">
                  <c:v>3.0659862005006144</c:v>
                </c:pt>
                <c:pt idx="2">
                  <c:v>2.9135429168660782</c:v>
                </c:pt>
                <c:pt idx="3">
                  <c:v>2.5115978955699512</c:v>
                </c:pt>
                <c:pt idx="4">
                  <c:v>2.5838683103000957</c:v>
                </c:pt>
                <c:pt idx="5">
                  <c:v>2.6246281196898718</c:v>
                </c:pt>
                <c:pt idx="6">
                  <c:v>2.4442378788732451</c:v>
                </c:pt>
                <c:pt idx="7">
                  <c:v>2.3619552622464877</c:v>
                </c:pt>
                <c:pt idx="8">
                  <c:v>2.2995397725646383</c:v>
                </c:pt>
                <c:pt idx="9">
                  <c:v>2.2619067495954117</c:v>
                </c:pt>
                <c:pt idx="10">
                  <c:v>2.4491350864360739</c:v>
                </c:pt>
                <c:pt idx="11">
                  <c:v>2.7415069429007621</c:v>
                </c:pt>
                <c:pt idx="12">
                  <c:v>2.8053380935272645</c:v>
                </c:pt>
                <c:pt idx="13">
                  <c:v>2.8663599404487101</c:v>
                </c:pt>
                <c:pt idx="14">
                  <c:v>2.9239329700531371</c:v>
                </c:pt>
                <c:pt idx="15">
                  <c:v>2.9664307455708672</c:v>
                </c:pt>
                <c:pt idx="16">
                  <c:v>3.0109400985714534</c:v>
                </c:pt>
                <c:pt idx="17">
                  <c:v>3.0531593971528461</c:v>
                </c:pt>
                <c:pt idx="18">
                  <c:v>3.096532621278731</c:v>
                </c:pt>
                <c:pt idx="19">
                  <c:v>3.1393165853925171</c:v>
                </c:pt>
                <c:pt idx="20">
                  <c:v>3.1902754179378987</c:v>
                </c:pt>
                <c:pt idx="21">
                  <c:v>3.2398147020181995</c:v>
                </c:pt>
                <c:pt idx="22">
                  <c:v>3.2920632259022624</c:v>
                </c:pt>
                <c:pt idx="23">
                  <c:v>3.3316311051372272</c:v>
                </c:pt>
                <c:pt idx="24">
                  <c:v>3.3783609152158722</c:v>
                </c:pt>
                <c:pt idx="25">
                  <c:v>3.4164297931974055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4.9826163769406682</c:v>
                </c:pt>
                <c:pt idx="1">
                  <c:v>6.2728486890994164</c:v>
                </c:pt>
                <c:pt idx="2">
                  <c:v>5.9897794184703335</c:v>
                </c:pt>
                <c:pt idx="3">
                  <c:v>5.6717172976597166</c:v>
                </c:pt>
                <c:pt idx="4">
                  <c:v>6.4014564822405262</c:v>
                </c:pt>
                <c:pt idx="5">
                  <c:v>6.5996395444980331</c:v>
                </c:pt>
                <c:pt idx="6">
                  <c:v>6.6905351816283734</c:v>
                </c:pt>
                <c:pt idx="7">
                  <c:v>6.2637518614721426</c:v>
                </c:pt>
                <c:pt idx="8">
                  <c:v>7.2851080431737127</c:v>
                </c:pt>
                <c:pt idx="9">
                  <c:v>7.2714383133390452</c:v>
                </c:pt>
                <c:pt idx="10">
                  <c:v>7.237454740561561</c:v>
                </c:pt>
                <c:pt idx="11">
                  <c:v>6.9236277649370113</c:v>
                </c:pt>
                <c:pt idx="12">
                  <c:v>7.1840429736494809</c:v>
                </c:pt>
                <c:pt idx="13">
                  <c:v>7.3900920457630406</c:v>
                </c:pt>
                <c:pt idx="14">
                  <c:v>7.5331349867976884</c:v>
                </c:pt>
                <c:pt idx="15">
                  <c:v>7.6491223415503047</c:v>
                </c:pt>
                <c:pt idx="16">
                  <c:v>7.761924653602998</c:v>
                </c:pt>
                <c:pt idx="17">
                  <c:v>7.8737767514175685</c:v>
                </c:pt>
                <c:pt idx="18">
                  <c:v>7.9855549662933747</c:v>
                </c:pt>
                <c:pt idx="19">
                  <c:v>8.1000578715718738</c:v>
                </c:pt>
                <c:pt idx="20">
                  <c:v>8.2189000218541945</c:v>
                </c:pt>
                <c:pt idx="21">
                  <c:v>8.3377115027267035</c:v>
                </c:pt>
                <c:pt idx="22">
                  <c:v>8.4862979033709429</c:v>
                </c:pt>
                <c:pt idx="23">
                  <c:v>8.6371185015132923</c:v>
                </c:pt>
                <c:pt idx="24">
                  <c:v>8.7805423191166181</c:v>
                </c:pt>
                <c:pt idx="25">
                  <c:v>8.9053445960700124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18.762834557467848</c:v>
                </c:pt>
                <c:pt idx="1">
                  <c:v>17.453445605129531</c:v>
                </c:pt>
                <c:pt idx="2">
                  <c:v>17.972099861851014</c:v>
                </c:pt>
                <c:pt idx="3">
                  <c:v>18.103276184510669</c:v>
                </c:pt>
                <c:pt idx="4">
                  <c:v>19.347688294129483</c:v>
                </c:pt>
                <c:pt idx="5">
                  <c:v>19.285094674559932</c:v>
                </c:pt>
                <c:pt idx="6">
                  <c:v>18.700006358762661</c:v>
                </c:pt>
                <c:pt idx="7">
                  <c:v>19.509490574852048</c:v>
                </c:pt>
                <c:pt idx="8">
                  <c:v>19.972208921511299</c:v>
                </c:pt>
                <c:pt idx="9">
                  <c:v>20.277793757873191</c:v>
                </c:pt>
                <c:pt idx="10">
                  <c:v>21.2458689829419</c:v>
                </c:pt>
                <c:pt idx="11">
                  <c:v>20.049852811977956</c:v>
                </c:pt>
                <c:pt idx="12">
                  <c:v>20.20935419672114</c:v>
                </c:pt>
                <c:pt idx="13">
                  <c:v>20.415974047313799</c:v>
                </c:pt>
                <c:pt idx="14">
                  <c:v>20.595691060138723</c:v>
                </c:pt>
                <c:pt idx="15">
                  <c:v>20.709525409356761</c:v>
                </c:pt>
                <c:pt idx="16">
                  <c:v>20.805727601753048</c:v>
                </c:pt>
                <c:pt idx="17">
                  <c:v>20.889203148157652</c:v>
                </c:pt>
                <c:pt idx="18">
                  <c:v>20.977138295994607</c:v>
                </c:pt>
                <c:pt idx="19">
                  <c:v>21.070349347910746</c:v>
                </c:pt>
                <c:pt idx="20">
                  <c:v>21.176097328417985</c:v>
                </c:pt>
                <c:pt idx="21">
                  <c:v>21.282700022621313</c:v>
                </c:pt>
                <c:pt idx="22">
                  <c:v>21.383175169673549</c:v>
                </c:pt>
                <c:pt idx="23">
                  <c:v>21.481871609248802</c:v>
                </c:pt>
                <c:pt idx="24">
                  <c:v>21.581024963138276</c:v>
                </c:pt>
                <c:pt idx="25">
                  <c:v>21.67097443471917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27.919138166983529</c:v>
                </c:pt>
                <c:pt idx="1">
                  <c:v>27.191422078531918</c:v>
                </c:pt>
                <c:pt idx="2">
                  <c:v>27.658755580168066</c:v>
                </c:pt>
                <c:pt idx="3">
                  <c:v>27.005274321010376</c:v>
                </c:pt>
                <c:pt idx="4">
                  <c:v>28.306968414137845</c:v>
                </c:pt>
                <c:pt idx="5">
                  <c:v>28.283057088761538</c:v>
                </c:pt>
                <c:pt idx="6">
                  <c:v>26.113740209518216</c:v>
                </c:pt>
                <c:pt idx="7">
                  <c:v>27.379495978349823</c:v>
                </c:pt>
                <c:pt idx="8">
                  <c:v>27.255000153405017</c:v>
                </c:pt>
                <c:pt idx="9">
                  <c:v>27.017896694543499</c:v>
                </c:pt>
                <c:pt idx="10">
                  <c:v>28.614375915133209</c:v>
                </c:pt>
                <c:pt idx="11">
                  <c:v>26.608181879447937</c:v>
                </c:pt>
                <c:pt idx="12">
                  <c:v>26.579794910233034</c:v>
                </c:pt>
                <c:pt idx="13">
                  <c:v>26.58568907626972</c:v>
                </c:pt>
                <c:pt idx="14">
                  <c:v>26.545815026481424</c:v>
                </c:pt>
                <c:pt idx="15">
                  <c:v>26.413749947732889</c:v>
                </c:pt>
                <c:pt idx="16">
                  <c:v>26.252451864784785</c:v>
                </c:pt>
                <c:pt idx="17">
                  <c:v>26.084574918737893</c:v>
                </c:pt>
                <c:pt idx="18">
                  <c:v>25.936175681414003</c:v>
                </c:pt>
                <c:pt idx="19">
                  <c:v>25.776918030980831</c:v>
                </c:pt>
                <c:pt idx="20">
                  <c:v>25.62765360701475</c:v>
                </c:pt>
                <c:pt idx="21">
                  <c:v>25.488102728502444</c:v>
                </c:pt>
                <c:pt idx="22">
                  <c:v>25.365861597927069</c:v>
                </c:pt>
                <c:pt idx="23">
                  <c:v>25.237027049256085</c:v>
                </c:pt>
                <c:pt idx="24">
                  <c:v>25.092643272885105</c:v>
                </c:pt>
                <c:pt idx="25">
                  <c:v>24.928762213602585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8.6210295321290182</c:v>
                </c:pt>
                <c:pt idx="1">
                  <c:v>7.3852272261631029</c:v>
                </c:pt>
                <c:pt idx="2">
                  <c:v>7.2981705977530194</c:v>
                </c:pt>
                <c:pt idx="3">
                  <c:v>7.6030541656995272</c:v>
                </c:pt>
                <c:pt idx="4">
                  <c:v>7.8189903381212078</c:v>
                </c:pt>
                <c:pt idx="5">
                  <c:v>7.073701953048495</c:v>
                </c:pt>
                <c:pt idx="6">
                  <c:v>6.3185601683354244</c:v>
                </c:pt>
                <c:pt idx="7">
                  <c:v>6.7056875618461627</c:v>
                </c:pt>
                <c:pt idx="8">
                  <c:v>6.9395215096498664</c:v>
                </c:pt>
                <c:pt idx="9">
                  <c:v>6.4335106577083199</c:v>
                </c:pt>
                <c:pt idx="10">
                  <c:v>6.296435204967409</c:v>
                </c:pt>
                <c:pt idx="11">
                  <c:v>7.1088647186777028</c:v>
                </c:pt>
                <c:pt idx="12">
                  <c:v>7.0261408151568743</c:v>
                </c:pt>
                <c:pt idx="13">
                  <c:v>6.94200142384262</c:v>
                </c:pt>
                <c:pt idx="14">
                  <c:v>6.8336440949018762</c:v>
                </c:pt>
                <c:pt idx="15">
                  <c:v>6.702688452412823</c:v>
                </c:pt>
                <c:pt idx="16">
                  <c:v>6.6000602667790726</c:v>
                </c:pt>
                <c:pt idx="17">
                  <c:v>6.5461708541679817</c:v>
                </c:pt>
                <c:pt idx="18">
                  <c:v>6.4448723511054631</c:v>
                </c:pt>
                <c:pt idx="19">
                  <c:v>6.3309334741340875</c:v>
                </c:pt>
                <c:pt idx="20">
                  <c:v>6.1708042223898882</c:v>
                </c:pt>
                <c:pt idx="21">
                  <c:v>6.0230640019574464</c:v>
                </c:pt>
                <c:pt idx="22">
                  <c:v>5.883038739736798</c:v>
                </c:pt>
                <c:pt idx="23">
                  <c:v>5.720424925643786</c:v>
                </c:pt>
                <c:pt idx="24">
                  <c:v>5.6532281569524034</c:v>
                </c:pt>
                <c:pt idx="25">
                  <c:v>6.0007943841958307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5.5073274124231233</c:v>
                </c:pt>
                <c:pt idx="1">
                  <c:v>5.0785792424956995</c:v>
                </c:pt>
                <c:pt idx="2">
                  <c:v>4.9715297385585124</c:v>
                </c:pt>
                <c:pt idx="3">
                  <c:v>4.6701683210574405</c:v>
                </c:pt>
                <c:pt idx="4">
                  <c:v>5.3360322530665032</c:v>
                </c:pt>
                <c:pt idx="5">
                  <c:v>5.0164188995445613</c:v>
                </c:pt>
                <c:pt idx="6">
                  <c:v>5.0497026850451743</c:v>
                </c:pt>
                <c:pt idx="7">
                  <c:v>4.9032843027761555</c:v>
                </c:pt>
                <c:pt idx="8">
                  <c:v>5.4287991774849464</c:v>
                </c:pt>
                <c:pt idx="9">
                  <c:v>4.7744581932226939</c:v>
                </c:pt>
                <c:pt idx="10">
                  <c:v>5.2519154145104405</c:v>
                </c:pt>
                <c:pt idx="11">
                  <c:v>5.0365688426838275</c:v>
                </c:pt>
                <c:pt idx="12">
                  <c:v>5.0873737235682981</c:v>
                </c:pt>
                <c:pt idx="13">
                  <c:v>5.179124399643209</c:v>
                </c:pt>
                <c:pt idx="14">
                  <c:v>5.2519677318186222</c:v>
                </c:pt>
                <c:pt idx="15">
                  <c:v>5.2964968133548611</c:v>
                </c:pt>
                <c:pt idx="16">
                  <c:v>5.3385737776888655</c:v>
                </c:pt>
                <c:pt idx="17">
                  <c:v>5.3796882809789013</c:v>
                </c:pt>
                <c:pt idx="18">
                  <c:v>5.4213446248981381</c:v>
                </c:pt>
                <c:pt idx="19">
                  <c:v>5.4601403799770329</c:v>
                </c:pt>
                <c:pt idx="20">
                  <c:v>5.5099015461637881</c:v>
                </c:pt>
                <c:pt idx="21">
                  <c:v>5.5598520180419397</c:v>
                </c:pt>
                <c:pt idx="22">
                  <c:v>5.6170252202337654</c:v>
                </c:pt>
                <c:pt idx="23">
                  <c:v>5.674441130951255</c:v>
                </c:pt>
                <c:pt idx="24">
                  <c:v>5.7299990692257561</c:v>
                </c:pt>
                <c:pt idx="25">
                  <c:v>5.7840385842694877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13.422575824990105</c:v>
                </c:pt>
                <c:pt idx="1">
                  <c:v>15.065199898284835</c:v>
                </c:pt>
                <c:pt idx="2">
                  <c:v>13.98652478730995</c:v>
                </c:pt>
                <c:pt idx="3">
                  <c:v>14.628708183816435</c:v>
                </c:pt>
                <c:pt idx="4">
                  <c:v>15.207258413944844</c:v>
                </c:pt>
                <c:pt idx="5">
                  <c:v>15.827040544413665</c:v>
                </c:pt>
                <c:pt idx="6">
                  <c:v>14.932479721171427</c:v>
                </c:pt>
                <c:pt idx="7">
                  <c:v>14.238444382528433</c:v>
                </c:pt>
                <c:pt idx="8">
                  <c:v>15.089160707041255</c:v>
                </c:pt>
                <c:pt idx="9">
                  <c:v>15.697915469723908</c:v>
                </c:pt>
                <c:pt idx="10">
                  <c:v>14.034638953036611</c:v>
                </c:pt>
                <c:pt idx="11">
                  <c:v>14.05528923979324</c:v>
                </c:pt>
                <c:pt idx="12">
                  <c:v>13.988437182363885</c:v>
                </c:pt>
                <c:pt idx="13">
                  <c:v>13.99154580800379</c:v>
                </c:pt>
                <c:pt idx="14">
                  <c:v>13.962454566701153</c:v>
                </c:pt>
                <c:pt idx="15">
                  <c:v>13.890622453284688</c:v>
                </c:pt>
                <c:pt idx="16">
                  <c:v>13.829427494536453</c:v>
                </c:pt>
                <c:pt idx="17">
                  <c:v>13.768268250200638</c:v>
                </c:pt>
                <c:pt idx="18">
                  <c:v>13.706089631475704</c:v>
                </c:pt>
                <c:pt idx="19">
                  <c:v>13.646182431320277</c:v>
                </c:pt>
                <c:pt idx="20">
                  <c:v>13.593091337329412</c:v>
                </c:pt>
                <c:pt idx="21">
                  <c:v>13.536442594343306</c:v>
                </c:pt>
                <c:pt idx="22">
                  <c:v>13.477041388944981</c:v>
                </c:pt>
                <c:pt idx="23">
                  <c:v>13.415744259889909</c:v>
                </c:pt>
                <c:pt idx="24">
                  <c:v>13.350516345029058</c:v>
                </c:pt>
                <c:pt idx="25">
                  <c:v>13.293234299302206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11.877266097796134</c:v>
                </c:pt>
                <c:pt idx="1">
                  <c:v>12.044251597672574</c:v>
                </c:pt>
                <c:pt idx="2">
                  <c:v>12.529597018614348</c:v>
                </c:pt>
                <c:pt idx="3">
                  <c:v>12.241192207232727</c:v>
                </c:pt>
                <c:pt idx="4">
                  <c:v>13.875212267382164</c:v>
                </c:pt>
                <c:pt idx="5">
                  <c:v>13.780435527666219</c:v>
                </c:pt>
                <c:pt idx="6">
                  <c:v>12.742734488854863</c:v>
                </c:pt>
                <c:pt idx="7">
                  <c:v>13.024918019741584</c:v>
                </c:pt>
                <c:pt idx="8">
                  <c:v>13.226918582821042</c:v>
                </c:pt>
                <c:pt idx="9">
                  <c:v>14.61376076763931</c:v>
                </c:pt>
                <c:pt idx="10">
                  <c:v>11.823731597518041</c:v>
                </c:pt>
                <c:pt idx="11">
                  <c:v>12.532820567458513</c:v>
                </c:pt>
                <c:pt idx="12">
                  <c:v>12.603445018817098</c:v>
                </c:pt>
                <c:pt idx="13">
                  <c:v>12.820867209062351</c:v>
                </c:pt>
                <c:pt idx="14">
                  <c:v>12.98067334641533</c:v>
                </c:pt>
                <c:pt idx="15">
                  <c:v>13.021970408409203</c:v>
                </c:pt>
                <c:pt idx="16">
                  <c:v>13.061600524422651</c:v>
                </c:pt>
                <c:pt idx="17">
                  <c:v>13.086662720052962</c:v>
                </c:pt>
                <c:pt idx="18">
                  <c:v>13.106785155445637</c:v>
                </c:pt>
                <c:pt idx="19">
                  <c:v>13.126881572405658</c:v>
                </c:pt>
                <c:pt idx="20">
                  <c:v>13.153501853684141</c:v>
                </c:pt>
                <c:pt idx="21">
                  <c:v>13.17382178438919</c:v>
                </c:pt>
                <c:pt idx="22">
                  <c:v>13.190347984689959</c:v>
                </c:pt>
                <c:pt idx="23">
                  <c:v>13.203248143629441</c:v>
                </c:pt>
                <c:pt idx="24">
                  <c:v>13.214678983242033</c:v>
                </c:pt>
                <c:pt idx="25">
                  <c:v>13.228850689799945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6.7081409562078287</c:v>
                </c:pt>
                <c:pt idx="1">
                  <c:v>6.4057001515122431</c:v>
                </c:pt>
                <c:pt idx="2">
                  <c:v>6.8398031879990944</c:v>
                </c:pt>
                <c:pt idx="3">
                  <c:v>6.5791929156539402</c:v>
                </c:pt>
                <c:pt idx="4">
                  <c:v>7.1012632419662065</c:v>
                </c:pt>
                <c:pt idx="5">
                  <c:v>6.8738472918364453</c:v>
                </c:pt>
                <c:pt idx="6">
                  <c:v>6.9528545024821442</c:v>
                </c:pt>
                <c:pt idx="7">
                  <c:v>7.2303541737301904</c:v>
                </c:pt>
                <c:pt idx="8">
                  <c:v>7.2482439283595168</c:v>
                </c:pt>
                <c:pt idx="9">
                  <c:v>6.7001752301403377</c:v>
                </c:pt>
                <c:pt idx="10">
                  <c:v>6.4878343675299002</c:v>
                </c:pt>
                <c:pt idx="11">
                  <c:v>6.5165245953461612</c:v>
                </c:pt>
                <c:pt idx="12">
                  <c:v>6.555919271318758</c:v>
                </c:pt>
                <c:pt idx="13">
                  <c:v>6.5965435253462958</c:v>
                </c:pt>
                <c:pt idx="14">
                  <c:v>6.6132075238471426</c:v>
                </c:pt>
                <c:pt idx="15">
                  <c:v>6.6055451689864224</c:v>
                </c:pt>
                <c:pt idx="16">
                  <c:v>6.5974431898921209</c:v>
                </c:pt>
                <c:pt idx="17">
                  <c:v>6.5817253183710376</c:v>
                </c:pt>
                <c:pt idx="18">
                  <c:v>6.5674857020135287</c:v>
                </c:pt>
                <c:pt idx="19">
                  <c:v>6.5487882559627577</c:v>
                </c:pt>
                <c:pt idx="20">
                  <c:v>6.5294188441075516</c:v>
                </c:pt>
                <c:pt idx="21">
                  <c:v>6.5097201457252893</c:v>
                </c:pt>
                <c:pt idx="22">
                  <c:v>6.4855557748119148</c:v>
                </c:pt>
                <c:pt idx="23">
                  <c:v>6.456389271283018</c:v>
                </c:pt>
                <c:pt idx="24">
                  <c:v>6.4275381139492263</c:v>
                </c:pt>
                <c:pt idx="25">
                  <c:v>6.3214641335810784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24.851530071252071</c:v>
                </c:pt>
                <c:pt idx="1">
                  <c:v>22.950664891935357</c:v>
                </c:pt>
                <c:pt idx="2">
                  <c:v>24.100259207109321</c:v>
                </c:pt>
                <c:pt idx="3">
                  <c:v>23.381030449966637</c:v>
                </c:pt>
                <c:pt idx="4">
                  <c:v>25.083314622976129</c:v>
                </c:pt>
                <c:pt idx="5">
                  <c:v>26.272802068235961</c:v>
                </c:pt>
                <c:pt idx="6">
                  <c:v>25.129567371867417</c:v>
                </c:pt>
                <c:pt idx="7">
                  <c:v>24.33407488249204</c:v>
                </c:pt>
                <c:pt idx="8">
                  <c:v>25.320086454224082</c:v>
                </c:pt>
                <c:pt idx="9">
                  <c:v>25.378868390446566</c:v>
                </c:pt>
                <c:pt idx="10">
                  <c:v>24.117018261283967</c:v>
                </c:pt>
                <c:pt idx="11">
                  <c:v>25.273374403902249</c:v>
                </c:pt>
                <c:pt idx="12">
                  <c:v>25.728045299898316</c:v>
                </c:pt>
                <c:pt idx="13">
                  <c:v>26.180908835196711</c:v>
                </c:pt>
                <c:pt idx="14">
                  <c:v>26.646825862897234</c:v>
                </c:pt>
                <c:pt idx="15">
                  <c:v>27.06006157631057</c:v>
                </c:pt>
                <c:pt idx="16">
                  <c:v>27.430091917384747</c:v>
                </c:pt>
                <c:pt idx="17">
                  <c:v>27.775976860130871</c:v>
                </c:pt>
                <c:pt idx="18">
                  <c:v>28.161046594616067</c:v>
                </c:pt>
                <c:pt idx="19">
                  <c:v>28.549478940849031</c:v>
                </c:pt>
                <c:pt idx="20">
                  <c:v>28.951984484012716</c:v>
                </c:pt>
                <c:pt idx="21">
                  <c:v>29.348379917072116</c:v>
                </c:pt>
                <c:pt idx="22">
                  <c:v>29.708341219157465</c:v>
                </c:pt>
                <c:pt idx="23">
                  <c:v>30.078944886151366</c:v>
                </c:pt>
                <c:pt idx="24">
                  <c:v>30.456870917168732</c:v>
                </c:pt>
                <c:pt idx="25">
                  <c:v>30.845506852745807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7.1767244038263431</c:v>
                </c:pt>
                <c:pt idx="1">
                  <c:v>7.3531723125053716</c:v>
                </c:pt>
                <c:pt idx="2">
                  <c:v>6.7078991951384834</c:v>
                </c:pt>
                <c:pt idx="3">
                  <c:v>7.0908894811219625</c:v>
                </c:pt>
                <c:pt idx="4">
                  <c:v>7.8527743217231629</c:v>
                </c:pt>
                <c:pt idx="5">
                  <c:v>6.9358324538479064</c:v>
                </c:pt>
                <c:pt idx="6">
                  <c:v>6.9863930217663537</c:v>
                </c:pt>
                <c:pt idx="7">
                  <c:v>6.8272214135874059</c:v>
                </c:pt>
                <c:pt idx="8">
                  <c:v>7.5664344098526124</c:v>
                </c:pt>
                <c:pt idx="9">
                  <c:v>7.684250926859483</c:v>
                </c:pt>
                <c:pt idx="10">
                  <c:v>6.774426936006698</c:v>
                </c:pt>
                <c:pt idx="11">
                  <c:v>6.9404983747170164</c:v>
                </c:pt>
                <c:pt idx="12">
                  <c:v>7.1020534173173564</c:v>
                </c:pt>
                <c:pt idx="13">
                  <c:v>7.2383193138135695</c:v>
                </c:pt>
                <c:pt idx="14">
                  <c:v>7.3514793603354303</c:v>
                </c:pt>
                <c:pt idx="15">
                  <c:v>7.4345206258074006</c:v>
                </c:pt>
                <c:pt idx="16">
                  <c:v>7.5162564485101253</c:v>
                </c:pt>
                <c:pt idx="17">
                  <c:v>7.5958637500670738</c:v>
                </c:pt>
                <c:pt idx="18">
                  <c:v>7.6747273665499183</c:v>
                </c:pt>
                <c:pt idx="19">
                  <c:v>7.7523348263358374</c:v>
                </c:pt>
                <c:pt idx="20">
                  <c:v>7.8337581251257662</c:v>
                </c:pt>
                <c:pt idx="21">
                  <c:v>7.9149185364029968</c:v>
                </c:pt>
                <c:pt idx="22">
                  <c:v>7.9964733068874274</c:v>
                </c:pt>
                <c:pt idx="23">
                  <c:v>8.0775896627713131</c:v>
                </c:pt>
                <c:pt idx="24">
                  <c:v>8.1464440044618343</c:v>
                </c:pt>
                <c:pt idx="25">
                  <c:v>8.1891529961479037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0.4472574431046033</c:v>
                </c:pt>
                <c:pt idx="1">
                  <c:v>0.31227643808239608</c:v>
                </c:pt>
                <c:pt idx="2">
                  <c:v>0.3003661206784618</c:v>
                </c:pt>
                <c:pt idx="3">
                  <c:v>0.25036382556345121</c:v>
                </c:pt>
                <c:pt idx="4">
                  <c:v>0.29377555066779781</c:v>
                </c:pt>
                <c:pt idx="5">
                  <c:v>0.28826767386778418</c:v>
                </c:pt>
                <c:pt idx="6">
                  <c:v>0.21598826951967554</c:v>
                </c:pt>
                <c:pt idx="7">
                  <c:v>0.23810358703165299</c:v>
                </c:pt>
                <c:pt idx="8">
                  <c:v>0.25710867489709993</c:v>
                </c:pt>
                <c:pt idx="9">
                  <c:v>0.21633101704527893</c:v>
                </c:pt>
                <c:pt idx="10">
                  <c:v>0.29436806288461703</c:v>
                </c:pt>
                <c:pt idx="11">
                  <c:v>0.21538150124434735</c:v>
                </c:pt>
                <c:pt idx="12">
                  <c:v>0.21874243812795863</c:v>
                </c:pt>
                <c:pt idx="13">
                  <c:v>0.22196110280186554</c:v>
                </c:pt>
                <c:pt idx="14">
                  <c:v>0.22442118493703897</c:v>
                </c:pt>
                <c:pt idx="15">
                  <c:v>0.22553958476028657</c:v>
                </c:pt>
                <c:pt idx="16">
                  <c:v>0.22685679532216563</c:v>
                </c:pt>
                <c:pt idx="17">
                  <c:v>0.22802914497416413</c:v>
                </c:pt>
                <c:pt idx="18">
                  <c:v>0.22945222718798772</c:v>
                </c:pt>
                <c:pt idx="19">
                  <c:v>0.23052306916880591</c:v>
                </c:pt>
                <c:pt idx="20">
                  <c:v>0.23208006687497618</c:v>
                </c:pt>
                <c:pt idx="21">
                  <c:v>0.23352152236647669</c:v>
                </c:pt>
                <c:pt idx="22">
                  <c:v>0.2351798108212288</c:v>
                </c:pt>
                <c:pt idx="23">
                  <c:v>0.23612946711697233</c:v>
                </c:pt>
                <c:pt idx="24">
                  <c:v>0.23761393794958297</c:v>
                </c:pt>
                <c:pt idx="25">
                  <c:v>0.23853659470299232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22.783655094720935</c:v>
                </c:pt>
                <c:pt idx="1">
                  <c:v>23.590987557966724</c:v>
                </c:pt>
                <c:pt idx="2">
                  <c:v>25.447338768629436</c:v>
                </c:pt>
                <c:pt idx="3">
                  <c:v>24.36308727069067</c:v>
                </c:pt>
                <c:pt idx="4">
                  <c:v>24.819811607094707</c:v>
                </c:pt>
                <c:pt idx="5">
                  <c:v>24.188456415460649</c:v>
                </c:pt>
                <c:pt idx="6">
                  <c:v>26.537636014432582</c:v>
                </c:pt>
                <c:pt idx="7">
                  <c:v>25.066977363587693</c:v>
                </c:pt>
                <c:pt idx="8">
                  <c:v>24.312708739031052</c:v>
                </c:pt>
                <c:pt idx="9">
                  <c:v>23.783834972848652</c:v>
                </c:pt>
                <c:pt idx="10">
                  <c:v>23.775844823164434</c:v>
                </c:pt>
                <c:pt idx="11">
                  <c:v>22.371024007941962</c:v>
                </c:pt>
                <c:pt idx="12">
                  <c:v>22.393622374159087</c:v>
                </c:pt>
                <c:pt idx="13">
                  <c:v>22.421315169339081</c:v>
                </c:pt>
                <c:pt idx="14">
                  <c:v>22.443016602592852</c:v>
                </c:pt>
                <c:pt idx="15">
                  <c:v>22.403871344857741</c:v>
                </c:pt>
                <c:pt idx="16">
                  <c:v>22.33768629975533</c:v>
                </c:pt>
                <c:pt idx="17">
                  <c:v>22.242851669376051</c:v>
                </c:pt>
                <c:pt idx="18">
                  <c:v>22.135177328044119</c:v>
                </c:pt>
                <c:pt idx="19">
                  <c:v>22.022851225010143</c:v>
                </c:pt>
                <c:pt idx="20">
                  <c:v>21.90814666341581</c:v>
                </c:pt>
                <c:pt idx="21">
                  <c:v>21.781790921359629</c:v>
                </c:pt>
                <c:pt idx="22">
                  <c:v>21.656047892629072</c:v>
                </c:pt>
                <c:pt idx="23">
                  <c:v>21.516558932586044</c:v>
                </c:pt>
                <c:pt idx="24">
                  <c:v>21.37960584024912</c:v>
                </c:pt>
                <c:pt idx="25">
                  <c:v>21.217114906768504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4.8497671093062458</c:v>
                </c:pt>
                <c:pt idx="1">
                  <c:v>4.7260285332351541</c:v>
                </c:pt>
                <c:pt idx="2">
                  <c:v>4.8011068517291999</c:v>
                </c:pt>
                <c:pt idx="3">
                  <c:v>4.777155361442631</c:v>
                </c:pt>
                <c:pt idx="4">
                  <c:v>4.7513816217080524</c:v>
                </c:pt>
                <c:pt idx="5">
                  <c:v>5.0806221925190238</c:v>
                </c:pt>
                <c:pt idx="6">
                  <c:v>4.8280492956675003</c:v>
                </c:pt>
                <c:pt idx="7">
                  <c:v>5.4088106626466699</c:v>
                </c:pt>
                <c:pt idx="8">
                  <c:v>5.6713953575734761</c:v>
                </c:pt>
                <c:pt idx="9">
                  <c:v>5.5271526314245438</c:v>
                </c:pt>
                <c:pt idx="10">
                  <c:v>5.8491493342889216</c:v>
                </c:pt>
                <c:pt idx="11">
                  <c:v>7.0233344295303439</c:v>
                </c:pt>
                <c:pt idx="12">
                  <c:v>7.1482185302669867</c:v>
                </c:pt>
                <c:pt idx="13">
                  <c:v>7.2974880197435112</c:v>
                </c:pt>
                <c:pt idx="14">
                  <c:v>7.43275647388454</c:v>
                </c:pt>
                <c:pt idx="15">
                  <c:v>7.5451935293803531</c:v>
                </c:pt>
                <c:pt idx="16">
                  <c:v>7.6495526589015164</c:v>
                </c:pt>
                <c:pt idx="17">
                  <c:v>7.7532411264681409</c:v>
                </c:pt>
                <c:pt idx="18">
                  <c:v>7.8555385893141985</c:v>
                </c:pt>
                <c:pt idx="19">
                  <c:v>7.9611684878281688</c:v>
                </c:pt>
                <c:pt idx="20">
                  <c:v>8.0722342329826891</c:v>
                </c:pt>
                <c:pt idx="21">
                  <c:v>8.1828522254053677</c:v>
                </c:pt>
                <c:pt idx="22">
                  <c:v>8.2905411903700639</c:v>
                </c:pt>
                <c:pt idx="23">
                  <c:v>8.3994044415191542</c:v>
                </c:pt>
                <c:pt idx="24">
                  <c:v>8.5063483256663766</c:v>
                </c:pt>
                <c:pt idx="25">
                  <c:v>8.6125292858154374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9.1245345550775561</c:v>
                </c:pt>
                <c:pt idx="1">
                  <c:v>8.9043490597909862</c:v>
                </c:pt>
                <c:pt idx="2">
                  <c:v>9.5232323973504531</c:v>
                </c:pt>
                <c:pt idx="3">
                  <c:v>9.7977735250019578</c:v>
                </c:pt>
                <c:pt idx="4">
                  <c:v>10.116292492899209</c:v>
                </c:pt>
                <c:pt idx="5">
                  <c:v>9.7727897014878895</c:v>
                </c:pt>
                <c:pt idx="6">
                  <c:v>9.4318609921705381</c:v>
                </c:pt>
                <c:pt idx="7">
                  <c:v>9.6618159359841655</c:v>
                </c:pt>
                <c:pt idx="8">
                  <c:v>9.9392753498611466</c:v>
                </c:pt>
                <c:pt idx="9">
                  <c:v>9.4100767607124958</c:v>
                </c:pt>
                <c:pt idx="10">
                  <c:v>8.2927484885188889</c:v>
                </c:pt>
                <c:pt idx="11">
                  <c:v>9.914797768233246</c:v>
                </c:pt>
                <c:pt idx="12">
                  <c:v>9.8913403512714204</c:v>
                </c:pt>
                <c:pt idx="13">
                  <c:v>9.929067319442705</c:v>
                </c:pt>
                <c:pt idx="14">
                  <c:v>9.9504906477875146</c:v>
                </c:pt>
                <c:pt idx="15">
                  <c:v>9.9463736234719384</c:v>
                </c:pt>
                <c:pt idx="16">
                  <c:v>9.9297455479827494</c:v>
                </c:pt>
                <c:pt idx="17">
                  <c:v>9.9105056315131836</c:v>
                </c:pt>
                <c:pt idx="18">
                  <c:v>9.8726146472453067</c:v>
                </c:pt>
                <c:pt idx="19">
                  <c:v>9.8342635149107949</c:v>
                </c:pt>
                <c:pt idx="20">
                  <c:v>9.8109818358985432</c:v>
                </c:pt>
                <c:pt idx="21">
                  <c:v>9.7859730764000066</c:v>
                </c:pt>
                <c:pt idx="22">
                  <c:v>9.7605144839635383</c:v>
                </c:pt>
                <c:pt idx="23">
                  <c:v>9.7568466147052302</c:v>
                </c:pt>
                <c:pt idx="24">
                  <c:v>9.758052998701281</c:v>
                </c:pt>
                <c:pt idx="25">
                  <c:v>9.7870650000506725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9.6965212741008244</c:v>
                </c:pt>
                <c:pt idx="1">
                  <c:v>9.780747815365423</c:v>
                </c:pt>
                <c:pt idx="2">
                  <c:v>9.3133481734050765</c:v>
                </c:pt>
                <c:pt idx="3">
                  <c:v>9.0585723830616676</c:v>
                </c:pt>
                <c:pt idx="4">
                  <c:v>10.041644737215998</c:v>
                </c:pt>
                <c:pt idx="5">
                  <c:v>9.5054888842966996</c:v>
                </c:pt>
                <c:pt idx="6">
                  <c:v>9.5938555026028851</c:v>
                </c:pt>
                <c:pt idx="7">
                  <c:v>9.3227785186761736</c:v>
                </c:pt>
                <c:pt idx="8">
                  <c:v>10.643991525051369</c:v>
                </c:pt>
                <c:pt idx="9">
                  <c:v>10.029914852464973</c:v>
                </c:pt>
                <c:pt idx="10">
                  <c:v>9.0262744879396486</c:v>
                </c:pt>
                <c:pt idx="11">
                  <c:v>9.5364313697109839</c:v>
                </c:pt>
                <c:pt idx="12">
                  <c:v>9.5125849036531136</c:v>
                </c:pt>
                <c:pt idx="13">
                  <c:v>9.5697782168970864</c:v>
                </c:pt>
                <c:pt idx="14">
                  <c:v>9.6292018946966547</c:v>
                </c:pt>
                <c:pt idx="15">
                  <c:v>9.6569298469611322</c:v>
                </c:pt>
                <c:pt idx="16">
                  <c:v>9.6854009764140638</c:v>
                </c:pt>
                <c:pt idx="17">
                  <c:v>9.7059177644881167</c:v>
                </c:pt>
                <c:pt idx="18">
                  <c:v>9.7299063565643351</c:v>
                </c:pt>
                <c:pt idx="19">
                  <c:v>9.7543488567286705</c:v>
                </c:pt>
                <c:pt idx="20">
                  <c:v>9.7858740286621728</c:v>
                </c:pt>
                <c:pt idx="21">
                  <c:v>9.8157398515903189</c:v>
                </c:pt>
                <c:pt idx="22">
                  <c:v>9.842377191782969</c:v>
                </c:pt>
                <c:pt idx="23">
                  <c:v>9.8697525005985689</c:v>
                </c:pt>
                <c:pt idx="24">
                  <c:v>9.8952940473167281</c:v>
                </c:pt>
                <c:pt idx="25">
                  <c:v>9.9211567109773835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5.7455789316675823</c:v>
                </c:pt>
                <c:pt idx="1">
                  <c:v>5.5753594650459952</c:v>
                </c:pt>
                <c:pt idx="2">
                  <c:v>5.7864047280041451</c:v>
                </c:pt>
                <c:pt idx="3">
                  <c:v>5.3860228929885734</c:v>
                </c:pt>
                <c:pt idx="4">
                  <c:v>6.3303059966007629</c:v>
                </c:pt>
                <c:pt idx="5">
                  <c:v>6.1858391787442359</c:v>
                </c:pt>
                <c:pt idx="6">
                  <c:v>5.9124410390377014</c:v>
                </c:pt>
                <c:pt idx="7">
                  <c:v>5.7734364245449994</c:v>
                </c:pt>
                <c:pt idx="8">
                  <c:v>5.963512037392019</c:v>
                </c:pt>
                <c:pt idx="9">
                  <c:v>5.4875523245793483</c:v>
                </c:pt>
                <c:pt idx="10">
                  <c:v>4.9566728858423668</c:v>
                </c:pt>
                <c:pt idx="11">
                  <c:v>4.3182481894480436</c:v>
                </c:pt>
                <c:pt idx="12">
                  <c:v>4.3335374587311373</c:v>
                </c:pt>
                <c:pt idx="13">
                  <c:v>4.3665350839637274</c:v>
                </c:pt>
                <c:pt idx="14">
                  <c:v>4.3904894438573683</c:v>
                </c:pt>
                <c:pt idx="15">
                  <c:v>4.3995817564518509</c:v>
                </c:pt>
                <c:pt idx="16">
                  <c:v>4.4071395655714092</c:v>
                </c:pt>
                <c:pt idx="17">
                  <c:v>4.4115989837849421</c:v>
                </c:pt>
                <c:pt idx="18">
                  <c:v>4.4118830692199715</c:v>
                </c:pt>
                <c:pt idx="19">
                  <c:v>4.4124177642931857</c:v>
                </c:pt>
                <c:pt idx="20">
                  <c:v>4.4244846843644892</c:v>
                </c:pt>
                <c:pt idx="21">
                  <c:v>4.4229915718610435</c:v>
                </c:pt>
                <c:pt idx="22">
                  <c:v>4.415733455887211</c:v>
                </c:pt>
                <c:pt idx="23">
                  <c:v>4.407389510832294</c:v>
                </c:pt>
                <c:pt idx="24">
                  <c:v>4.3971282462552947</c:v>
                </c:pt>
                <c:pt idx="25">
                  <c:v>4.3895410793673815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31.833832443109952</c:v>
                </c:pt>
                <c:pt idx="1">
                  <c:v>29.398374753617038</c:v>
                </c:pt>
                <c:pt idx="2">
                  <c:v>29.927384298724476</c:v>
                </c:pt>
                <c:pt idx="3">
                  <c:v>29.090331314776115</c:v>
                </c:pt>
                <c:pt idx="4">
                  <c:v>31.200537605762179</c:v>
                </c:pt>
                <c:pt idx="5">
                  <c:v>30.357791471121715</c:v>
                </c:pt>
                <c:pt idx="6">
                  <c:v>29.342781544064888</c:v>
                </c:pt>
                <c:pt idx="7">
                  <c:v>29.924730913881039</c:v>
                </c:pt>
                <c:pt idx="8">
                  <c:v>31.387045325656945</c:v>
                </c:pt>
                <c:pt idx="9">
                  <c:v>30.611929434499924</c:v>
                </c:pt>
                <c:pt idx="10">
                  <c:v>28.603662419445246</c:v>
                </c:pt>
                <c:pt idx="11">
                  <c:v>29.842214765064139</c:v>
                </c:pt>
                <c:pt idx="12">
                  <c:v>30.067679150836991</c:v>
                </c:pt>
                <c:pt idx="13">
                  <c:v>30.410426388904334</c:v>
                </c:pt>
                <c:pt idx="14">
                  <c:v>30.558458358862712</c:v>
                </c:pt>
                <c:pt idx="15">
                  <c:v>30.538515035069715</c:v>
                </c:pt>
                <c:pt idx="16">
                  <c:v>30.51821302048571</c:v>
                </c:pt>
                <c:pt idx="17">
                  <c:v>30.459911724114331</c:v>
                </c:pt>
                <c:pt idx="18">
                  <c:v>30.370442754041463</c:v>
                </c:pt>
                <c:pt idx="19">
                  <c:v>30.272085063105372</c:v>
                </c:pt>
                <c:pt idx="20">
                  <c:v>30.220008605586653</c:v>
                </c:pt>
                <c:pt idx="21">
                  <c:v>30.141152946674794</c:v>
                </c:pt>
                <c:pt idx="22">
                  <c:v>30.047822000944585</c:v>
                </c:pt>
                <c:pt idx="23">
                  <c:v>29.952777315208127</c:v>
                </c:pt>
                <c:pt idx="24">
                  <c:v>29.855967332568131</c:v>
                </c:pt>
                <c:pt idx="25">
                  <c:v>29.755949232676848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31.001144794484652</c:v>
                </c:pt>
                <c:pt idx="3">
                  <c:v>31.910785211581867</c:v>
                </c:pt>
                <c:pt idx="4">
                  <c:v>34.0837109382596</c:v>
                </c:pt>
                <c:pt idx="5">
                  <c:v>33.990513015572191</c:v>
                </c:pt>
                <c:pt idx="6">
                  <c:v>33.767411413307201</c:v>
                </c:pt>
                <c:pt idx="7">
                  <c:v>36.625085707335522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40.582493240052301</c:v>
                </c:pt>
                <c:pt idx="11">
                  <c:v>39.455037385108291</c:v>
                </c:pt>
                <c:pt idx="12">
                  <c:v>40.141955527700155</c:v>
                </c:pt>
                <c:pt idx="13">
                  <c:v>40.933443731379349</c:v>
                </c:pt>
                <c:pt idx="14">
                  <c:v>41.644364325008574</c:v>
                </c:pt>
                <c:pt idx="15">
                  <c:v>42.202240234738412</c:v>
                </c:pt>
                <c:pt idx="16">
                  <c:v>42.724177177428146</c:v>
                </c:pt>
                <c:pt idx="17">
                  <c:v>43.221092989027461</c:v>
                </c:pt>
                <c:pt idx="18">
                  <c:v>43.732179868991345</c:v>
                </c:pt>
                <c:pt idx="19">
                  <c:v>44.243526868064251</c:v>
                </c:pt>
                <c:pt idx="20">
                  <c:v>44.785107300810004</c:v>
                </c:pt>
                <c:pt idx="21">
                  <c:v>45.335747637988447</c:v>
                </c:pt>
                <c:pt idx="22">
                  <c:v>45.876350651184012</c:v>
                </c:pt>
                <c:pt idx="23">
                  <c:v>46.428699558636168</c:v>
                </c:pt>
                <c:pt idx="24">
                  <c:v>46.927231096983959</c:v>
                </c:pt>
                <c:pt idx="25">
                  <c:v>47.188541359221993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62.847034032062894</c:v>
                </c:pt>
                <c:pt idx="1">
                  <c:v>64.006951816066774</c:v>
                </c:pt>
                <c:pt idx="2">
                  <c:v>64.367950968271998</c:v>
                </c:pt>
                <c:pt idx="3">
                  <c:v>62.883161391777065</c:v>
                </c:pt>
                <c:pt idx="4">
                  <c:v>65.060862918740824</c:v>
                </c:pt>
                <c:pt idx="5">
                  <c:v>67.123495735987348</c:v>
                </c:pt>
                <c:pt idx="6">
                  <c:v>68.139456615334268</c:v>
                </c:pt>
                <c:pt idx="7">
                  <c:v>67.574694022885382</c:v>
                </c:pt>
                <c:pt idx="8">
                  <c:v>72.255727416115803</c:v>
                </c:pt>
                <c:pt idx="9">
                  <c:v>75.226902682155469</c:v>
                </c:pt>
                <c:pt idx="10">
                  <c:v>77.753642255017724</c:v>
                </c:pt>
                <c:pt idx="11">
                  <c:v>80.145906920546494</c:v>
                </c:pt>
                <c:pt idx="12">
                  <c:v>81.439348551394161</c:v>
                </c:pt>
                <c:pt idx="13">
                  <c:v>82.873961050724745</c:v>
                </c:pt>
                <c:pt idx="14">
                  <c:v>84.282653160968323</c:v>
                </c:pt>
                <c:pt idx="15">
                  <c:v>85.458385419525627</c:v>
                </c:pt>
                <c:pt idx="16">
                  <c:v>86.591024698031035</c:v>
                </c:pt>
                <c:pt idx="17">
                  <c:v>87.694479511249199</c:v>
                </c:pt>
                <c:pt idx="18">
                  <c:v>88.83403819678685</c:v>
                </c:pt>
                <c:pt idx="19">
                  <c:v>89.988188377463601</c:v>
                </c:pt>
                <c:pt idx="20">
                  <c:v>91.183159920471468</c:v>
                </c:pt>
                <c:pt idx="21">
                  <c:v>92.364252222818905</c:v>
                </c:pt>
                <c:pt idx="22">
                  <c:v>93.575736843856063</c:v>
                </c:pt>
                <c:pt idx="23">
                  <c:v>94.833273601292021</c:v>
                </c:pt>
                <c:pt idx="24">
                  <c:v>96.074018553552236</c:v>
                </c:pt>
                <c:pt idx="25">
                  <c:v>97.298115235919241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36.930855029367507</c:v>
                </c:pt>
                <c:pt idx="1">
                  <c:v>38.216659688659362</c:v>
                </c:pt>
                <c:pt idx="2">
                  <c:v>38.584183586071326</c:v>
                </c:pt>
                <c:pt idx="3">
                  <c:v>37.788236777556946</c:v>
                </c:pt>
                <c:pt idx="4">
                  <c:v>39.812862657733113</c:v>
                </c:pt>
                <c:pt idx="5">
                  <c:v>40.513599903587576</c:v>
                </c:pt>
                <c:pt idx="6">
                  <c:v>39.422487144821702</c:v>
                </c:pt>
                <c:pt idx="7">
                  <c:v>40.422086148375001</c:v>
                </c:pt>
                <c:pt idx="8">
                  <c:v>42.999311432167715</c:v>
                </c:pt>
                <c:pt idx="9">
                  <c:v>43.059662166073721</c:v>
                </c:pt>
                <c:pt idx="10">
                  <c:v>44.857767352859526</c:v>
                </c:pt>
                <c:pt idx="11">
                  <c:v>42.447501041145522</c:v>
                </c:pt>
                <c:pt idx="12">
                  <c:v>43.119761075185409</c:v>
                </c:pt>
                <c:pt idx="13">
                  <c:v>43.805024325625283</c:v>
                </c:pt>
                <c:pt idx="14">
                  <c:v>44.397080394006082</c:v>
                </c:pt>
                <c:pt idx="15">
                  <c:v>44.841714178484168</c:v>
                </c:pt>
                <c:pt idx="16">
                  <c:v>45.256297776109179</c:v>
                </c:pt>
                <c:pt idx="17">
                  <c:v>45.650440502297059</c:v>
                </c:pt>
                <c:pt idx="18">
                  <c:v>46.050239855085778</c:v>
                </c:pt>
                <c:pt idx="19">
                  <c:v>46.454968861461396</c:v>
                </c:pt>
                <c:pt idx="20">
                  <c:v>46.893808641105025</c:v>
                </c:pt>
                <c:pt idx="21">
                  <c:v>47.340676297100394</c:v>
                </c:pt>
                <c:pt idx="22">
                  <c:v>47.817011246171987</c:v>
                </c:pt>
                <c:pt idx="23">
                  <c:v>48.280358727929155</c:v>
                </c:pt>
                <c:pt idx="24">
                  <c:v>48.743820757843217</c:v>
                </c:pt>
                <c:pt idx="25">
                  <c:v>49.171646440854644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36.540167699112544</c:v>
                </c:pt>
                <c:pt idx="1">
                  <c:v>34.576649304695025</c:v>
                </c:pt>
                <c:pt idx="2">
                  <c:v>34.956926177921083</c:v>
                </c:pt>
                <c:pt idx="3">
                  <c:v>34.608328486709901</c:v>
                </c:pt>
                <c:pt idx="4">
                  <c:v>36.125958752259052</c:v>
                </c:pt>
                <c:pt idx="5">
                  <c:v>35.356759041810037</c:v>
                </c:pt>
                <c:pt idx="6">
                  <c:v>32.432300377853643</c:v>
                </c:pt>
                <c:pt idx="7">
                  <c:v>34.085183540195985</c:v>
                </c:pt>
                <c:pt idx="8">
                  <c:v>34.194521663054886</c:v>
                </c:pt>
                <c:pt idx="9">
                  <c:v>33.45140735225182</c:v>
                </c:pt>
                <c:pt idx="10">
                  <c:v>34.910811120100618</c:v>
                </c:pt>
                <c:pt idx="11">
                  <c:v>33.717046598125641</c:v>
                </c:pt>
                <c:pt idx="12">
                  <c:v>33.605935725389905</c:v>
                </c:pt>
                <c:pt idx="13">
                  <c:v>33.527690500112342</c:v>
                </c:pt>
                <c:pt idx="14">
                  <c:v>33.379459121383299</c:v>
                </c:pt>
                <c:pt idx="15">
                  <c:v>33.116438400145711</c:v>
                </c:pt>
                <c:pt idx="16">
                  <c:v>32.852512131563856</c:v>
                </c:pt>
                <c:pt idx="17">
                  <c:v>32.630745772905875</c:v>
                </c:pt>
                <c:pt idx="18">
                  <c:v>32.381048032519466</c:v>
                </c:pt>
                <c:pt idx="19">
                  <c:v>32.107851505114915</c:v>
                </c:pt>
                <c:pt idx="20">
                  <c:v>31.79845782940464</c:v>
                </c:pt>
                <c:pt idx="21">
                  <c:v>31.511166730459891</c:v>
                </c:pt>
                <c:pt idx="22">
                  <c:v>31.248900337663866</c:v>
                </c:pt>
                <c:pt idx="23">
                  <c:v>30.957451974899872</c:v>
                </c:pt>
                <c:pt idx="24">
                  <c:v>30.745871429837507</c:v>
                </c:pt>
                <c:pt idx="25">
                  <c:v>30.929556597798417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37.515310291417194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38.119261627760544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39.677771397553613</c:v>
                </c:pt>
                <c:pt idx="7">
                  <c:v>39.397000878776367</c:v>
                </c:pt>
                <c:pt idx="8">
                  <c:v>40.993122395706763</c:v>
                </c:pt>
                <c:pt idx="9">
                  <c:v>41.786309660726253</c:v>
                </c:pt>
                <c:pt idx="10">
                  <c:v>37.598120332594995</c:v>
                </c:pt>
                <c:pt idx="11">
                  <c:v>38.141203245281744</c:v>
                </c:pt>
                <c:pt idx="12">
                  <c:v>38.235175196068042</c:v>
                </c:pt>
                <c:pt idx="13">
                  <c:v>38.588080942055647</c:v>
                </c:pt>
                <c:pt idx="14">
                  <c:v>38.808303168782253</c:v>
                </c:pt>
                <c:pt idx="15">
                  <c:v>38.814634844035176</c:v>
                </c:pt>
                <c:pt idx="16">
                  <c:v>38.827044986540088</c:v>
                </c:pt>
                <c:pt idx="17">
                  <c:v>38.816344569603537</c:v>
                </c:pt>
                <c:pt idx="18">
                  <c:v>38.801705113833009</c:v>
                </c:pt>
                <c:pt idx="19">
                  <c:v>38.781992639665724</c:v>
                </c:pt>
                <c:pt idx="20">
                  <c:v>38.785913581284895</c:v>
                </c:pt>
                <c:pt idx="21">
                  <c:v>38.77983654249973</c:v>
                </c:pt>
                <c:pt idx="22">
                  <c:v>38.769970368680617</c:v>
                </c:pt>
                <c:pt idx="23">
                  <c:v>38.749822805753624</c:v>
                </c:pt>
                <c:pt idx="24">
                  <c:v>38.722732511446075</c:v>
                </c:pt>
                <c:pt idx="25">
                  <c:v>38.627587706952717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32.475511918183017</c:v>
                </c:pt>
                <c:pt idx="1">
                  <c:v>30.616113642523125</c:v>
                </c:pt>
                <c:pt idx="2">
                  <c:v>31.108524522926267</c:v>
                </c:pt>
                <c:pt idx="3">
                  <c:v>30.72228375665205</c:v>
                </c:pt>
                <c:pt idx="4">
                  <c:v>33.229864495367089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31.399399883111098</c:v>
                </c:pt>
                <c:pt idx="8">
                  <c:v>33.143629538973791</c:v>
                </c:pt>
                <c:pt idx="9">
                  <c:v>33.279450334351324</c:v>
                </c:pt>
                <c:pt idx="10">
                  <c:v>31.18581326017528</c:v>
                </c:pt>
                <c:pt idx="11">
                  <c:v>32.429254279863606</c:v>
                </c:pt>
                <c:pt idx="12">
                  <c:v>33.048841155343631</c:v>
                </c:pt>
                <c:pt idx="13">
                  <c:v>33.641189251812143</c:v>
                </c:pt>
                <c:pt idx="14">
                  <c:v>34.222726408169699</c:v>
                </c:pt>
                <c:pt idx="15">
                  <c:v>34.720121786878252</c:v>
                </c:pt>
                <c:pt idx="16">
                  <c:v>35.173205161217034</c:v>
                </c:pt>
                <c:pt idx="17">
                  <c:v>35.599869755172108</c:v>
                </c:pt>
                <c:pt idx="18">
                  <c:v>36.065226188353968</c:v>
                </c:pt>
                <c:pt idx="19">
                  <c:v>36.532336836353672</c:v>
                </c:pt>
                <c:pt idx="20">
                  <c:v>37.017822676013459</c:v>
                </c:pt>
                <c:pt idx="21">
                  <c:v>37.496819975841589</c:v>
                </c:pt>
                <c:pt idx="22">
                  <c:v>37.939994336866121</c:v>
                </c:pt>
                <c:pt idx="23">
                  <c:v>38.392664016039653</c:v>
                </c:pt>
                <c:pt idx="24">
                  <c:v>38.840928859580153</c:v>
                </c:pt>
                <c:pt idx="25">
                  <c:v>39.273196443596703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28.317016091201879</c:v>
                </c:pt>
                <c:pt idx="2">
                  <c:v>30.248445620358638</c:v>
                </c:pt>
                <c:pt idx="3">
                  <c:v>29.140242632133301</c:v>
                </c:pt>
                <c:pt idx="4">
                  <c:v>29.571193228802759</c:v>
                </c:pt>
                <c:pt idx="5">
                  <c:v>29.269078607979672</c:v>
                </c:pt>
                <c:pt idx="6">
                  <c:v>31.365685310100083</c:v>
                </c:pt>
                <c:pt idx="7">
                  <c:v>30.475788026234362</c:v>
                </c:pt>
                <c:pt idx="8">
                  <c:v>29.984104096604529</c:v>
                </c:pt>
                <c:pt idx="9">
                  <c:v>29.310987604273194</c:v>
                </c:pt>
                <c:pt idx="10">
                  <c:v>29.624994157453354</c:v>
                </c:pt>
                <c:pt idx="11">
                  <c:v>29.394358437472306</c:v>
                </c:pt>
                <c:pt idx="12">
                  <c:v>29.541840904426074</c:v>
                </c:pt>
                <c:pt idx="13">
                  <c:v>29.718803189082593</c:v>
                </c:pt>
                <c:pt idx="14">
                  <c:v>29.875773076477394</c:v>
                </c:pt>
                <c:pt idx="15">
                  <c:v>29.949064874238093</c:v>
                </c:pt>
                <c:pt idx="16">
                  <c:v>29.987238958656846</c:v>
                </c:pt>
                <c:pt idx="17">
                  <c:v>29.996092795844191</c:v>
                </c:pt>
                <c:pt idx="18">
                  <c:v>29.990715917358315</c:v>
                </c:pt>
                <c:pt idx="19">
                  <c:v>29.984019712838311</c:v>
                </c:pt>
                <c:pt idx="20">
                  <c:v>29.980380896398501</c:v>
                </c:pt>
                <c:pt idx="21">
                  <c:v>29.964643146764999</c:v>
                </c:pt>
                <c:pt idx="22">
                  <c:v>29.946589082999136</c:v>
                </c:pt>
                <c:pt idx="23">
                  <c:v>29.915963374105196</c:v>
                </c:pt>
                <c:pt idx="24">
                  <c:v>29.885954165915496</c:v>
                </c:pt>
                <c:pt idx="25">
                  <c:v>29.829644192583942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18.856345908063624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19.025716494773423</c:v>
                </c:pt>
                <c:pt idx="7">
                  <c:v>18.984594454660339</c:v>
                </c:pt>
                <c:pt idx="8">
                  <c:v>20.583266874912518</c:v>
                </c:pt>
                <c:pt idx="9">
                  <c:v>19.439991613177469</c:v>
                </c:pt>
                <c:pt idx="10">
                  <c:v>17.319022976458537</c:v>
                </c:pt>
                <c:pt idx="11">
                  <c:v>19.451229137944232</c:v>
                </c:pt>
                <c:pt idx="12">
                  <c:v>19.403925254924534</c:v>
                </c:pt>
                <c:pt idx="13">
                  <c:v>19.498845536339793</c:v>
                </c:pt>
                <c:pt idx="14">
                  <c:v>19.579692542484167</c:v>
                </c:pt>
                <c:pt idx="15">
                  <c:v>19.603303470433069</c:v>
                </c:pt>
                <c:pt idx="16">
                  <c:v>19.615146524396813</c:v>
                </c:pt>
                <c:pt idx="17">
                  <c:v>19.616423396001302</c:v>
                </c:pt>
                <c:pt idx="18">
                  <c:v>19.602521003809642</c:v>
                </c:pt>
                <c:pt idx="19">
                  <c:v>19.588612371639464</c:v>
                </c:pt>
                <c:pt idx="20">
                  <c:v>19.596855864560716</c:v>
                </c:pt>
                <c:pt idx="21">
                  <c:v>19.601712927990327</c:v>
                </c:pt>
                <c:pt idx="22">
                  <c:v>19.602891675746505</c:v>
                </c:pt>
                <c:pt idx="23">
                  <c:v>19.626599115303797</c:v>
                </c:pt>
                <c:pt idx="24">
                  <c:v>19.653347046018009</c:v>
                </c:pt>
                <c:pt idx="25">
                  <c:v>19.708221711028056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34.973734218663033</c:v>
                </c:pt>
                <c:pt idx="2">
                  <c:v>35.71378902672862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36.543630649865953</c:v>
                </c:pt>
                <c:pt idx="6">
                  <c:v>35.255222583102586</c:v>
                </c:pt>
                <c:pt idx="7">
                  <c:v>35.698167338426039</c:v>
                </c:pt>
                <c:pt idx="8">
                  <c:v>37.350557363048964</c:v>
                </c:pt>
                <c:pt idx="9">
                  <c:v>36.099481759079275</c:v>
                </c:pt>
                <c:pt idx="10">
                  <c:v>33.560335305287616</c:v>
                </c:pt>
                <c:pt idx="11">
                  <c:v>34.160462954512184</c:v>
                </c:pt>
                <c:pt idx="12">
                  <c:v>34.401216609568131</c:v>
                </c:pt>
                <c:pt idx="13">
                  <c:v>34.776961472868059</c:v>
                </c:pt>
                <c:pt idx="14">
                  <c:v>34.948947802720078</c:v>
                </c:pt>
                <c:pt idx="15">
                  <c:v>34.938096791521566</c:v>
                </c:pt>
                <c:pt idx="16">
                  <c:v>34.925352586057116</c:v>
                </c:pt>
                <c:pt idx="17">
                  <c:v>34.871510707899276</c:v>
                </c:pt>
                <c:pt idx="18">
                  <c:v>34.782325823261431</c:v>
                </c:pt>
                <c:pt idx="19">
                  <c:v>34.68450282739856</c:v>
                </c:pt>
                <c:pt idx="20">
                  <c:v>34.644493289951143</c:v>
                </c:pt>
                <c:pt idx="21">
                  <c:v>34.564144518535841</c:v>
                </c:pt>
                <c:pt idx="22">
                  <c:v>34.463555456831799</c:v>
                </c:pt>
                <c:pt idx="23">
                  <c:v>34.36016682604042</c:v>
                </c:pt>
                <c:pt idx="24">
                  <c:v>34.253095578823427</c:v>
                </c:pt>
                <c:pt idx="25">
                  <c:v>34.145490312044231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31.001144794484652</c:v>
                </c:pt>
                <c:pt idx="3">
                  <c:v>31.910785211581867</c:v>
                </c:pt>
                <c:pt idx="4">
                  <c:v>34.0837109382596</c:v>
                </c:pt>
                <c:pt idx="5">
                  <c:v>33.990513015572191</c:v>
                </c:pt>
                <c:pt idx="6">
                  <c:v>33.767411413307201</c:v>
                </c:pt>
                <c:pt idx="7">
                  <c:v>36.625085707335522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40.582493240052301</c:v>
                </c:pt>
                <c:pt idx="11">
                  <c:v>39.455037385108291</c:v>
                </c:pt>
                <c:pt idx="12">
                  <c:v>40.141955527700155</c:v>
                </c:pt>
                <c:pt idx="13">
                  <c:v>40.933443731379349</c:v>
                </c:pt>
                <c:pt idx="14">
                  <c:v>41.644364325008574</c:v>
                </c:pt>
                <c:pt idx="15">
                  <c:v>42.202240234738412</c:v>
                </c:pt>
                <c:pt idx="16">
                  <c:v>42.724177177428146</c:v>
                </c:pt>
                <c:pt idx="17">
                  <c:v>43.221092989027461</c:v>
                </c:pt>
                <c:pt idx="18">
                  <c:v>43.732179868991345</c:v>
                </c:pt>
                <c:pt idx="19">
                  <c:v>44.243526868064251</c:v>
                </c:pt>
                <c:pt idx="20">
                  <c:v>44.785107300810004</c:v>
                </c:pt>
                <c:pt idx="21">
                  <c:v>45.335747637988447</c:v>
                </c:pt>
                <c:pt idx="22">
                  <c:v>45.876350651184012</c:v>
                </c:pt>
                <c:pt idx="23">
                  <c:v>46.428699558636168</c:v>
                </c:pt>
                <c:pt idx="24">
                  <c:v>46.927231096983959</c:v>
                </c:pt>
                <c:pt idx="25">
                  <c:v>47.188541359221993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62.847034032062894</c:v>
                </c:pt>
                <c:pt idx="1">
                  <c:v>64.006951816066774</c:v>
                </c:pt>
                <c:pt idx="2">
                  <c:v>64.367950968271998</c:v>
                </c:pt>
                <c:pt idx="3">
                  <c:v>62.883161391777065</c:v>
                </c:pt>
                <c:pt idx="4">
                  <c:v>65.060862918740824</c:v>
                </c:pt>
                <c:pt idx="5">
                  <c:v>67.123495735987348</c:v>
                </c:pt>
                <c:pt idx="6">
                  <c:v>68.139456615334268</c:v>
                </c:pt>
                <c:pt idx="7">
                  <c:v>67.574694022885382</c:v>
                </c:pt>
                <c:pt idx="8">
                  <c:v>72.255727416115803</c:v>
                </c:pt>
                <c:pt idx="9">
                  <c:v>75.226902682155469</c:v>
                </c:pt>
                <c:pt idx="10">
                  <c:v>77.753642255017724</c:v>
                </c:pt>
                <c:pt idx="11">
                  <c:v>80.145906920546494</c:v>
                </c:pt>
                <c:pt idx="12">
                  <c:v>81.439348551394161</c:v>
                </c:pt>
                <c:pt idx="13">
                  <c:v>82.873961050724745</c:v>
                </c:pt>
                <c:pt idx="14">
                  <c:v>84.282653160968323</c:v>
                </c:pt>
                <c:pt idx="15">
                  <c:v>85.458385419525627</c:v>
                </c:pt>
                <c:pt idx="16">
                  <c:v>86.591024698031035</c:v>
                </c:pt>
                <c:pt idx="17">
                  <c:v>87.694479511249199</c:v>
                </c:pt>
                <c:pt idx="18">
                  <c:v>88.83403819678685</c:v>
                </c:pt>
                <c:pt idx="19">
                  <c:v>89.988188377463601</c:v>
                </c:pt>
                <c:pt idx="20">
                  <c:v>91.183159920471468</c:v>
                </c:pt>
                <c:pt idx="21">
                  <c:v>92.364252222818905</c:v>
                </c:pt>
                <c:pt idx="22">
                  <c:v>93.575736843856063</c:v>
                </c:pt>
                <c:pt idx="23">
                  <c:v>94.833273601292021</c:v>
                </c:pt>
                <c:pt idx="24">
                  <c:v>96.074018553552236</c:v>
                </c:pt>
                <c:pt idx="25">
                  <c:v>97.298115235919241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36.930855029367507</c:v>
                </c:pt>
                <c:pt idx="1">
                  <c:v>38.216659688659362</c:v>
                </c:pt>
                <c:pt idx="2">
                  <c:v>38.584183586071326</c:v>
                </c:pt>
                <c:pt idx="3">
                  <c:v>37.788236777556946</c:v>
                </c:pt>
                <c:pt idx="4">
                  <c:v>39.812862657733113</c:v>
                </c:pt>
                <c:pt idx="5">
                  <c:v>40.513599903587576</c:v>
                </c:pt>
                <c:pt idx="6">
                  <c:v>39.422487144821702</c:v>
                </c:pt>
                <c:pt idx="7">
                  <c:v>40.422086148375001</c:v>
                </c:pt>
                <c:pt idx="8">
                  <c:v>42.999311432167715</c:v>
                </c:pt>
                <c:pt idx="9">
                  <c:v>43.059662166073721</c:v>
                </c:pt>
                <c:pt idx="10">
                  <c:v>44.857767352859526</c:v>
                </c:pt>
                <c:pt idx="11">
                  <c:v>42.447501041145522</c:v>
                </c:pt>
                <c:pt idx="12">
                  <c:v>43.119761075185409</c:v>
                </c:pt>
                <c:pt idx="13">
                  <c:v>43.805024325625283</c:v>
                </c:pt>
                <c:pt idx="14">
                  <c:v>44.397080394006082</c:v>
                </c:pt>
                <c:pt idx="15">
                  <c:v>44.841714178484168</c:v>
                </c:pt>
                <c:pt idx="16">
                  <c:v>45.256297776109179</c:v>
                </c:pt>
                <c:pt idx="17">
                  <c:v>45.650440502297059</c:v>
                </c:pt>
                <c:pt idx="18">
                  <c:v>46.050239855085778</c:v>
                </c:pt>
                <c:pt idx="19">
                  <c:v>46.454968861461396</c:v>
                </c:pt>
                <c:pt idx="20">
                  <c:v>46.893808641105025</c:v>
                </c:pt>
                <c:pt idx="21">
                  <c:v>47.340676297100394</c:v>
                </c:pt>
                <c:pt idx="22">
                  <c:v>47.817011246171987</c:v>
                </c:pt>
                <c:pt idx="23">
                  <c:v>48.280358727929155</c:v>
                </c:pt>
                <c:pt idx="24">
                  <c:v>48.743820757843217</c:v>
                </c:pt>
                <c:pt idx="25">
                  <c:v>49.171646440854644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36.540167699112544</c:v>
                </c:pt>
                <c:pt idx="1">
                  <c:v>34.576649304695025</c:v>
                </c:pt>
                <c:pt idx="2">
                  <c:v>34.956926177921083</c:v>
                </c:pt>
                <c:pt idx="3">
                  <c:v>34.608328486709901</c:v>
                </c:pt>
                <c:pt idx="4">
                  <c:v>36.125958752259052</c:v>
                </c:pt>
                <c:pt idx="5">
                  <c:v>35.356759041810037</c:v>
                </c:pt>
                <c:pt idx="6">
                  <c:v>32.432300377853643</c:v>
                </c:pt>
                <c:pt idx="7">
                  <c:v>34.085183540195985</c:v>
                </c:pt>
                <c:pt idx="8">
                  <c:v>34.194521663054886</c:v>
                </c:pt>
                <c:pt idx="9">
                  <c:v>33.45140735225182</c:v>
                </c:pt>
                <c:pt idx="10">
                  <c:v>34.910811120100618</c:v>
                </c:pt>
                <c:pt idx="11">
                  <c:v>33.717046598125641</c:v>
                </c:pt>
                <c:pt idx="12">
                  <c:v>33.605935725389905</c:v>
                </c:pt>
                <c:pt idx="13">
                  <c:v>33.527690500112342</c:v>
                </c:pt>
                <c:pt idx="14">
                  <c:v>33.379459121383299</c:v>
                </c:pt>
                <c:pt idx="15">
                  <c:v>33.116438400145711</c:v>
                </c:pt>
                <c:pt idx="16">
                  <c:v>32.852512131563856</c:v>
                </c:pt>
                <c:pt idx="17">
                  <c:v>32.630745772905875</c:v>
                </c:pt>
                <c:pt idx="18">
                  <c:v>32.381048032519466</c:v>
                </c:pt>
                <c:pt idx="19">
                  <c:v>32.107851505114915</c:v>
                </c:pt>
                <c:pt idx="20">
                  <c:v>31.79845782940464</c:v>
                </c:pt>
                <c:pt idx="21">
                  <c:v>31.511166730459891</c:v>
                </c:pt>
                <c:pt idx="22">
                  <c:v>31.248900337663866</c:v>
                </c:pt>
                <c:pt idx="23">
                  <c:v>30.957451974899872</c:v>
                </c:pt>
                <c:pt idx="24">
                  <c:v>30.745871429837507</c:v>
                </c:pt>
                <c:pt idx="25">
                  <c:v>30.929556597798417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37.515310291417194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38.119261627760544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39.677771397553613</c:v>
                </c:pt>
                <c:pt idx="7">
                  <c:v>39.397000878776367</c:v>
                </c:pt>
                <c:pt idx="8">
                  <c:v>40.993122395706763</c:v>
                </c:pt>
                <c:pt idx="9">
                  <c:v>41.786309660726253</c:v>
                </c:pt>
                <c:pt idx="10">
                  <c:v>37.598120332594995</c:v>
                </c:pt>
                <c:pt idx="11">
                  <c:v>38.141203245281744</c:v>
                </c:pt>
                <c:pt idx="12">
                  <c:v>38.235175196068042</c:v>
                </c:pt>
                <c:pt idx="13">
                  <c:v>38.588080942055647</c:v>
                </c:pt>
                <c:pt idx="14">
                  <c:v>38.808303168782253</c:v>
                </c:pt>
                <c:pt idx="15">
                  <c:v>38.814634844035176</c:v>
                </c:pt>
                <c:pt idx="16">
                  <c:v>38.827044986540088</c:v>
                </c:pt>
                <c:pt idx="17">
                  <c:v>38.816344569603537</c:v>
                </c:pt>
                <c:pt idx="18">
                  <c:v>38.801705113833009</c:v>
                </c:pt>
                <c:pt idx="19">
                  <c:v>38.781992639665724</c:v>
                </c:pt>
                <c:pt idx="20">
                  <c:v>38.785913581284895</c:v>
                </c:pt>
                <c:pt idx="21">
                  <c:v>38.77983654249973</c:v>
                </c:pt>
                <c:pt idx="22">
                  <c:v>38.769970368680617</c:v>
                </c:pt>
                <c:pt idx="23">
                  <c:v>38.749822805753624</c:v>
                </c:pt>
                <c:pt idx="24">
                  <c:v>38.722732511446075</c:v>
                </c:pt>
                <c:pt idx="25">
                  <c:v>38.627587706952717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32.475511918183017</c:v>
                </c:pt>
                <c:pt idx="1">
                  <c:v>30.616113642523125</c:v>
                </c:pt>
                <c:pt idx="2">
                  <c:v>31.108524522926267</c:v>
                </c:pt>
                <c:pt idx="3">
                  <c:v>30.72228375665205</c:v>
                </c:pt>
                <c:pt idx="4">
                  <c:v>33.229864495367089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31.399399883111098</c:v>
                </c:pt>
                <c:pt idx="8">
                  <c:v>33.143629538973791</c:v>
                </c:pt>
                <c:pt idx="9">
                  <c:v>33.279450334351324</c:v>
                </c:pt>
                <c:pt idx="10">
                  <c:v>31.18581326017528</c:v>
                </c:pt>
                <c:pt idx="11">
                  <c:v>32.429254279863606</c:v>
                </c:pt>
                <c:pt idx="12">
                  <c:v>33.048841155343631</c:v>
                </c:pt>
                <c:pt idx="13">
                  <c:v>33.641189251812143</c:v>
                </c:pt>
                <c:pt idx="14">
                  <c:v>34.222726408169699</c:v>
                </c:pt>
                <c:pt idx="15">
                  <c:v>34.720121786878252</c:v>
                </c:pt>
                <c:pt idx="16">
                  <c:v>35.173205161217034</c:v>
                </c:pt>
                <c:pt idx="17">
                  <c:v>35.599869755172108</c:v>
                </c:pt>
                <c:pt idx="18">
                  <c:v>36.065226188353968</c:v>
                </c:pt>
                <c:pt idx="19">
                  <c:v>36.532336836353672</c:v>
                </c:pt>
                <c:pt idx="20">
                  <c:v>37.017822676013459</c:v>
                </c:pt>
                <c:pt idx="21">
                  <c:v>37.496819975841589</c:v>
                </c:pt>
                <c:pt idx="22">
                  <c:v>37.939994336866121</c:v>
                </c:pt>
                <c:pt idx="23">
                  <c:v>38.392664016039653</c:v>
                </c:pt>
                <c:pt idx="24">
                  <c:v>38.840928859580153</c:v>
                </c:pt>
                <c:pt idx="25">
                  <c:v>39.273196443596703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28.317016091201879</c:v>
                </c:pt>
                <c:pt idx="2">
                  <c:v>30.248445620358638</c:v>
                </c:pt>
                <c:pt idx="3">
                  <c:v>29.140242632133301</c:v>
                </c:pt>
                <c:pt idx="4">
                  <c:v>29.571193228802759</c:v>
                </c:pt>
                <c:pt idx="5">
                  <c:v>29.269078607979672</c:v>
                </c:pt>
                <c:pt idx="6">
                  <c:v>31.365685310100083</c:v>
                </c:pt>
                <c:pt idx="7">
                  <c:v>30.475788026234362</c:v>
                </c:pt>
                <c:pt idx="8">
                  <c:v>29.984104096604529</c:v>
                </c:pt>
                <c:pt idx="9">
                  <c:v>29.310987604273194</c:v>
                </c:pt>
                <c:pt idx="10">
                  <c:v>29.624994157453354</c:v>
                </c:pt>
                <c:pt idx="11">
                  <c:v>29.394358437472306</c:v>
                </c:pt>
                <c:pt idx="12">
                  <c:v>29.541840904426074</c:v>
                </c:pt>
                <c:pt idx="13">
                  <c:v>29.718803189082593</c:v>
                </c:pt>
                <c:pt idx="14">
                  <c:v>29.875773076477394</c:v>
                </c:pt>
                <c:pt idx="15">
                  <c:v>29.949064874238093</c:v>
                </c:pt>
                <c:pt idx="16">
                  <c:v>29.987238958656846</c:v>
                </c:pt>
                <c:pt idx="17">
                  <c:v>29.996092795844191</c:v>
                </c:pt>
                <c:pt idx="18">
                  <c:v>29.990715917358315</c:v>
                </c:pt>
                <c:pt idx="19">
                  <c:v>29.984019712838311</c:v>
                </c:pt>
                <c:pt idx="20">
                  <c:v>29.980380896398501</c:v>
                </c:pt>
                <c:pt idx="21">
                  <c:v>29.964643146764999</c:v>
                </c:pt>
                <c:pt idx="22">
                  <c:v>29.946589082999136</c:v>
                </c:pt>
                <c:pt idx="23">
                  <c:v>29.915963374105196</c:v>
                </c:pt>
                <c:pt idx="24">
                  <c:v>29.885954165915496</c:v>
                </c:pt>
                <c:pt idx="25">
                  <c:v>29.829644192583942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18.856345908063624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19.025716494773423</c:v>
                </c:pt>
                <c:pt idx="7">
                  <c:v>18.984594454660339</c:v>
                </c:pt>
                <c:pt idx="8">
                  <c:v>20.583266874912518</c:v>
                </c:pt>
                <c:pt idx="9">
                  <c:v>19.439991613177469</c:v>
                </c:pt>
                <c:pt idx="10">
                  <c:v>17.319022976458537</c:v>
                </c:pt>
                <c:pt idx="11">
                  <c:v>19.451229137944232</c:v>
                </c:pt>
                <c:pt idx="12">
                  <c:v>19.403925254924534</c:v>
                </c:pt>
                <c:pt idx="13">
                  <c:v>19.498845536339793</c:v>
                </c:pt>
                <c:pt idx="14">
                  <c:v>19.579692542484167</c:v>
                </c:pt>
                <c:pt idx="15">
                  <c:v>19.603303470433069</c:v>
                </c:pt>
                <c:pt idx="16">
                  <c:v>19.615146524396813</c:v>
                </c:pt>
                <c:pt idx="17">
                  <c:v>19.616423396001302</c:v>
                </c:pt>
                <c:pt idx="18">
                  <c:v>19.602521003809642</c:v>
                </c:pt>
                <c:pt idx="19">
                  <c:v>19.588612371639464</c:v>
                </c:pt>
                <c:pt idx="20">
                  <c:v>19.596855864560716</c:v>
                </c:pt>
                <c:pt idx="21">
                  <c:v>19.601712927990327</c:v>
                </c:pt>
                <c:pt idx="22">
                  <c:v>19.602891675746505</c:v>
                </c:pt>
                <c:pt idx="23">
                  <c:v>19.626599115303797</c:v>
                </c:pt>
                <c:pt idx="24">
                  <c:v>19.653347046018009</c:v>
                </c:pt>
                <c:pt idx="25">
                  <c:v>19.708221711028056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34.973734218663033</c:v>
                </c:pt>
                <c:pt idx="2">
                  <c:v>35.71378902672862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36.543630649865953</c:v>
                </c:pt>
                <c:pt idx="6">
                  <c:v>35.255222583102586</c:v>
                </c:pt>
                <c:pt idx="7">
                  <c:v>35.698167338426039</c:v>
                </c:pt>
                <c:pt idx="8">
                  <c:v>37.350557363048964</c:v>
                </c:pt>
                <c:pt idx="9">
                  <c:v>36.099481759079275</c:v>
                </c:pt>
                <c:pt idx="10">
                  <c:v>33.560335305287616</c:v>
                </c:pt>
                <c:pt idx="11">
                  <c:v>34.160462954512184</c:v>
                </c:pt>
                <c:pt idx="12">
                  <c:v>34.401216609568131</c:v>
                </c:pt>
                <c:pt idx="13">
                  <c:v>34.776961472868059</c:v>
                </c:pt>
                <c:pt idx="14">
                  <c:v>34.948947802720078</c:v>
                </c:pt>
                <c:pt idx="15">
                  <c:v>34.938096791521566</c:v>
                </c:pt>
                <c:pt idx="16">
                  <c:v>34.925352586057116</c:v>
                </c:pt>
                <c:pt idx="17">
                  <c:v>34.871510707899276</c:v>
                </c:pt>
                <c:pt idx="18">
                  <c:v>34.782325823261431</c:v>
                </c:pt>
                <c:pt idx="19">
                  <c:v>34.68450282739856</c:v>
                </c:pt>
                <c:pt idx="20">
                  <c:v>34.644493289951143</c:v>
                </c:pt>
                <c:pt idx="21">
                  <c:v>34.564144518535841</c:v>
                </c:pt>
                <c:pt idx="22">
                  <c:v>34.463555456831799</c:v>
                </c:pt>
                <c:pt idx="23">
                  <c:v>34.36016682604042</c:v>
                </c:pt>
                <c:pt idx="24">
                  <c:v>34.253095578823427</c:v>
                </c:pt>
                <c:pt idx="25">
                  <c:v>34.145490312044231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47.188541359221993</c:v>
                </c:pt>
                <c:pt idx="1">
                  <c:v>97.298115235919241</c:v>
                </c:pt>
                <c:pt idx="2">
                  <c:v>49.171646440854644</c:v>
                </c:pt>
                <c:pt idx="3">
                  <c:v>30.929556597798417</c:v>
                </c:pt>
                <c:pt idx="4">
                  <c:v>38.627587706952717</c:v>
                </c:pt>
                <c:pt idx="5">
                  <c:v>39.273196443596703</c:v>
                </c:pt>
                <c:pt idx="6">
                  <c:v>29.829644192583942</c:v>
                </c:pt>
                <c:pt idx="7">
                  <c:v>19.708221711028056</c:v>
                </c:pt>
                <c:pt idx="8">
                  <c:v>34.145490312044231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40.582493240052301</c:v>
                </c:pt>
                <c:pt idx="1">
                  <c:v>77.753642255017724</c:v>
                </c:pt>
                <c:pt idx="2">
                  <c:v>44.857767352859526</c:v>
                </c:pt>
                <c:pt idx="3">
                  <c:v>34.910811120100618</c:v>
                </c:pt>
                <c:pt idx="4">
                  <c:v>37.598120332594995</c:v>
                </c:pt>
                <c:pt idx="5">
                  <c:v>31.18581326017528</c:v>
                </c:pt>
                <c:pt idx="6">
                  <c:v>29.624994157453354</c:v>
                </c:pt>
                <c:pt idx="7">
                  <c:v>17.319022976458537</c:v>
                </c:pt>
                <c:pt idx="8">
                  <c:v>33.560335305287616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12.219565726987458</c:v>
                </c:pt>
                <c:pt idx="1">
                  <c:v>25.195538577607714</c:v>
                </c:pt>
                <c:pt idx="2">
                  <c:v>12.733094693777556</c:v>
                </c:pt>
                <c:pt idx="3">
                  <c:v>8.009269599504476</c:v>
                </c:pt>
                <c:pt idx="4">
                  <c:v>10.002689917174919</c:v>
                </c:pt>
                <c:pt idx="5">
                  <c:v>10.169871571112539</c:v>
                </c:pt>
                <c:pt idx="6">
                  <c:v>7.7244451157991643</c:v>
                </c:pt>
                <c:pt idx="7">
                  <c:v>5.1034828291611145</c:v>
                </c:pt>
                <c:pt idx="8">
                  <c:v>8.8420419688750709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11.682012372169938</c:v>
                </c:pt>
                <c:pt idx="1">
                  <c:v>22.382040586602994</c:v>
                </c:pt>
                <c:pt idx="2">
                  <c:v>12.912686022130421</c:v>
                </c:pt>
                <c:pt idx="3">
                  <c:v>10.04937091999569</c:v>
                </c:pt>
                <c:pt idx="4">
                  <c:v>10.822935503189472</c:v>
                </c:pt>
                <c:pt idx="5">
                  <c:v>8.977098922596392</c:v>
                </c:pt>
                <c:pt idx="6">
                  <c:v>8.5278040022261141</c:v>
                </c:pt>
                <c:pt idx="7">
                  <c:v>4.9854265850084891</c:v>
                </c:pt>
                <c:pt idx="8">
                  <c:v>9.660625086080497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10.084111020135932</c:v>
                </c:pt>
                <c:pt idx="1">
                  <c:v>19.913814856257559</c:v>
                </c:pt>
                <c:pt idx="2">
                  <c:v>12.019343134538101</c:v>
                </c:pt>
                <c:pt idx="3">
                  <c:v>10.489441078057983</c:v>
                </c:pt>
                <c:pt idx="4">
                  <c:v>12.311312861856853</c:v>
                </c:pt>
                <c:pt idx="5">
                  <c:v>9.9376693849798716</c:v>
                </c:pt>
                <c:pt idx="6">
                  <c:v>8.6833828605273897</c:v>
                </c:pt>
                <c:pt idx="7">
                  <c:v>5.7193694442651646</c:v>
                </c:pt>
                <c:pt idx="8">
                  <c:v>10.841555359381124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8.5805247019382677E-2</c:v>
                </c:pt>
                <c:pt idx="1">
                  <c:v>9.6018355090854629E-2</c:v>
                </c:pt>
                <c:pt idx="2">
                  <c:v>9.5935709339413131E-2</c:v>
                </c:pt>
                <c:pt idx="3">
                  <c:v>0.10018927555794059</c:v>
                </c:pt>
                <c:pt idx="4">
                  <c:v>0.10111070517115328</c:v>
                </c:pt>
                <c:pt idx="5">
                  <c:v>0.10084111020135933</c:v>
                </c:pt>
                <c:pt idx="6">
                  <c:v>0.10188768085410933</c:v>
                </c:pt>
                <c:pt idx="7">
                  <c:v>0.10943903313592673</c:v>
                </c:pt>
                <c:pt idx="8">
                  <c:v>0.10915558026903791</c:v>
                </c:pt>
                <c:pt idx="9">
                  <c:v>0.11249581905555769</c:v>
                </c:pt>
                <c:pt idx="10">
                  <c:v>0.11682012372169938</c:v>
                </c:pt>
                <c:pt idx="11">
                  <c:v>0.11294100733696004</c:v>
                </c:pt>
                <c:pt idx="12">
                  <c:v>0.11373656429089571</c:v>
                </c:pt>
                <c:pt idx="13">
                  <c:v>0.11454271759712606</c:v>
                </c:pt>
                <c:pt idx="14">
                  <c:v>0.11531394926886487</c:v>
                </c:pt>
                <c:pt idx="15">
                  <c:v>0.11605372351733677</c:v>
                </c:pt>
                <c:pt idx="16">
                  <c:v>0.11674803574629494</c:v>
                </c:pt>
                <c:pt idx="17">
                  <c:v>0.11741767248585959</c:v>
                </c:pt>
                <c:pt idx="18">
                  <c:v>0.11811846334537428</c:v>
                </c:pt>
                <c:pt idx="19">
                  <c:v>0.11881731110806107</c:v>
                </c:pt>
                <c:pt idx="20">
                  <c:v>0.11952703677428572</c:v>
                </c:pt>
                <c:pt idx="21">
                  <c:v>0.12026705195522175</c:v>
                </c:pt>
                <c:pt idx="22">
                  <c:v>0.12096885793251259</c:v>
                </c:pt>
                <c:pt idx="23">
                  <c:v>0.12168603849778187</c:v>
                </c:pt>
                <c:pt idx="24">
                  <c:v>0.12225504197501595</c:v>
                </c:pt>
                <c:pt idx="25">
                  <c:v>0.12219565726987458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0.19788482789996942</c:v>
                </c:pt>
                <c:pt idx="1">
                  <c:v>0.20091643040435309</c:v>
                </c:pt>
                <c:pt idx="2">
                  <c:v>0.19919216131542186</c:v>
                </c:pt>
                <c:pt idx="3">
                  <c:v>0.19743225818049032</c:v>
                </c:pt>
                <c:pt idx="4">
                  <c:v>0.19300567771724947</c:v>
                </c:pt>
                <c:pt idx="5">
                  <c:v>0.19913814856257558</c:v>
                </c:pt>
                <c:pt idx="6">
                  <c:v>0.20559974598644093</c:v>
                </c:pt>
                <c:pt idx="7">
                  <c:v>0.20191923200986478</c:v>
                </c:pt>
                <c:pt idx="8">
                  <c:v>0.20663799440081373</c:v>
                </c:pt>
                <c:pt idx="9">
                  <c:v>0.21422522819401937</c:v>
                </c:pt>
                <c:pt idx="10">
                  <c:v>0.22382040586602994</c:v>
                </c:pt>
                <c:pt idx="11">
                  <c:v>0.22941961436227679</c:v>
                </c:pt>
                <c:pt idx="12">
                  <c:v>0.23074689761769532</c:v>
                </c:pt>
                <c:pt idx="13">
                  <c:v>0.23190349629712215</c:v>
                </c:pt>
                <c:pt idx="14">
                  <c:v>0.2333800923217054</c:v>
                </c:pt>
                <c:pt idx="15">
                  <c:v>0.23500562478557496</c:v>
                </c:pt>
                <c:pt idx="16">
                  <c:v>0.23661853111345477</c:v>
                </c:pt>
                <c:pt idx="17">
                  <c:v>0.23823741978676596</c:v>
                </c:pt>
                <c:pt idx="18">
                  <c:v>0.2399363607303017</c:v>
                </c:pt>
                <c:pt idx="19">
                  <c:v>0.24166596407154153</c:v>
                </c:pt>
                <c:pt idx="20">
                  <c:v>0.24335886561139594</c:v>
                </c:pt>
                <c:pt idx="21">
                  <c:v>0.24502466375074974</c:v>
                </c:pt>
                <c:pt idx="22">
                  <c:v>0.24674477929299851</c:v>
                </c:pt>
                <c:pt idx="23">
                  <c:v>0.24855069153387424</c:v>
                </c:pt>
                <c:pt idx="24">
                  <c:v>0.25029248256089592</c:v>
                </c:pt>
                <c:pt idx="25">
                  <c:v>0.25195538577607712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0.11628322647583865</c:v>
                </c:pt>
                <c:pt idx="1">
                  <c:v>0.11996126403094835</c:v>
                </c:pt>
                <c:pt idx="2">
                  <c:v>0.11940207518628272</c:v>
                </c:pt>
                <c:pt idx="3">
                  <c:v>0.11864252296685121</c:v>
                </c:pt>
                <c:pt idx="4">
                  <c:v>0.11810646515274148</c:v>
                </c:pt>
                <c:pt idx="5">
                  <c:v>0.120193431345381</c:v>
                </c:pt>
                <c:pt idx="6">
                  <c:v>0.11895095361393077</c:v>
                </c:pt>
                <c:pt idx="7">
                  <c:v>0.12078481019170086</c:v>
                </c:pt>
                <c:pt idx="8">
                  <c:v>0.12297006469520862</c:v>
                </c:pt>
                <c:pt idx="9">
                  <c:v>0.12262190286444766</c:v>
                </c:pt>
                <c:pt idx="10">
                  <c:v>0.12912686022130421</c:v>
                </c:pt>
                <c:pt idx="11">
                  <c:v>0.12150700757751866</c:v>
                </c:pt>
                <c:pt idx="12">
                  <c:v>0.12217375594349547</c:v>
                </c:pt>
                <c:pt idx="13">
                  <c:v>0.12257816771030459</c:v>
                </c:pt>
                <c:pt idx="14">
                  <c:v>0.12293626662865573</c:v>
                </c:pt>
                <c:pt idx="15">
                  <c:v>0.12331212443621829</c:v>
                </c:pt>
                <c:pt idx="16">
                  <c:v>0.12366730548298453</c:v>
                </c:pt>
                <c:pt idx="17">
                  <c:v>0.12401742068611549</c:v>
                </c:pt>
                <c:pt idx="18">
                  <c:v>0.12437942916779873</c:v>
                </c:pt>
                <c:pt idx="19">
                  <c:v>0.1247562045446185</c:v>
                </c:pt>
                <c:pt idx="20">
                  <c:v>0.12515495279008301</c:v>
                </c:pt>
                <c:pt idx="21">
                  <c:v>0.12558574353470903</c:v>
                </c:pt>
                <c:pt idx="22">
                  <c:v>0.12608608047698425</c:v>
                </c:pt>
                <c:pt idx="23">
                  <c:v>0.1265390942822712</c:v>
                </c:pt>
                <c:pt idx="24">
                  <c:v>0.12698762985732129</c:v>
                </c:pt>
                <c:pt idx="25">
                  <c:v>0.12733094693777555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0.11505307940046895</c:v>
                </c:pt>
                <c:pt idx="1">
                  <c:v>0.10853535056013508</c:v>
                </c:pt>
                <c:pt idx="2">
                  <c:v>0.10817721511371392</c:v>
                </c:pt>
                <c:pt idx="3">
                  <c:v>0.10865866622724887</c:v>
                </c:pt>
                <c:pt idx="4">
                  <c:v>0.10716911579967257</c:v>
                </c:pt>
                <c:pt idx="5">
                  <c:v>0.10489441078057982</c:v>
                </c:pt>
                <c:pt idx="6">
                  <c:v>9.7859200097320145E-2</c:v>
                </c:pt>
                <c:pt idx="7">
                  <c:v>0.10184957820187525</c:v>
                </c:pt>
                <c:pt idx="8">
                  <c:v>9.7789997120323435E-2</c:v>
                </c:pt>
                <c:pt idx="9">
                  <c:v>9.5260274156510213E-2</c:v>
                </c:pt>
                <c:pt idx="10">
                  <c:v>0.1004937091999569</c:v>
                </c:pt>
                <c:pt idx="11">
                  <c:v>9.6515868684915185E-2</c:v>
                </c:pt>
                <c:pt idx="12">
                  <c:v>9.5217674847678346E-2</c:v>
                </c:pt>
                <c:pt idx="13">
                  <c:v>9.3819440402817159E-2</c:v>
                </c:pt>
                <c:pt idx="14">
                  <c:v>9.2428286951515379E-2</c:v>
                </c:pt>
                <c:pt idx="15">
                  <c:v>9.1068293166244207E-2</c:v>
                </c:pt>
                <c:pt idx="16">
                  <c:v>8.977273558161683E-2</c:v>
                </c:pt>
                <c:pt idx="17">
                  <c:v>8.8647138588214172E-2</c:v>
                </c:pt>
                <c:pt idx="18">
                  <c:v>8.7459615472448918E-2</c:v>
                </c:pt>
                <c:pt idx="19">
                  <c:v>8.6226592935753868E-2</c:v>
                </c:pt>
                <c:pt idx="20">
                  <c:v>8.4866949470769268E-2</c:v>
                </c:pt>
                <c:pt idx="21">
                  <c:v>8.3593087657967788E-2</c:v>
                </c:pt>
                <c:pt idx="22">
                  <c:v>8.2398528475728788E-2</c:v>
                </c:pt>
                <c:pt idx="23">
                  <c:v>8.1137092544522615E-2</c:v>
                </c:pt>
                <c:pt idx="24">
                  <c:v>8.0099288075294317E-2</c:v>
                </c:pt>
                <c:pt idx="25">
                  <c:v>8.009269599504476E-2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0.11812348561817033</c:v>
                </c:pt>
                <c:pt idx="1">
                  <c:v>0.12114488233529108</c:v>
                </c:pt>
                <c:pt idx="2">
                  <c:v>0.11860760566458373</c:v>
                </c:pt>
                <c:pt idx="3">
                  <c:v>0.11968183114161644</c:v>
                </c:pt>
                <c:pt idx="4">
                  <c:v>0.12317006338416904</c:v>
                </c:pt>
                <c:pt idx="5">
                  <c:v>0.12311312861856853</c:v>
                </c:pt>
                <c:pt idx="6">
                  <c:v>0.11972123239399676</c:v>
                </c:pt>
                <c:pt idx="7">
                  <c:v>0.11772176368627557</c:v>
                </c:pt>
                <c:pt idx="8">
                  <c:v>0.11723273571510162</c:v>
                </c:pt>
                <c:pt idx="9">
                  <c:v>0.1189957502341574</c:v>
                </c:pt>
                <c:pt idx="10">
                  <c:v>0.10822935503189472</c:v>
                </c:pt>
                <c:pt idx="11">
                  <c:v>0.10918012505018505</c:v>
                </c:pt>
                <c:pt idx="12">
                  <c:v>0.10833397139460199</c:v>
                </c:pt>
                <c:pt idx="13">
                  <c:v>0.1079797655669168</c:v>
                </c:pt>
                <c:pt idx="14">
                  <c:v>0.10746084795267825</c:v>
                </c:pt>
                <c:pt idx="15">
                  <c:v>0.10673800432300595</c:v>
                </c:pt>
                <c:pt idx="16">
                  <c:v>0.10609873695604907</c:v>
                </c:pt>
                <c:pt idx="17">
                  <c:v>0.10545140158600459</c:v>
                </c:pt>
                <c:pt idx="18">
                  <c:v>0.10480149393321368</c:v>
                </c:pt>
                <c:pt idx="19">
                  <c:v>0.10415019803007186</c:v>
                </c:pt>
                <c:pt idx="20">
                  <c:v>0.10351578009662733</c:v>
                </c:pt>
                <c:pt idx="21">
                  <c:v>0.10287547596024957</c:v>
                </c:pt>
                <c:pt idx="22">
                  <c:v>0.10223042964415929</c:v>
                </c:pt>
                <c:pt idx="23">
                  <c:v>0.10156029513099014</c:v>
                </c:pt>
                <c:pt idx="24">
                  <c:v>0.10088064388010344</c:v>
                </c:pt>
                <c:pt idx="25">
                  <c:v>0.10002689917174919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0.10225480304471436</c:v>
                </c:pt>
                <c:pt idx="1">
                  <c:v>9.6103315208422288E-2</c:v>
                </c:pt>
                <c:pt idx="2">
                  <c:v>9.6268005146068383E-2</c:v>
                </c:pt>
                <c:pt idx="3">
                  <c:v>9.6457775409026711E-2</c:v>
                </c:pt>
                <c:pt idx="4">
                  <c:v>9.8577735210660156E-2</c:v>
                </c:pt>
                <c:pt idx="5">
                  <c:v>9.937669384979872E-2</c:v>
                </c:pt>
                <c:pt idx="6">
                  <c:v>9.7556405093125451E-2</c:v>
                </c:pt>
                <c:pt idx="7">
                  <c:v>9.3824216323069518E-2</c:v>
                </c:pt>
                <c:pt idx="8">
                  <c:v>9.4784640332464226E-2</c:v>
                </c:pt>
                <c:pt idx="9">
                  <c:v>9.477058855088398E-2</c:v>
                </c:pt>
                <c:pt idx="10">
                  <c:v>8.9770989225963924E-2</c:v>
                </c:pt>
                <c:pt idx="11">
                  <c:v>9.2829531747867733E-2</c:v>
                </c:pt>
                <c:pt idx="12">
                  <c:v>9.3639226026507844E-2</c:v>
                </c:pt>
                <c:pt idx="13">
                  <c:v>9.4137040249751378E-2</c:v>
                </c:pt>
                <c:pt idx="14">
                  <c:v>9.4763308333272539E-2</c:v>
                </c:pt>
                <c:pt idx="15">
                  <c:v>9.5478329868987938E-2</c:v>
                </c:pt>
                <c:pt idx="16">
                  <c:v>9.6114258594616281E-2</c:v>
                </c:pt>
                <c:pt idx="17">
                  <c:v>9.6713284148395945E-2</c:v>
                </c:pt>
                <c:pt idx="18">
                  <c:v>9.7410399169063286E-2</c:v>
                </c:pt>
                <c:pt idx="19">
                  <c:v>9.810868026713955E-2</c:v>
                </c:pt>
                <c:pt idx="20">
                  <c:v>9.8796919756845653E-2</c:v>
                </c:pt>
                <c:pt idx="21">
                  <c:v>9.9471878840514685E-2</c:v>
                </c:pt>
                <c:pt idx="22">
                  <c:v>0.10004191091381501</c:v>
                </c:pt>
                <c:pt idx="23">
                  <c:v>0.10062420950619105</c:v>
                </c:pt>
                <c:pt idx="24">
                  <c:v>0.10118856955917369</c:v>
                </c:pt>
                <c:pt idx="25">
                  <c:v>0.10169871571112539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8.7008640604127205E-2</c:v>
                </c:pt>
                <c:pt idx="1">
                  <c:v>8.888649797128427E-2</c:v>
                </c:pt>
                <c:pt idx="2">
                  <c:v>9.3606416996576278E-2</c:v>
                </c:pt>
                <c:pt idx="3">
                  <c:v>9.1490691298828281E-2</c:v>
                </c:pt>
                <c:pt idx="4">
                  <c:v>8.7724139121259523E-2</c:v>
                </c:pt>
                <c:pt idx="5">
                  <c:v>8.6833828605273902E-2</c:v>
                </c:pt>
                <c:pt idx="6">
                  <c:v>9.4640862325220981E-2</c:v>
                </c:pt>
                <c:pt idx="7">
                  <c:v>9.1064381454226517E-2</c:v>
                </c:pt>
                <c:pt idx="8">
                  <c:v>8.5748982897176806E-2</c:v>
                </c:pt>
                <c:pt idx="9">
                  <c:v>8.3469514020108299E-2</c:v>
                </c:pt>
                <c:pt idx="10">
                  <c:v>8.5278040022261137E-2</c:v>
                </c:pt>
                <c:pt idx="11">
                  <c:v>8.4142068338397061E-2</c:v>
                </c:pt>
                <c:pt idx="12">
                  <c:v>8.3702635886263504E-2</c:v>
                </c:pt>
                <c:pt idx="13">
                  <c:v>8.3161155541919718E-2</c:v>
                </c:pt>
                <c:pt idx="14">
                  <c:v>8.2726521025082878E-2</c:v>
                </c:pt>
                <c:pt idx="15">
                  <c:v>8.2358198881978234E-2</c:v>
                </c:pt>
                <c:pt idx="16">
                  <c:v>8.1943093516791354E-2</c:v>
                </c:pt>
                <c:pt idx="17">
                  <c:v>8.1489642121082728E-2</c:v>
                </c:pt>
                <c:pt idx="18">
                  <c:v>8.1003446189926359E-2</c:v>
                </c:pt>
                <c:pt idx="19">
                  <c:v>8.0522979307558487E-2</c:v>
                </c:pt>
                <c:pt idx="20">
                  <c:v>8.0014681350246641E-2</c:v>
                </c:pt>
                <c:pt idx="21">
                  <c:v>7.9490456911136195E-2</c:v>
                </c:pt>
                <c:pt idx="22">
                  <c:v>7.8964534644194936E-2</c:v>
                </c:pt>
                <c:pt idx="23">
                  <c:v>7.8407431296715208E-2</c:v>
                </c:pt>
                <c:pt idx="24">
                  <c:v>7.7859027596712982E-2</c:v>
                </c:pt>
                <c:pt idx="25">
                  <c:v>7.7244451157991639E-2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5.9261370898626479E-2</c:v>
                </c:pt>
                <c:pt idx="1">
                  <c:v>5.8652112925233979E-2</c:v>
                </c:pt>
                <c:pt idx="2">
                  <c:v>5.8291418931920747E-2</c:v>
                </c:pt>
                <c:pt idx="3">
                  <c:v>5.9202668429266803E-2</c:v>
                </c:pt>
                <c:pt idx="4">
                  <c:v>5.9799334990982292E-2</c:v>
                </c:pt>
                <c:pt idx="5">
                  <c:v>5.7193694442651648E-2</c:v>
                </c:pt>
                <c:pt idx="6">
                  <c:v>5.7407010164726796E-2</c:v>
                </c:pt>
                <c:pt idx="7">
                  <c:v>5.6727666883782245E-2</c:v>
                </c:pt>
                <c:pt idx="8">
                  <c:v>5.8864330030950346E-2</c:v>
                </c:pt>
                <c:pt idx="9">
                  <c:v>5.5359671752252447E-2</c:v>
                </c:pt>
                <c:pt idx="10">
                  <c:v>4.9854265850084893E-2</c:v>
                </c:pt>
                <c:pt idx="11">
                  <c:v>5.5679618076109466E-2</c:v>
                </c:pt>
                <c:pt idx="12">
                  <c:v>5.4978283026833413E-2</c:v>
                </c:pt>
                <c:pt idx="13">
                  <c:v>5.4562982103233112E-2</c:v>
                </c:pt>
                <c:pt idx="14">
                  <c:v>5.4216499858736319E-2</c:v>
                </c:pt>
                <c:pt idx="15">
                  <c:v>5.3907952476688926E-2</c:v>
                </c:pt>
                <c:pt idx="16">
                  <c:v>5.3600326065704806E-2</c:v>
                </c:pt>
                <c:pt idx="17">
                  <c:v>5.3291451427208862E-2</c:v>
                </c:pt>
                <c:pt idx="18">
                  <c:v>5.2945443506400319E-2</c:v>
                </c:pt>
                <c:pt idx="19">
                  <c:v>5.2605802816689681E-2</c:v>
                </c:pt>
                <c:pt idx="20">
                  <c:v>5.2302076577616249E-2</c:v>
                </c:pt>
                <c:pt idx="21">
                  <c:v>5.1999588623670802E-2</c:v>
                </c:pt>
                <c:pt idx="22">
                  <c:v>5.1689800616880832E-2</c:v>
                </c:pt>
                <c:pt idx="23">
                  <c:v>5.1439801636252086E-2</c:v>
                </c:pt>
                <c:pt idx="24">
                  <c:v>5.1200991660786732E-2</c:v>
                </c:pt>
                <c:pt idx="25">
                  <c:v>5.1034828291611149E-2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0.11832531903870203</c:v>
                </c:pt>
                <c:pt idx="1">
                  <c:v>0.10978179147347733</c:v>
                </c:pt>
                <c:pt idx="2">
                  <c:v>0.11051939230601934</c:v>
                </c:pt>
                <c:pt idx="3">
                  <c:v>0.10824431078873074</c:v>
                </c:pt>
                <c:pt idx="4">
                  <c:v>0.11133676345211237</c:v>
                </c:pt>
                <c:pt idx="5">
                  <c:v>0.10841555359381123</c:v>
                </c:pt>
                <c:pt idx="6">
                  <c:v>0.10637690947112888</c:v>
                </c:pt>
                <c:pt idx="7">
                  <c:v>0.10666931811327857</c:v>
                </c:pt>
                <c:pt idx="8">
                  <c:v>0.10681567453892332</c:v>
                </c:pt>
                <c:pt idx="9">
                  <c:v>0.10280125117206292</c:v>
                </c:pt>
                <c:pt idx="10">
                  <c:v>9.6606250860804974E-2</c:v>
                </c:pt>
                <c:pt idx="11">
                  <c:v>9.7785158825770116E-2</c:v>
                </c:pt>
                <c:pt idx="12">
                  <c:v>9.747099096602839E-2</c:v>
                </c:pt>
                <c:pt idx="13">
                  <c:v>9.7315234530809105E-2</c:v>
                </c:pt>
                <c:pt idx="14">
                  <c:v>9.6774227659488704E-2</c:v>
                </c:pt>
                <c:pt idx="15">
                  <c:v>9.6077748543964878E-2</c:v>
                </c:pt>
                <c:pt idx="16">
                  <c:v>9.5436976942487262E-2</c:v>
                </c:pt>
                <c:pt idx="17">
                  <c:v>9.473456917035257E-2</c:v>
                </c:pt>
                <c:pt idx="18">
                  <c:v>9.3945348485472799E-2</c:v>
                </c:pt>
                <c:pt idx="19">
                  <c:v>9.3146266918565535E-2</c:v>
                </c:pt>
                <c:pt idx="20">
                  <c:v>9.2462737572130138E-2</c:v>
                </c:pt>
                <c:pt idx="21">
                  <c:v>9.1692052765780449E-2</c:v>
                </c:pt>
                <c:pt idx="22">
                  <c:v>9.0875078002725956E-2</c:v>
                </c:pt>
                <c:pt idx="23">
                  <c:v>9.0055345571401615E-2</c:v>
                </c:pt>
                <c:pt idx="24">
                  <c:v>8.9236324834695638E-2</c:v>
                </c:pt>
                <c:pt idx="25">
                  <c:v>8.8420419688750709E-2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5.5132938123393487</c:v>
                </c:pt>
                <c:pt idx="1">
                  <c:v>8.1034069461681213</c:v>
                </c:pt>
                <c:pt idx="2">
                  <c:v>2.5460622624861458</c:v>
                </c:pt>
                <c:pt idx="3">
                  <c:v>-1.9053516895582163</c:v>
                </c:pt>
                <c:pt idx="4">
                  <c:v>0.28856739726536063</c:v>
                </c:pt>
                <c:pt idx="5">
                  <c:v>-0.21745186160033114</c:v>
                </c:pt>
                <c:pt idx="6">
                  <c:v>4.1908996293521739E-2</c:v>
                </c:pt>
                <c:pt idx="7">
                  <c:v>0.16171302739287796</c:v>
                </c:pt>
                <c:pt idx="8">
                  <c:v>-0.44414889078667841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1.0786864121407618</c:v>
                </c:pt>
                <c:pt idx="1">
                  <c:v>2.5267395728622546</c:v>
                </c:pt>
                <c:pt idx="2">
                  <c:v>1.7981051867858042</c:v>
                </c:pt>
                <c:pt idx="3">
                  <c:v>1.4594037678487979</c:v>
                </c:pt>
                <c:pt idx="4">
                  <c:v>-4.1881893281312585</c:v>
                </c:pt>
                <c:pt idx="5">
                  <c:v>-2.0936370741760442</c:v>
                </c:pt>
                <c:pt idx="6">
                  <c:v>0.31400655318016035</c:v>
                </c:pt>
                <c:pt idx="7">
                  <c:v>-2.1209686367189313</c:v>
                </c:pt>
                <c:pt idx="8">
                  <c:v>-2.539146453791659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1.6197469946861105</c:v>
                </c:pt>
                <c:pt idx="1">
                  <c:v>7.704743164507903</c:v>
                </c:pt>
                <c:pt idx="2">
                  <c:v>-1.6053174375358026E-2</c:v>
                </c:pt>
                <c:pt idx="3">
                  <c:v>-1.7943727199549073</c:v>
                </c:pt>
                <c:pt idx="4">
                  <c:v>1.216514511440181</c:v>
                </c:pt>
                <c:pt idx="5">
                  <c:v>3.5343085267029721</c:v>
                </c:pt>
                <c:pt idx="6">
                  <c:v>0.32407071678473898</c:v>
                </c:pt>
                <c:pt idx="7">
                  <c:v>2.2842804939745314</c:v>
                </c:pt>
                <c:pt idx="8">
                  <c:v>1.3777614862339504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4.9863011244835818</c:v>
                </c:pt>
                <c:pt idx="1">
                  <c:v>11.839729816393614</c:v>
                </c:pt>
                <c:pt idx="2">
                  <c:v>4.3299322623704768</c:v>
                </c:pt>
                <c:pt idx="3">
                  <c:v>-2.186881802347294</c:v>
                </c:pt>
                <c:pt idx="4">
                  <c:v>-0.1870471370824589</c:v>
                </c:pt>
                <c:pt idx="5">
                  <c:v>4.5530746567184508</c:v>
                </c:pt>
                <c:pt idx="6">
                  <c:v>-0.11942068165415165</c:v>
                </c:pt>
                <c:pt idx="7">
                  <c:v>0.10491824059498711</c:v>
                </c:pt>
                <c:pt idx="8">
                  <c:v>-0.79260647947733531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6.6060481191696923</c:v>
                </c:pt>
                <c:pt idx="1">
                  <c:v>19.544472980901517</c:v>
                </c:pt>
                <c:pt idx="2">
                  <c:v>4.3138790879951188</c:v>
                </c:pt>
                <c:pt idx="3">
                  <c:v>-3.9812545223022013</c:v>
                </c:pt>
                <c:pt idx="4">
                  <c:v>1.0294673743577221</c:v>
                </c:pt>
                <c:pt idx="5">
                  <c:v>8.0873831834214229</c:v>
                </c:pt>
                <c:pt idx="6">
                  <c:v>0.20465003513058733</c:v>
                </c:pt>
                <c:pt idx="7">
                  <c:v>2.3891987345695185</c:v>
                </c:pt>
                <c:pt idx="8">
                  <c:v>0.58515500675661514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3.2335172466372999</c:v>
                </c:pt>
                <c:pt idx="1">
                  <c:v>11.081306783203019</c:v>
                </c:pt>
                <c:pt idx="2">
                  <c:v>4.4717515124310765</c:v>
                </c:pt>
                <c:pt idx="3">
                  <c:v>-4.2668137849241958</c:v>
                </c:pt>
                <c:pt idx="4">
                  <c:v>1.2539798373532367</c:v>
                </c:pt>
                <c:pt idx="5">
                  <c:v>6.1883320603438676</c:v>
                </c:pt>
                <c:pt idx="6">
                  <c:v>-0.60556639629047027</c:v>
                </c:pt>
                <c:pt idx="7">
                  <c:v>1.1305750658848486</c:v>
                </c:pt>
                <c:pt idx="8">
                  <c:v>0.39961604470679823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3.3725308725323657</c:v>
                </c:pt>
                <c:pt idx="1">
                  <c:v>8.4631661976985271</c:v>
                </c:pt>
                <c:pt idx="2">
                  <c:v>-0.15787242443600746</c:v>
                </c:pt>
                <c:pt idx="3">
                  <c:v>0.2855592626220087</c:v>
                </c:pt>
                <c:pt idx="4">
                  <c:v>-0.22451246299552707</c:v>
                </c:pt>
                <c:pt idx="5">
                  <c:v>1.8990511230775562</c:v>
                </c:pt>
                <c:pt idx="6">
                  <c:v>0.81021643142101496</c:v>
                </c:pt>
                <c:pt idx="7">
                  <c:v>1.2586236686846597</c:v>
                </c:pt>
                <c:pt idx="8">
                  <c:v>0.18553896204984355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1.4525910730366789</c:v>
                </c:pt>
                <c:pt idx="1">
                  <c:v>0.48298033914557514</c:v>
                </c:pt>
                <c:pt idx="2">
                  <c:v>1.2193393612533434</c:v>
                </c:pt>
                <c:pt idx="3">
                  <c:v>0.49313776258331243</c:v>
                </c:pt>
                <c:pt idx="4">
                  <c:v>2.1737695236401731</c:v>
                </c:pt>
                <c:pt idx="5">
                  <c:v>1.4457395429471482</c:v>
                </c:pt>
                <c:pt idx="6">
                  <c:v>-0.23330534030029693</c:v>
                </c:pt>
                <c:pt idx="7">
                  <c:v>0.70663850529150185</c:v>
                </c:pt>
                <c:pt idx="8">
                  <c:v>1.5085408558542928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1.5502853697980807</c:v>
                </c:pt>
                <c:pt idx="1">
                  <c:v>5.6648957796873134</c:v>
                </c:pt>
                <c:pt idx="2">
                  <c:v>1.6393551585512434</c:v>
                </c:pt>
                <c:pt idx="3">
                  <c:v>-1.8512795816893686</c:v>
                </c:pt>
                <c:pt idx="4">
                  <c:v>0.69135613532327156</c:v>
                </c:pt>
                <c:pt idx="5">
                  <c:v>2.7269911407460619</c:v>
                </c:pt>
                <c:pt idx="6">
                  <c:v>0.47146055103971563</c:v>
                </c:pt>
                <c:pt idx="7">
                  <c:v>1.2495317297602164</c:v>
                </c:pt>
                <c:pt idx="8">
                  <c:v>-1.0802478089919063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3.6031716763349024</c:v>
                </c:pt>
                <c:pt idx="1">
                  <c:v>13.396596862068677</c:v>
                </c:pt>
                <c:pt idx="2">
                  <c:v>1.4551845681905142</c:v>
                </c:pt>
                <c:pt idx="3">
                  <c:v>-2.6231127031961137</c:v>
                </c:pt>
                <c:pt idx="4">
                  <c:v>-1.8356582846057314</c:v>
                </c:pt>
                <c:pt idx="5">
                  <c:v>3.914652499728243</c:v>
                </c:pt>
                <c:pt idx="6">
                  <c:v>-3.3505175608842919E-2</c:v>
                </c:pt>
                <c:pt idx="7">
                  <c:v>0.43302849951781219</c:v>
                </c:pt>
                <c:pt idx="8">
                  <c:v>0.1568619598942167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0.30558215855491877</c:v>
                </c:pt>
                <c:pt idx="1">
                  <c:v>0.67285811208393209</c:v>
                </c:pt>
                <c:pt idx="2">
                  <c:v>0.79630086327295668</c:v>
                </c:pt>
                <c:pt idx="3">
                  <c:v>0.33858107715106733</c:v>
                </c:pt>
                <c:pt idx="4">
                  <c:v>0.2585825630524996</c:v>
                </c:pt>
                <c:pt idx="5">
                  <c:v>1.001793604089241</c:v>
                </c:pt>
                <c:pt idx="6">
                  <c:v>-0.12836799978358004</c:v>
                </c:pt>
                <c:pt idx="7">
                  <c:v>0.26549492569963484</c:v>
                </c:pt>
                <c:pt idx="8">
                  <c:v>0.80547078890995683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0.80472019181541077</c:v>
                </c:pt>
                <c:pt idx="1">
                  <c:v>4.0805357981501249</c:v>
                </c:pt>
                <c:pt idx="2">
                  <c:v>1.6524880143282923</c:v>
                </c:pt>
                <c:pt idx="3">
                  <c:v>-1.638704484470777</c:v>
                </c:pt>
                <c:pt idx="4">
                  <c:v>0.26605615268271432</c:v>
                </c:pt>
                <c:pt idx="5">
                  <c:v>2.2156386651534561</c:v>
                </c:pt>
                <c:pt idx="6">
                  <c:v>-2.9638691035653864E-3</c:v>
                </c:pt>
                <c:pt idx="7">
                  <c:v>0.67790363419245958</c:v>
                </c:pt>
                <c:pt idx="8">
                  <c:v>-1.3774738723853019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2.1232148962669886</c:v>
                </c:pt>
                <c:pt idx="1">
                  <c:v>6.3279128729689837</c:v>
                </c:pt>
                <c:pt idx="2">
                  <c:v>2.0229626348298293</c:v>
                </c:pt>
                <c:pt idx="3">
                  <c:v>-2.9666903776044986</c:v>
                </c:pt>
                <c:pt idx="4">
                  <c:v>0.72934112161802345</c:v>
                </c:pt>
                <c:pt idx="5">
                  <c:v>2.9708997911011945</c:v>
                </c:pt>
                <c:pt idx="6">
                  <c:v>-0.47423452740331662</c:v>
                </c:pt>
                <c:pt idx="7">
                  <c:v>0.18717650599275282</c:v>
                </c:pt>
                <c:pt idx="8">
                  <c:v>0.97161912818212404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1.1470089144817628</c:v>
                </c:pt>
                <c:pt idx="1">
                  <c:v>-0.18987777293836317</c:v>
                </c:pt>
                <c:pt idx="2">
                  <c:v>0.42303849798039073</c:v>
                </c:pt>
                <c:pt idx="3">
                  <c:v>0.15455668543224532</c:v>
                </c:pt>
                <c:pt idx="4">
                  <c:v>1.9151869605876719</c:v>
                </c:pt>
                <c:pt idx="5">
                  <c:v>0.44394593885790368</c:v>
                </c:pt>
                <c:pt idx="6">
                  <c:v>-0.1049373405167161</c:v>
                </c:pt>
                <c:pt idx="7">
                  <c:v>0.44114357959186767</c:v>
                </c:pt>
                <c:pt idx="8">
                  <c:v>0.70307006694433727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0.74556517798266841</c:v>
                </c:pt>
                <c:pt idx="1">
                  <c:v>1.5843599815371894</c:v>
                </c:pt>
                <c:pt idx="2">
                  <c:v>-1.3132855777049812E-2</c:v>
                </c:pt>
                <c:pt idx="3">
                  <c:v>-0.21257509721860202</c:v>
                </c:pt>
                <c:pt idx="4">
                  <c:v>0.42529998264055724</c:v>
                </c:pt>
                <c:pt idx="5">
                  <c:v>0.51135247559260688</c:v>
                </c:pt>
                <c:pt idx="6">
                  <c:v>0.47442442014328012</c:v>
                </c:pt>
                <c:pt idx="7">
                  <c:v>0.57162809556775507</c:v>
                </c:pt>
                <c:pt idx="8">
                  <c:v>0.29722606339338764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1.4799567800679334</c:v>
                </c:pt>
                <c:pt idx="1">
                  <c:v>7.0686839890997035</c:v>
                </c:pt>
                <c:pt idx="2">
                  <c:v>-0.56777806663933106</c:v>
                </c:pt>
                <c:pt idx="3">
                  <c:v>0.34357767440836806</c:v>
                </c:pt>
                <c:pt idx="4">
                  <c:v>-2.5649994062237624</c:v>
                </c:pt>
                <c:pt idx="5">
                  <c:v>0.94375270862704763</c:v>
                </c:pt>
                <c:pt idx="6">
                  <c:v>0.44072935179446837</c:v>
                </c:pt>
                <c:pt idx="7">
                  <c:v>0.24585199352505072</c:v>
                </c:pt>
                <c:pt idx="8">
                  <c:v>-0.81475716828789579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14.421488691019993</c:v>
                </c:pt>
                <c:pt idx="1">
                  <c:v>17.949773583825525</c:v>
                </c:pt>
                <c:pt idx="2">
                  <c:v>13.716137506006531</c:v>
                </c:pt>
                <c:pt idx="3">
                  <c:v>13.866565607582594</c:v>
                </c:pt>
                <c:pt idx="4">
                  <c:v>13.761542159323024</c:v>
                </c:pt>
                <c:pt idx="5">
                  <c:v>10.941551095863842</c:v>
                </c:pt>
                <c:pt idx="6">
                  <c:v>10.634835597361979</c:v>
                </c:pt>
                <c:pt idx="7">
                  <c:v>9.9606653432807644</c:v>
                </c:pt>
                <c:pt idx="8">
                  <c:v>11.309023184232091</c:v>
                </c:pt>
                <c:pt idx="9">
                  <c:v>10.036297712473235</c:v>
                </c:pt>
                <c:pt idx="10">
                  <c:v>12.194674585049489</c:v>
                </c:pt>
                <c:pt idx="11">
                  <c:v>11.397591370697084</c:v>
                </c:pt>
                <c:pt idx="12">
                  <c:v>9.9873060780042486</c:v>
                </c:pt>
                <c:pt idx="13">
                  <c:v>9.6620077089502576</c:v>
                </c:pt>
                <c:pt idx="14">
                  <c:v>9.3016905824265326</c:v>
                </c:pt>
                <c:pt idx="15">
                  <c:v>9.1036506439750049</c:v>
                </c:pt>
                <c:pt idx="16">
                  <c:v>8.9195788923575297</c:v>
                </c:pt>
                <c:pt idx="17">
                  <c:v>8.7140653983692502</c:v>
                </c:pt>
                <c:pt idx="18">
                  <c:v>8.4843857518511427</c:v>
                </c:pt>
                <c:pt idx="19">
                  <c:v>8.2344653403841246</c:v>
                </c:pt>
                <c:pt idx="20">
                  <c:v>7.9770992527619109</c:v>
                </c:pt>
                <c:pt idx="21">
                  <c:v>7.7020295238353249</c:v>
                </c:pt>
                <c:pt idx="22">
                  <c:v>7.4121189068072377</c:v>
                </c:pt>
                <c:pt idx="23">
                  <c:v>7.1064981380121859</c:v>
                </c:pt>
                <c:pt idx="24">
                  <c:v>6.807525788813626</c:v>
                </c:pt>
                <c:pt idx="25">
                  <c:v>6.8456602901251369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46.288359994069374</c:v>
                </c:pt>
                <c:pt idx="2">
                  <c:v>45.748110487468502</c:v>
                </c:pt>
                <c:pt idx="3">
                  <c:v>42.898005833812874</c:v>
                </c:pt>
                <c:pt idx="4">
                  <c:v>47.578075444967851</c:v>
                </c:pt>
                <c:pt idx="5">
                  <c:v>41.520492328670343</c:v>
                </c:pt>
                <c:pt idx="6">
                  <c:v>45.322546361468049</c:v>
                </c:pt>
                <c:pt idx="7">
                  <c:v>40.624426127445076</c:v>
                </c:pt>
                <c:pt idx="8">
                  <c:v>44.756428778009493</c:v>
                </c:pt>
                <c:pt idx="9">
                  <c:v>47.840525658308124</c:v>
                </c:pt>
                <c:pt idx="10">
                  <c:v>43.377417132088532</c:v>
                </c:pt>
                <c:pt idx="11">
                  <c:v>39.25759959850371</c:v>
                </c:pt>
                <c:pt idx="12">
                  <c:v>41.32467258579814</c:v>
                </c:pt>
                <c:pt idx="13">
                  <c:v>40.868908547792095</c:v>
                </c:pt>
                <c:pt idx="14">
                  <c:v>40.273339263019061</c:v>
                </c:pt>
                <c:pt idx="15">
                  <c:v>39.46335912558871</c:v>
                </c:pt>
                <c:pt idx="16">
                  <c:v>38.585502819156858</c:v>
                </c:pt>
                <c:pt idx="17">
                  <c:v>37.648434944141265</c:v>
                </c:pt>
                <c:pt idx="18">
                  <c:v>36.672844819871415</c:v>
                </c:pt>
                <c:pt idx="19">
                  <c:v>35.655854562853257</c:v>
                </c:pt>
                <c:pt idx="20">
                  <c:v>34.607528977794772</c:v>
                </c:pt>
                <c:pt idx="21">
                  <c:v>33.510340677023351</c:v>
                </c:pt>
                <c:pt idx="22">
                  <c:v>32.368880045573455</c:v>
                </c:pt>
                <c:pt idx="23">
                  <c:v>31.182902266367361</c:v>
                </c:pt>
                <c:pt idx="24">
                  <c:v>29.93397744021058</c:v>
                </c:pt>
                <c:pt idx="25">
                  <c:v>28.59128139117113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68.129482705007845</c:v>
                </c:pt>
                <c:pt idx="1">
                  <c:v>71.266237655600904</c:v>
                </c:pt>
                <c:pt idx="2">
                  <c:v>72.985589755294939</c:v>
                </c:pt>
                <c:pt idx="3">
                  <c:v>69.819168861466679</c:v>
                </c:pt>
                <c:pt idx="4">
                  <c:v>70.493202622171538</c:v>
                </c:pt>
                <c:pt idx="5">
                  <c:v>73.216014839359389</c:v>
                </c:pt>
                <c:pt idx="6">
                  <c:v>65.638600412492167</c:v>
                </c:pt>
                <c:pt idx="7">
                  <c:v>67.494277782609302</c:v>
                </c:pt>
                <c:pt idx="8">
                  <c:v>70.568407490817819</c:v>
                </c:pt>
                <c:pt idx="9">
                  <c:v>69.026696761391989</c:v>
                </c:pt>
                <c:pt idx="10">
                  <c:v>65.544813525166418</c:v>
                </c:pt>
                <c:pt idx="11">
                  <c:v>62.735004884658402</c:v>
                </c:pt>
                <c:pt idx="12">
                  <c:v>63.254270512771164</c:v>
                </c:pt>
                <c:pt idx="13">
                  <c:v>62.47598676937173</c:v>
                </c:pt>
                <c:pt idx="14">
                  <c:v>61.566436892984697</c:v>
                </c:pt>
                <c:pt idx="15">
                  <c:v>60.393121355800673</c:v>
                </c:pt>
                <c:pt idx="16">
                  <c:v>59.180866491473758</c:v>
                </c:pt>
                <c:pt idx="17">
                  <c:v>57.9415099445118</c:v>
                </c:pt>
                <c:pt idx="18">
                  <c:v>56.70184738950055</c:v>
                </c:pt>
                <c:pt idx="19">
                  <c:v>55.458460581131632</c:v>
                </c:pt>
                <c:pt idx="20">
                  <c:v>54.242416323086147</c:v>
                </c:pt>
                <c:pt idx="21">
                  <c:v>53.014868261335074</c:v>
                </c:pt>
                <c:pt idx="22">
                  <c:v>51.78452522604303</c:v>
                </c:pt>
                <c:pt idx="23">
                  <c:v>50.554448370578477</c:v>
                </c:pt>
                <c:pt idx="24">
                  <c:v>49.321536016755772</c:v>
                </c:pt>
                <c:pt idx="25">
                  <c:v>48.042107260269141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70.61678345716858</c:v>
                </c:pt>
                <c:pt idx="1">
                  <c:v>67.116315052187431</c:v>
                </c:pt>
                <c:pt idx="2">
                  <c:v>68.90741696798294</c:v>
                </c:pt>
                <c:pt idx="3">
                  <c:v>72.960639219695778</c:v>
                </c:pt>
                <c:pt idx="4">
                  <c:v>72.586190487330313</c:v>
                </c:pt>
                <c:pt idx="5">
                  <c:v>76.387394271813136</c:v>
                </c:pt>
                <c:pt idx="6">
                  <c:v>72.752925728340472</c:v>
                </c:pt>
                <c:pt idx="7">
                  <c:v>74.854605682034915</c:v>
                </c:pt>
                <c:pt idx="8">
                  <c:v>78.935044665168334</c:v>
                </c:pt>
                <c:pt idx="9">
                  <c:v>80.225035991907063</c:v>
                </c:pt>
                <c:pt idx="10">
                  <c:v>76.539915593823963</c:v>
                </c:pt>
                <c:pt idx="11">
                  <c:v>72.629143929822035</c:v>
                </c:pt>
                <c:pt idx="12">
                  <c:v>77.426342617040945</c:v>
                </c:pt>
                <c:pt idx="13">
                  <c:v>78.303160140831125</c:v>
                </c:pt>
                <c:pt idx="14">
                  <c:v>79.042583094031841</c:v>
                </c:pt>
                <c:pt idx="15">
                  <c:v>79.454247093766398</c:v>
                </c:pt>
                <c:pt idx="16">
                  <c:v>79.819615038514925</c:v>
                </c:pt>
                <c:pt idx="17">
                  <c:v>80.15510879553905</c:v>
                </c:pt>
                <c:pt idx="18">
                  <c:v>80.507656910174887</c:v>
                </c:pt>
                <c:pt idx="19">
                  <c:v>80.861651916244071</c:v>
                </c:pt>
                <c:pt idx="20">
                  <c:v>81.265085996331678</c:v>
                </c:pt>
                <c:pt idx="21">
                  <c:v>81.664119803796453</c:v>
                </c:pt>
                <c:pt idx="22">
                  <c:v>82.07237785526867</c:v>
                </c:pt>
                <c:pt idx="23">
                  <c:v>82.489209479251613</c:v>
                </c:pt>
                <c:pt idx="24">
                  <c:v>82.910006090571073</c:v>
                </c:pt>
                <c:pt idx="25">
                  <c:v>83.265815613859886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17.210786398096452</c:v>
                </c:pt>
                <c:pt idx="1">
                  <c:v>17.317402593904077</c:v>
                </c:pt>
                <c:pt idx="2">
                  <c:v>18.403205984092509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18.725278111756314</c:v>
                </c:pt>
                <c:pt idx="6">
                  <c:v>19.170994385695678</c:v>
                </c:pt>
                <c:pt idx="7">
                  <c:v>18.84466790550842</c:v>
                </c:pt>
                <c:pt idx="8">
                  <c:v>18.960944691302167</c:v>
                </c:pt>
                <c:pt idx="9">
                  <c:v>18.552985012281141</c:v>
                </c:pt>
                <c:pt idx="10">
                  <c:v>19.471223888276199</c:v>
                </c:pt>
                <c:pt idx="11">
                  <c:v>22.08268615746546</c:v>
                </c:pt>
                <c:pt idx="12">
                  <c:v>20.453289544950277</c:v>
                </c:pt>
                <c:pt idx="13">
                  <c:v>20.839126579026253</c:v>
                </c:pt>
                <c:pt idx="14">
                  <c:v>21.184377538556085</c:v>
                </c:pt>
                <c:pt idx="15">
                  <c:v>21.444844580986413</c:v>
                </c:pt>
                <c:pt idx="16">
                  <c:v>21.704370071594429</c:v>
                </c:pt>
                <c:pt idx="17">
                  <c:v>21.961926511325935</c:v>
                </c:pt>
                <c:pt idx="18" formatCode="General">
                  <c:v>22.216270039188267</c:v>
                </c:pt>
                <c:pt idx="19" formatCode="General">
                  <c:v>22.471872702998869</c:v>
                </c:pt>
                <c:pt idx="20" formatCode="General">
                  <c:v>22.748664267827433</c:v>
                </c:pt>
                <c:pt idx="21" formatCode="General">
                  <c:v>23.026567442852524</c:v>
                </c:pt>
                <c:pt idx="22">
                  <c:v>23.308692251101654</c:v>
                </c:pt>
                <c:pt idx="23">
                  <c:v>23.62114931505392</c:v>
                </c:pt>
                <c:pt idx="24">
                  <c:v>23.94270132279199</c:v>
                </c:pt>
                <c:pt idx="25">
                  <c:v>24.225109284494287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19.687626038590359</c:v>
                </c:pt>
                <c:pt idx="1">
                  <c:v>19.508488322854294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20.391451512832205</c:v>
                </c:pt>
                <c:pt idx="5">
                  <c:v>19.718657661134511</c:v>
                </c:pt>
                <c:pt idx="6">
                  <c:v>19.422468540771479</c:v>
                </c:pt>
                <c:pt idx="7">
                  <c:v>18.914765596860775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18.668081407879139</c:v>
                </c:pt>
                <c:pt idx="11">
                  <c:v>20.576338530946408</c:v>
                </c:pt>
                <c:pt idx="12">
                  <c:v>19.166636279461876</c:v>
                </c:pt>
                <c:pt idx="13">
                  <c:v>19.423102190738575</c:v>
                </c:pt>
                <c:pt idx="14">
                  <c:v>19.668434563850393</c:v>
                </c:pt>
                <c:pt idx="15">
                  <c:v>19.834871396619825</c:v>
                </c:pt>
                <c:pt idx="16">
                  <c:v>19.99824644128983</c:v>
                </c:pt>
                <c:pt idx="17">
                  <c:v>20.173124979992519</c:v>
                </c:pt>
                <c:pt idx="18" formatCode="General">
                  <c:v>20.371154313163057</c:v>
                </c:pt>
                <c:pt idx="19" formatCode="General">
                  <c:v>20.590065682477213</c:v>
                </c:pt>
                <c:pt idx="20" formatCode="General">
                  <c:v>20.828360124156379</c:v>
                </c:pt>
                <c:pt idx="21" formatCode="General">
                  <c:v>21.076517237596303</c:v>
                </c:pt>
                <c:pt idx="22">
                  <c:v>21.347944004351287</c:v>
                </c:pt>
                <c:pt idx="23">
                  <c:v>21.615277222991665</c:v>
                </c:pt>
                <c:pt idx="24">
                  <c:v>21.858764867669446</c:v>
                </c:pt>
                <c:pt idx="25">
                  <c:v>22.095997991598296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50.974027054323273</c:v>
                </c:pt>
                <c:pt idx="1">
                  <c:v>54.159025519691383</c:v>
                </c:pt>
                <c:pt idx="2">
                  <c:v>57.029572086900366</c:v>
                </c:pt>
                <c:pt idx="3">
                  <c:v>57.670244321535783</c:v>
                </c:pt>
                <c:pt idx="4">
                  <c:v>61.839271755765473</c:v>
                </c:pt>
                <c:pt idx="5">
                  <c:v>62.841293442967661</c:v>
                </c:pt>
                <c:pt idx="6">
                  <c:v>64.14585661529884</c:v>
                </c:pt>
                <c:pt idx="7">
                  <c:v>64.230516358306815</c:v>
                </c:pt>
                <c:pt idx="8">
                  <c:v>66.179997835987137</c:v>
                </c:pt>
                <c:pt idx="9">
                  <c:v>64.42093789159938</c:v>
                </c:pt>
                <c:pt idx="10">
                  <c:v>67.667910687449606</c:v>
                </c:pt>
                <c:pt idx="11">
                  <c:v>76.002556921085969</c:v>
                </c:pt>
                <c:pt idx="12">
                  <c:v>71.996274673339229</c:v>
                </c:pt>
                <c:pt idx="13">
                  <c:v>73.580484882319098</c:v>
                </c:pt>
                <c:pt idx="14">
                  <c:v>75.03728158053363</c:v>
                </c:pt>
                <c:pt idx="15">
                  <c:v>76.203041360739249</c:v>
                </c:pt>
                <c:pt idx="16">
                  <c:v>77.309773296963854</c:v>
                </c:pt>
                <c:pt idx="17">
                  <c:v>78.368568927061787</c:v>
                </c:pt>
                <c:pt idx="18" formatCode="General">
                  <c:v>79.416910889976549</c:v>
                </c:pt>
                <c:pt idx="19" formatCode="General">
                  <c:v>80.452872422317085</c:v>
                </c:pt>
                <c:pt idx="20" formatCode="General">
                  <c:v>81.527538846919825</c:v>
                </c:pt>
                <c:pt idx="21" formatCode="General">
                  <c:v>82.591450098832922</c:v>
                </c:pt>
                <c:pt idx="22" formatCode="General">
                  <c:v>83.644776924719523</c:v>
                </c:pt>
                <c:pt idx="23" formatCode="General">
                  <c:v>84.694621630093778</c:v>
                </c:pt>
                <c:pt idx="24" formatCode="General">
                  <c:v>85.769437909027815</c:v>
                </c:pt>
                <c:pt idx="25" formatCode="General">
                  <c:v>86.803433209498067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24.260257607648882</c:v>
                </c:pt>
                <c:pt idx="1">
                  <c:v>21.732570605772448</c:v>
                </c:pt>
                <c:pt idx="2">
                  <c:v>23.323656707725316</c:v>
                </c:pt>
                <c:pt idx="3">
                  <c:v>20.788458243559802</c:v>
                </c:pt>
                <c:pt idx="4">
                  <c:v>27.330578400875396</c:v>
                </c:pt>
                <c:pt idx="5">
                  <c:v>29.328655789894558</c:v>
                </c:pt>
                <c:pt idx="6">
                  <c:v>29.936908146977284</c:v>
                </c:pt>
                <c:pt idx="7">
                  <c:v>34.608487753207434</c:v>
                </c:pt>
                <c:pt idx="8">
                  <c:v>34.644202108892586</c:v>
                </c:pt>
                <c:pt idx="9">
                  <c:v>37.745848024060933</c:v>
                </c:pt>
                <c:pt idx="10">
                  <c:v>38.428938748527401</c:v>
                </c:pt>
                <c:pt idx="11">
                  <c:v>39.045288739133866</c:v>
                </c:pt>
                <c:pt idx="12">
                  <c:v>43.095671615408165</c:v>
                </c:pt>
                <c:pt idx="13">
                  <c:v>45.624007621286374</c:v>
                </c:pt>
                <c:pt idx="14">
                  <c:v>48.122947042989459</c:v>
                </c:pt>
                <c:pt idx="15">
                  <c:v>50.470711685785339</c:v>
                </c:pt>
                <c:pt idx="16">
                  <c:v>52.824410451202063</c:v>
                </c:pt>
                <c:pt idx="17">
                  <c:v>55.189693059145768</c:v>
                </c:pt>
                <c:pt idx="18" formatCode="General">
                  <c:v>57.579083563660184</c:v>
                </c:pt>
                <c:pt idx="19" formatCode="General">
                  <c:v>60.000491752828154</c:v>
                </c:pt>
                <c:pt idx="20" formatCode="General">
                  <c:v>62.488484774792717</c:v>
                </c:pt>
                <c:pt idx="21" formatCode="General">
                  <c:v>65.00676665593177</c:v>
                </c:pt>
                <c:pt idx="22" formatCode="General">
                  <c:v>67.565546882604238</c:v>
                </c:pt>
                <c:pt idx="23" formatCode="General">
                  <c:v>70.169953174457348</c:v>
                </c:pt>
                <c:pt idx="24" formatCode="General">
                  <c:v>72.810961406495665</c:v>
                </c:pt>
                <c:pt idx="25" formatCode="General">
                  <c:v>75.43026183862861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3.4483511201847294</c:v>
                </c:pt>
                <c:pt idx="1">
                  <c:v>3.2368266720945478</c:v>
                </c:pt>
                <c:pt idx="2">
                  <c:v>3.3974944016820952</c:v>
                </c:pt>
                <c:pt idx="3">
                  <c:v>3.1504501326087473</c:v>
                </c:pt>
                <c:pt idx="4">
                  <c:v>4.0139751677782538</c:v>
                </c:pt>
                <c:pt idx="5">
                  <c:v>4.3906624585399241</c:v>
                </c:pt>
                <c:pt idx="6">
                  <c:v>4.3928642115942145</c:v>
                </c:pt>
                <c:pt idx="7">
                  <c:v>5.1295874507464738</c:v>
                </c:pt>
                <c:pt idx="8">
                  <c:v>5.1415722679407629</c:v>
                </c:pt>
                <c:pt idx="9">
                  <c:v>5.6034022147309761</c:v>
                </c:pt>
                <c:pt idx="10">
                  <c:v>5.5000244317390914</c:v>
                </c:pt>
                <c:pt idx="11">
                  <c:v>5.6157898676869111</c:v>
                </c:pt>
                <c:pt idx="12">
                  <c:v>6.2335360932253625</c:v>
                </c:pt>
                <c:pt idx="13">
                  <c:v>6.5872155596849344</c:v>
                </c:pt>
                <c:pt idx="14">
                  <c:v>6.9419094416087344</c:v>
                </c:pt>
                <c:pt idx="15">
                  <c:v>7.2761527567382833</c:v>
                </c:pt>
                <c:pt idx="16">
                  <c:v>7.6096364974473021</c:v>
                </c:pt>
                <c:pt idx="17">
                  <c:v>7.9445674399124373</c:v>
                </c:pt>
                <c:pt idx="18" formatCode="General">
                  <c:v>8.2898463226144212</c:v>
                </c:pt>
                <c:pt idx="19" formatCode="General">
                  <c:v>8.640265038765488</c:v>
                </c:pt>
                <c:pt idx="20" formatCode="General">
                  <c:v>9.0008214363291419</c:v>
                </c:pt>
                <c:pt idx="21" formatCode="General">
                  <c:v>9.3663402987962687</c:v>
                </c:pt>
                <c:pt idx="22" formatCode="General">
                  <c:v>9.7361379035309081</c:v>
                </c:pt>
                <c:pt idx="23" formatCode="General">
                  <c:v>10.11094040319341</c:v>
                </c:pt>
                <c:pt idx="24" formatCode="General">
                  <c:v>10.492089157664028</c:v>
                </c:pt>
                <c:pt idx="25" formatCode="General">
                  <c:v>10.872333120355584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14.421488691019993</c:v>
                </c:pt>
                <c:pt idx="1">
                  <c:v>17.949773583825525</c:v>
                </c:pt>
                <c:pt idx="2">
                  <c:v>13.716137506006531</c:v>
                </c:pt>
                <c:pt idx="3">
                  <c:v>13.866565607582594</c:v>
                </c:pt>
                <c:pt idx="4">
                  <c:v>13.761542159323024</c:v>
                </c:pt>
                <c:pt idx="5">
                  <c:v>10.941551095863842</c:v>
                </c:pt>
                <c:pt idx="6">
                  <c:v>10.634835597361979</c:v>
                </c:pt>
                <c:pt idx="7">
                  <c:v>9.9606653432807644</c:v>
                </c:pt>
                <c:pt idx="8">
                  <c:v>11.309023184232091</c:v>
                </c:pt>
                <c:pt idx="9">
                  <c:v>10.036297712473235</c:v>
                </c:pt>
                <c:pt idx="10">
                  <c:v>12.194674585049489</c:v>
                </c:pt>
                <c:pt idx="11">
                  <c:v>11.397591370697084</c:v>
                </c:pt>
                <c:pt idx="12">
                  <c:v>9.9873060780042486</c:v>
                </c:pt>
                <c:pt idx="13">
                  <c:v>9.6620077089502576</c:v>
                </c:pt>
                <c:pt idx="14">
                  <c:v>9.3016905824265326</c:v>
                </c:pt>
                <c:pt idx="15">
                  <c:v>9.1036506439750049</c:v>
                </c:pt>
                <c:pt idx="16">
                  <c:v>8.9195788923575297</c:v>
                </c:pt>
                <c:pt idx="17">
                  <c:v>8.7140653983692502</c:v>
                </c:pt>
                <c:pt idx="18">
                  <c:v>8.4843857518511427</c:v>
                </c:pt>
                <c:pt idx="19">
                  <c:v>8.2344653403841246</c:v>
                </c:pt>
                <c:pt idx="20">
                  <c:v>7.9770992527619109</c:v>
                </c:pt>
                <c:pt idx="21">
                  <c:v>7.7020295238353249</c:v>
                </c:pt>
                <c:pt idx="22">
                  <c:v>7.4121189068072377</c:v>
                </c:pt>
                <c:pt idx="23">
                  <c:v>7.1064981380121859</c:v>
                </c:pt>
                <c:pt idx="24">
                  <c:v>6.807525788813626</c:v>
                </c:pt>
                <c:pt idx="25">
                  <c:v>6.8456602901251369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46.288359994069374</c:v>
                </c:pt>
                <c:pt idx="2">
                  <c:v>45.748110487468502</c:v>
                </c:pt>
                <c:pt idx="3">
                  <c:v>42.898005833812874</c:v>
                </c:pt>
                <c:pt idx="4">
                  <c:v>47.578075444967851</c:v>
                </c:pt>
                <c:pt idx="5">
                  <c:v>41.520492328670343</c:v>
                </c:pt>
                <c:pt idx="6">
                  <c:v>45.322546361468049</c:v>
                </c:pt>
                <c:pt idx="7">
                  <c:v>40.624426127445076</c:v>
                </c:pt>
                <c:pt idx="8">
                  <c:v>44.756428778009493</c:v>
                </c:pt>
                <c:pt idx="9">
                  <c:v>47.840525658308124</c:v>
                </c:pt>
                <c:pt idx="10">
                  <c:v>43.377417132088532</c:v>
                </c:pt>
                <c:pt idx="11">
                  <c:v>39.25759959850371</c:v>
                </c:pt>
                <c:pt idx="12">
                  <c:v>41.32467258579814</c:v>
                </c:pt>
                <c:pt idx="13">
                  <c:v>40.868908547792095</c:v>
                </c:pt>
                <c:pt idx="14">
                  <c:v>40.273339263019061</c:v>
                </c:pt>
                <c:pt idx="15">
                  <c:v>39.46335912558871</c:v>
                </c:pt>
                <c:pt idx="16">
                  <c:v>38.585502819156858</c:v>
                </c:pt>
                <c:pt idx="17">
                  <c:v>37.648434944141265</c:v>
                </c:pt>
                <c:pt idx="18">
                  <c:v>36.672844819871415</c:v>
                </c:pt>
                <c:pt idx="19">
                  <c:v>35.655854562853257</c:v>
                </c:pt>
                <c:pt idx="20">
                  <c:v>34.607528977794772</c:v>
                </c:pt>
                <c:pt idx="21">
                  <c:v>33.510340677023351</c:v>
                </c:pt>
                <c:pt idx="22">
                  <c:v>32.368880045573455</c:v>
                </c:pt>
                <c:pt idx="23">
                  <c:v>31.182902266367361</c:v>
                </c:pt>
                <c:pt idx="24">
                  <c:v>29.93397744021058</c:v>
                </c:pt>
                <c:pt idx="25">
                  <c:v>28.59128139117113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68.129482705007845</c:v>
                </c:pt>
                <c:pt idx="1">
                  <c:v>71.266237655600904</c:v>
                </c:pt>
                <c:pt idx="2">
                  <c:v>72.985589755294939</c:v>
                </c:pt>
                <c:pt idx="3">
                  <c:v>69.819168861466679</c:v>
                </c:pt>
                <c:pt idx="4">
                  <c:v>70.493202622171538</c:v>
                </c:pt>
                <c:pt idx="5">
                  <c:v>73.216014839359389</c:v>
                </c:pt>
                <c:pt idx="6">
                  <c:v>65.638600412492167</c:v>
                </c:pt>
                <c:pt idx="7">
                  <c:v>67.494277782609302</c:v>
                </c:pt>
                <c:pt idx="8">
                  <c:v>70.568407490817819</c:v>
                </c:pt>
                <c:pt idx="9">
                  <c:v>69.026696761391989</c:v>
                </c:pt>
                <c:pt idx="10">
                  <c:v>65.544813525166418</c:v>
                </c:pt>
                <c:pt idx="11">
                  <c:v>62.735004884658402</c:v>
                </c:pt>
                <c:pt idx="12">
                  <c:v>63.254270512771164</c:v>
                </c:pt>
                <c:pt idx="13">
                  <c:v>62.47598676937173</c:v>
                </c:pt>
                <c:pt idx="14">
                  <c:v>61.566436892984697</c:v>
                </c:pt>
                <c:pt idx="15">
                  <c:v>60.393121355800673</c:v>
                </c:pt>
                <c:pt idx="16">
                  <c:v>59.180866491473758</c:v>
                </c:pt>
                <c:pt idx="17">
                  <c:v>57.9415099445118</c:v>
                </c:pt>
                <c:pt idx="18">
                  <c:v>56.70184738950055</c:v>
                </c:pt>
                <c:pt idx="19">
                  <c:v>55.458460581131632</c:v>
                </c:pt>
                <c:pt idx="20">
                  <c:v>54.242416323086147</c:v>
                </c:pt>
                <c:pt idx="21">
                  <c:v>53.014868261335074</c:v>
                </c:pt>
                <c:pt idx="22">
                  <c:v>51.78452522604303</c:v>
                </c:pt>
                <c:pt idx="23">
                  <c:v>50.554448370578477</c:v>
                </c:pt>
                <c:pt idx="24">
                  <c:v>49.321536016755772</c:v>
                </c:pt>
                <c:pt idx="25">
                  <c:v>48.042107260269141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70.61678345716858</c:v>
                </c:pt>
                <c:pt idx="1">
                  <c:v>67.116315052187431</c:v>
                </c:pt>
                <c:pt idx="2">
                  <c:v>68.90741696798294</c:v>
                </c:pt>
                <c:pt idx="3">
                  <c:v>72.960639219695778</c:v>
                </c:pt>
                <c:pt idx="4">
                  <c:v>72.586190487330313</c:v>
                </c:pt>
                <c:pt idx="5">
                  <c:v>76.387394271813136</c:v>
                </c:pt>
                <c:pt idx="6">
                  <c:v>72.752925728340472</c:v>
                </c:pt>
                <c:pt idx="7">
                  <c:v>74.854605682034915</c:v>
                </c:pt>
                <c:pt idx="8">
                  <c:v>78.935044665168334</c:v>
                </c:pt>
                <c:pt idx="9">
                  <c:v>80.225035991907063</c:v>
                </c:pt>
                <c:pt idx="10">
                  <c:v>76.539915593823963</c:v>
                </c:pt>
                <c:pt idx="11">
                  <c:v>72.629143929822035</c:v>
                </c:pt>
                <c:pt idx="12">
                  <c:v>77.426342617040945</c:v>
                </c:pt>
                <c:pt idx="13">
                  <c:v>78.303160140831125</c:v>
                </c:pt>
                <c:pt idx="14">
                  <c:v>79.042583094031841</c:v>
                </c:pt>
                <c:pt idx="15">
                  <c:v>79.454247093766398</c:v>
                </c:pt>
                <c:pt idx="16">
                  <c:v>79.819615038514925</c:v>
                </c:pt>
                <c:pt idx="17">
                  <c:v>80.15510879553905</c:v>
                </c:pt>
                <c:pt idx="18">
                  <c:v>80.507656910174887</c:v>
                </c:pt>
                <c:pt idx="19">
                  <c:v>80.861651916244071</c:v>
                </c:pt>
                <c:pt idx="20">
                  <c:v>81.265085996331678</c:v>
                </c:pt>
                <c:pt idx="21">
                  <c:v>81.664119803796453</c:v>
                </c:pt>
                <c:pt idx="22">
                  <c:v>82.07237785526867</c:v>
                </c:pt>
                <c:pt idx="23">
                  <c:v>82.489209479251613</c:v>
                </c:pt>
                <c:pt idx="24">
                  <c:v>82.910006090571073</c:v>
                </c:pt>
                <c:pt idx="25">
                  <c:v>83.265815613859886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17.210786398096452</c:v>
                </c:pt>
                <c:pt idx="1">
                  <c:v>17.317402593904077</c:v>
                </c:pt>
                <c:pt idx="2">
                  <c:v>18.403205984092509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18.725278111756314</c:v>
                </c:pt>
                <c:pt idx="6">
                  <c:v>19.170994385695678</c:v>
                </c:pt>
                <c:pt idx="7">
                  <c:v>18.84466790550842</c:v>
                </c:pt>
                <c:pt idx="8">
                  <c:v>18.960944691302167</c:v>
                </c:pt>
                <c:pt idx="9">
                  <c:v>18.552985012281141</c:v>
                </c:pt>
                <c:pt idx="10">
                  <c:v>19.471223888276199</c:v>
                </c:pt>
                <c:pt idx="11">
                  <c:v>22.08268615746546</c:v>
                </c:pt>
                <c:pt idx="12">
                  <c:v>20.453289544950277</c:v>
                </c:pt>
                <c:pt idx="13">
                  <c:v>20.839126579026253</c:v>
                </c:pt>
                <c:pt idx="14">
                  <c:v>21.184377538556085</c:v>
                </c:pt>
                <c:pt idx="15">
                  <c:v>21.444844580986413</c:v>
                </c:pt>
                <c:pt idx="16">
                  <c:v>21.704370071594429</c:v>
                </c:pt>
                <c:pt idx="17">
                  <c:v>21.961926511325935</c:v>
                </c:pt>
                <c:pt idx="18" formatCode="General">
                  <c:v>22.216270039188267</c:v>
                </c:pt>
                <c:pt idx="19" formatCode="General">
                  <c:v>22.471872702998869</c:v>
                </c:pt>
                <c:pt idx="20" formatCode="General">
                  <c:v>22.748664267827433</c:v>
                </c:pt>
                <c:pt idx="21" formatCode="General">
                  <c:v>23.026567442852524</c:v>
                </c:pt>
                <c:pt idx="22">
                  <c:v>23.308692251101654</c:v>
                </c:pt>
                <c:pt idx="23">
                  <c:v>23.62114931505392</c:v>
                </c:pt>
                <c:pt idx="24">
                  <c:v>23.94270132279199</c:v>
                </c:pt>
                <c:pt idx="25">
                  <c:v>24.225109284494287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19.687626038590359</c:v>
                </c:pt>
                <c:pt idx="1">
                  <c:v>19.508488322854294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20.391451512832205</c:v>
                </c:pt>
                <c:pt idx="5">
                  <c:v>19.718657661134511</c:v>
                </c:pt>
                <c:pt idx="6">
                  <c:v>19.422468540771479</c:v>
                </c:pt>
                <c:pt idx="7">
                  <c:v>18.914765596860775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18.668081407879139</c:v>
                </c:pt>
                <c:pt idx="11">
                  <c:v>20.576338530946408</c:v>
                </c:pt>
                <c:pt idx="12">
                  <c:v>19.166636279461876</c:v>
                </c:pt>
                <c:pt idx="13">
                  <c:v>19.423102190738575</c:v>
                </c:pt>
                <c:pt idx="14">
                  <c:v>19.668434563850393</c:v>
                </c:pt>
                <c:pt idx="15">
                  <c:v>19.834871396619825</c:v>
                </c:pt>
                <c:pt idx="16">
                  <c:v>19.99824644128983</c:v>
                </c:pt>
                <c:pt idx="17">
                  <c:v>20.173124979992519</c:v>
                </c:pt>
                <c:pt idx="18" formatCode="General">
                  <c:v>20.371154313163057</c:v>
                </c:pt>
                <c:pt idx="19" formatCode="General">
                  <c:v>20.590065682477213</c:v>
                </c:pt>
                <c:pt idx="20" formatCode="General">
                  <c:v>20.828360124156379</c:v>
                </c:pt>
                <c:pt idx="21" formatCode="General">
                  <c:v>21.076517237596303</c:v>
                </c:pt>
                <c:pt idx="22">
                  <c:v>21.347944004351287</c:v>
                </c:pt>
                <c:pt idx="23">
                  <c:v>21.615277222991665</c:v>
                </c:pt>
                <c:pt idx="24">
                  <c:v>21.858764867669446</c:v>
                </c:pt>
                <c:pt idx="25">
                  <c:v>22.095997991598296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50.974027054323273</c:v>
                </c:pt>
                <c:pt idx="1">
                  <c:v>54.159025519691383</c:v>
                </c:pt>
                <c:pt idx="2">
                  <c:v>57.029572086900366</c:v>
                </c:pt>
                <c:pt idx="3">
                  <c:v>57.670244321535783</c:v>
                </c:pt>
                <c:pt idx="4">
                  <c:v>61.839271755765473</c:v>
                </c:pt>
                <c:pt idx="5">
                  <c:v>62.841293442967661</c:v>
                </c:pt>
                <c:pt idx="6">
                  <c:v>64.14585661529884</c:v>
                </c:pt>
                <c:pt idx="7">
                  <c:v>64.230516358306815</c:v>
                </c:pt>
                <c:pt idx="8">
                  <c:v>66.179997835987137</c:v>
                </c:pt>
                <c:pt idx="9">
                  <c:v>64.42093789159938</c:v>
                </c:pt>
                <c:pt idx="10">
                  <c:v>67.667910687449606</c:v>
                </c:pt>
                <c:pt idx="11">
                  <c:v>76.002556921085969</c:v>
                </c:pt>
                <c:pt idx="12">
                  <c:v>71.996274673339229</c:v>
                </c:pt>
                <c:pt idx="13">
                  <c:v>73.580484882319098</c:v>
                </c:pt>
                <c:pt idx="14">
                  <c:v>75.03728158053363</c:v>
                </c:pt>
                <c:pt idx="15">
                  <c:v>76.203041360739249</c:v>
                </c:pt>
                <c:pt idx="16">
                  <c:v>77.309773296963854</c:v>
                </c:pt>
                <c:pt idx="17">
                  <c:v>78.368568927061787</c:v>
                </c:pt>
                <c:pt idx="18" formatCode="General">
                  <c:v>79.416910889976549</c:v>
                </c:pt>
                <c:pt idx="19" formatCode="General">
                  <c:v>80.452872422317085</c:v>
                </c:pt>
                <c:pt idx="20" formatCode="General">
                  <c:v>81.527538846919825</c:v>
                </c:pt>
                <c:pt idx="21" formatCode="General">
                  <c:v>82.591450098832922</c:v>
                </c:pt>
                <c:pt idx="22" formatCode="General">
                  <c:v>83.644776924719523</c:v>
                </c:pt>
                <c:pt idx="23" formatCode="General">
                  <c:v>84.694621630093778</c:v>
                </c:pt>
                <c:pt idx="24" formatCode="General">
                  <c:v>85.769437909027815</c:v>
                </c:pt>
                <c:pt idx="25" formatCode="General">
                  <c:v>86.803433209498067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24.260257607648882</c:v>
                </c:pt>
                <c:pt idx="1">
                  <c:v>21.732570605772448</c:v>
                </c:pt>
                <c:pt idx="2">
                  <c:v>23.323656707725316</c:v>
                </c:pt>
                <c:pt idx="3">
                  <c:v>20.788458243559802</c:v>
                </c:pt>
                <c:pt idx="4">
                  <c:v>27.330578400875396</c:v>
                </c:pt>
                <c:pt idx="5">
                  <c:v>29.328655789894558</c:v>
                </c:pt>
                <c:pt idx="6">
                  <c:v>29.936908146977284</c:v>
                </c:pt>
                <c:pt idx="7">
                  <c:v>34.608487753207434</c:v>
                </c:pt>
                <c:pt idx="8">
                  <c:v>34.644202108892586</c:v>
                </c:pt>
                <c:pt idx="9">
                  <c:v>37.745848024060933</c:v>
                </c:pt>
                <c:pt idx="10">
                  <c:v>38.428938748527401</c:v>
                </c:pt>
                <c:pt idx="11">
                  <c:v>39.045288739133866</c:v>
                </c:pt>
                <c:pt idx="12">
                  <c:v>43.095671615408165</c:v>
                </c:pt>
                <c:pt idx="13">
                  <c:v>45.624007621286374</c:v>
                </c:pt>
                <c:pt idx="14">
                  <c:v>48.122947042989459</c:v>
                </c:pt>
                <c:pt idx="15">
                  <c:v>50.470711685785339</c:v>
                </c:pt>
                <c:pt idx="16">
                  <c:v>52.824410451202063</c:v>
                </c:pt>
                <c:pt idx="17">
                  <c:v>55.189693059145768</c:v>
                </c:pt>
                <c:pt idx="18" formatCode="General">
                  <c:v>57.579083563660184</c:v>
                </c:pt>
                <c:pt idx="19" formatCode="General">
                  <c:v>60.000491752828154</c:v>
                </c:pt>
                <c:pt idx="20" formatCode="General">
                  <c:v>62.488484774792717</c:v>
                </c:pt>
                <c:pt idx="21" formatCode="General">
                  <c:v>65.00676665593177</c:v>
                </c:pt>
                <c:pt idx="22" formatCode="General">
                  <c:v>67.565546882604238</c:v>
                </c:pt>
                <c:pt idx="23" formatCode="General">
                  <c:v>70.169953174457348</c:v>
                </c:pt>
                <c:pt idx="24" formatCode="General">
                  <c:v>72.810961406495665</c:v>
                </c:pt>
                <c:pt idx="25" formatCode="General">
                  <c:v>75.43026183862861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3.4483511201847294</c:v>
                </c:pt>
                <c:pt idx="1">
                  <c:v>3.2368266720945478</c:v>
                </c:pt>
                <c:pt idx="2">
                  <c:v>3.3974944016820952</c:v>
                </c:pt>
                <c:pt idx="3">
                  <c:v>3.1504501326087473</c:v>
                </c:pt>
                <c:pt idx="4">
                  <c:v>4.0139751677782538</c:v>
                </c:pt>
                <c:pt idx="5">
                  <c:v>4.3906624585399241</c:v>
                </c:pt>
                <c:pt idx="6">
                  <c:v>4.3928642115942145</c:v>
                </c:pt>
                <c:pt idx="7">
                  <c:v>5.1295874507464738</c:v>
                </c:pt>
                <c:pt idx="8">
                  <c:v>5.1415722679407629</c:v>
                </c:pt>
                <c:pt idx="9">
                  <c:v>5.6034022147309761</c:v>
                </c:pt>
                <c:pt idx="10">
                  <c:v>5.5000244317390914</c:v>
                </c:pt>
                <c:pt idx="11">
                  <c:v>5.6157898676869111</c:v>
                </c:pt>
                <c:pt idx="12">
                  <c:v>6.2335360932253625</c:v>
                </c:pt>
                <c:pt idx="13">
                  <c:v>6.5872155596849344</c:v>
                </c:pt>
                <c:pt idx="14">
                  <c:v>6.9419094416087344</c:v>
                </c:pt>
                <c:pt idx="15">
                  <c:v>7.2761527567382833</c:v>
                </c:pt>
                <c:pt idx="16">
                  <c:v>7.6096364974473021</c:v>
                </c:pt>
                <c:pt idx="17">
                  <c:v>7.9445674399124373</c:v>
                </c:pt>
                <c:pt idx="18" formatCode="General">
                  <c:v>8.2898463226144212</c:v>
                </c:pt>
                <c:pt idx="19" formatCode="General">
                  <c:v>8.640265038765488</c:v>
                </c:pt>
                <c:pt idx="20" formatCode="General">
                  <c:v>9.0008214363291419</c:v>
                </c:pt>
                <c:pt idx="21" formatCode="General">
                  <c:v>9.3663402987962687</c:v>
                </c:pt>
                <c:pt idx="22" formatCode="General">
                  <c:v>9.7361379035309081</c:v>
                </c:pt>
                <c:pt idx="23" formatCode="General">
                  <c:v>10.11094040319341</c:v>
                </c:pt>
                <c:pt idx="24" formatCode="General">
                  <c:v>10.492089157664028</c:v>
                </c:pt>
                <c:pt idx="25" formatCode="General">
                  <c:v>10.872333120355584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22.130348525455133</c:v>
                </c:pt>
                <c:pt idx="1">
                  <c:v>11.860164490117054</c:v>
                </c:pt>
                <c:pt idx="2">
                  <c:v>18.91992984805227</c:v>
                </c:pt>
                <c:pt idx="3">
                  <c:v>14.415647320717667</c:v>
                </c:pt>
                <c:pt idx="4">
                  <c:v>15.16743845985177</c:v>
                </c:pt>
                <c:pt idx="5">
                  <c:v>18.620480107365644</c:v>
                </c:pt>
                <c:pt idx="6">
                  <c:v>5.596775065439358</c:v>
                </c:pt>
                <c:pt idx="7">
                  <c:v>6.4074624994003795</c:v>
                </c:pt>
                <c:pt idx="8">
                  <c:v>2.6246281196898718</c:v>
                </c:pt>
                <c:pt idx="9">
                  <c:v>6.5996395444980331</c:v>
                </c:pt>
                <c:pt idx="10">
                  <c:v>19.285094674559932</c:v>
                </c:pt>
                <c:pt idx="11">
                  <c:v>28.283057088761538</c:v>
                </c:pt>
                <c:pt idx="12">
                  <c:v>7.073701953048495</c:v>
                </c:pt>
                <c:pt idx="13">
                  <c:v>5.0164188995445613</c:v>
                </c:pt>
                <c:pt idx="14">
                  <c:v>15.827040544413665</c:v>
                </c:pt>
                <c:pt idx="15">
                  <c:v>13.780435527666219</c:v>
                </c:pt>
                <c:pt idx="16">
                  <c:v>6.8738472918364453</c:v>
                </c:pt>
                <c:pt idx="17">
                  <c:v>26.272802068235961</c:v>
                </c:pt>
                <c:pt idx="18">
                  <c:v>6.9358324538479064</c:v>
                </c:pt>
                <c:pt idx="19">
                  <c:v>0.28826767386778418</c:v>
                </c:pt>
                <c:pt idx="20">
                  <c:v>24.188456415460649</c:v>
                </c:pt>
                <c:pt idx="21">
                  <c:v>5.0806221925190238</c:v>
                </c:pt>
                <c:pt idx="22">
                  <c:v>9.7727897014878895</c:v>
                </c:pt>
                <c:pt idx="23">
                  <c:v>9.5054888842966996</c:v>
                </c:pt>
                <c:pt idx="24">
                  <c:v>6.1858391787442359</c:v>
                </c:pt>
                <c:pt idx="25">
                  <c:v>30.357791471121715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27.215157324063142</c:v>
                </c:pt>
                <c:pt idx="1">
                  <c:v>13.367335915989161</c:v>
                </c:pt>
                <c:pt idx="2">
                  <c:v>22.713652698663871</c:v>
                </c:pt>
                <c:pt idx="3">
                  <c:v>15.501579199426509</c:v>
                </c:pt>
                <c:pt idx="4">
                  <c:v>16.292866786648595</c:v>
                </c:pt>
                <c:pt idx="5">
                  <c:v>23.245543570278755</c:v>
                </c:pt>
                <c:pt idx="6">
                  <c:v>7.245179806611195</c:v>
                </c:pt>
                <c:pt idx="7">
                  <c:v>6.6801287363087978</c:v>
                </c:pt>
                <c:pt idx="8">
                  <c:v>2.4491350864360739</c:v>
                </c:pt>
                <c:pt idx="9">
                  <c:v>7.237454740561561</c:v>
                </c:pt>
                <c:pt idx="10">
                  <c:v>21.2458689829419</c:v>
                </c:pt>
                <c:pt idx="11">
                  <c:v>28.614375915133209</c:v>
                </c:pt>
                <c:pt idx="12">
                  <c:v>6.296435204967409</c:v>
                </c:pt>
                <c:pt idx="13">
                  <c:v>5.2519154145104405</c:v>
                </c:pt>
                <c:pt idx="14">
                  <c:v>14.034638953036611</c:v>
                </c:pt>
                <c:pt idx="15">
                  <c:v>11.823731597518041</c:v>
                </c:pt>
                <c:pt idx="16">
                  <c:v>6.4878343675299002</c:v>
                </c:pt>
                <c:pt idx="17">
                  <c:v>24.117018261283967</c:v>
                </c:pt>
                <c:pt idx="18">
                  <c:v>6.774426936006698</c:v>
                </c:pt>
                <c:pt idx="19">
                  <c:v>0.29436806288461703</c:v>
                </c:pt>
                <c:pt idx="20">
                  <c:v>23.775844823164434</c:v>
                </c:pt>
                <c:pt idx="21">
                  <c:v>5.8491493342889216</c:v>
                </c:pt>
                <c:pt idx="22">
                  <c:v>8.2927484885188889</c:v>
                </c:pt>
                <c:pt idx="23">
                  <c:v>9.0262744879396486</c:v>
                </c:pt>
                <c:pt idx="24">
                  <c:v>4.9566728858423668</c:v>
                </c:pt>
                <c:pt idx="25">
                  <c:v>28.603662419445246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28.094282355466582</c:v>
                </c:pt>
                <c:pt idx="1">
                  <c:v>19.094259003755411</c:v>
                </c:pt>
                <c:pt idx="2">
                  <c:v>26.956112009075824</c:v>
                </c:pt>
                <c:pt idx="3">
                  <c:v>21.014141705577604</c:v>
                </c:pt>
                <c:pt idx="4">
                  <c:v>19.277369821198544</c:v>
                </c:pt>
                <c:pt idx="5">
                  <c:v>30.050491700067269</c:v>
                </c:pt>
                <c:pt idx="6">
                  <c:v>6.8241741143062438</c:v>
                </c:pt>
                <c:pt idx="7">
                  <c:v>8.354723502561809</c:v>
                </c:pt>
                <c:pt idx="8">
                  <c:v>3.4164297931974055</c:v>
                </c:pt>
                <c:pt idx="9">
                  <c:v>8.9053445960700124</c:v>
                </c:pt>
                <c:pt idx="10">
                  <c:v>21.67097443471917</c:v>
                </c:pt>
                <c:pt idx="11">
                  <c:v>24.928762213602585</c:v>
                </c:pt>
                <c:pt idx="12">
                  <c:v>6.0007943841958307</c:v>
                </c:pt>
                <c:pt idx="13">
                  <c:v>5.7840385842694877</c:v>
                </c:pt>
                <c:pt idx="14">
                  <c:v>13.293234299302206</c:v>
                </c:pt>
                <c:pt idx="15">
                  <c:v>13.228850689799945</c:v>
                </c:pt>
                <c:pt idx="16">
                  <c:v>6.3214641335810784</c:v>
                </c:pt>
                <c:pt idx="17">
                  <c:v>30.845506852745807</c:v>
                </c:pt>
                <c:pt idx="18">
                  <c:v>8.1891529961479037</c:v>
                </c:pt>
                <c:pt idx="19">
                  <c:v>0.23853659470299232</c:v>
                </c:pt>
                <c:pt idx="20">
                  <c:v>21.217114906768504</c:v>
                </c:pt>
                <c:pt idx="21">
                  <c:v>8.6125292858154374</c:v>
                </c:pt>
                <c:pt idx="22">
                  <c:v>9.7870650000506725</c:v>
                </c:pt>
                <c:pt idx="23">
                  <c:v>9.9211567109773835</c:v>
                </c:pt>
                <c:pt idx="24">
                  <c:v>4.3895410793673815</c:v>
                </c:pt>
                <c:pt idx="25">
                  <c:v>29.755949232676848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5.0848087986080088</c:v>
                </c:pt>
                <c:pt idx="1">
                  <c:v>1.507171425872107</c:v>
                </c:pt>
                <c:pt idx="2">
                  <c:v>3.7937228506116014</c:v>
                </c:pt>
                <c:pt idx="3">
                  <c:v>1.0859318787088412</c:v>
                </c:pt>
                <c:pt idx="4">
                  <c:v>1.1254283267968255</c:v>
                </c:pt>
                <c:pt idx="5">
                  <c:v>4.6250634629131113</c:v>
                </c:pt>
                <c:pt idx="6">
                  <c:v>1.648404741171837</c:v>
                </c:pt>
                <c:pt idx="7">
                  <c:v>0.27266623690841829</c:v>
                </c:pt>
                <c:pt idx="8">
                  <c:v>-0.17549303325379784</c:v>
                </c:pt>
                <c:pt idx="9">
                  <c:v>0.63781519606352788</c:v>
                </c:pt>
                <c:pt idx="10">
                  <c:v>1.9607743083819678</c:v>
                </c:pt>
                <c:pt idx="11">
                  <c:v>0.33131882637167109</c:v>
                </c:pt>
                <c:pt idx="12">
                  <c:v>-0.77726674808108598</c:v>
                </c:pt>
                <c:pt idx="13">
                  <c:v>0.2354965149658792</c:v>
                </c:pt>
                <c:pt idx="14">
                  <c:v>-1.7924015913770539</c:v>
                </c:pt>
                <c:pt idx="15">
                  <c:v>-1.9567039301481781</c:v>
                </c:pt>
                <c:pt idx="16">
                  <c:v>-0.3860129243065451</c:v>
                </c:pt>
                <c:pt idx="17">
                  <c:v>-2.1557838069519946</c:v>
                </c:pt>
                <c:pt idx="18">
                  <c:v>-0.16140551784120838</c:v>
                </c:pt>
                <c:pt idx="19">
                  <c:v>6.1003890168328523E-3</c:v>
                </c:pt>
                <c:pt idx="20">
                  <c:v>-0.41261159229621569</c:v>
                </c:pt>
                <c:pt idx="21">
                  <c:v>0.76852714176989778</c:v>
                </c:pt>
                <c:pt idx="22">
                  <c:v>-1.4800412129690006</c:v>
                </c:pt>
                <c:pt idx="23">
                  <c:v>-0.47921439635705099</c:v>
                </c:pt>
                <c:pt idx="24">
                  <c:v>-1.2291662929018692</c:v>
                </c:pt>
                <c:pt idx="25">
                  <c:v>-1.7541290516764683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  <c:pt idx="25">
                  <c:v>1.1522868132316013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6.5655052438529493</c:v>
                </c:pt>
                <c:pt idx="1">
                  <c:v>7.8341121795957713</c:v>
                </c:pt>
                <c:pt idx="2">
                  <c:v>7.2750697501285915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3.5186057762829845</c:v>
                </c:pt>
                <c:pt idx="1">
                  <c:v>3.847900192574162</c:v>
                </c:pt>
                <c:pt idx="2">
                  <c:v>4.9444959768588639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1.6604192201736609</c:v>
                </c:pt>
                <c:pt idx="1">
                  <c:v>2.0855860096810224</c:v>
                </c:pt>
                <c:pt idx="2">
                  <c:v>1.7671333277156926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1.9009293320083012</c:v>
                </c:pt>
                <c:pt idx="1">
                  <c:v>1.9229313015255913</c:v>
                </c:pt>
                <c:pt idx="2">
                  <c:v>2.1634721063572218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0.77865966110596385</c:v>
                </c:pt>
                <c:pt idx="1">
                  <c:v>0.70500415564967456</c:v>
                </c:pt>
                <c:pt idx="2">
                  <c:v>0.88469122390991728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1.9579433187462647</c:v>
                </c:pt>
                <c:pt idx="1">
                  <c:v>2.0833622843757822</c:v>
                </c:pt>
                <c:pt idx="2">
                  <c:v>2.3060565230182442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5.7213916025039122</c:v>
                </c:pt>
                <c:pt idx="1">
                  <c:v>6.1158022708983486</c:v>
                </c:pt>
                <c:pt idx="2">
                  <c:v>5.6117415127764758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8.3908556349605554</c:v>
                </c:pt>
                <c:pt idx="1">
                  <c:v>8.2368890320568369</c:v>
                </c:pt>
                <c:pt idx="2">
                  <c:v>6.4553520746202704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2.0985854430974267</c:v>
                </c:pt>
                <c:pt idx="1">
                  <c:v>1.8124818879388498</c:v>
                </c:pt>
                <c:pt idx="2">
                  <c:v>1.5539175248842048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7.7944646715032384</c:v>
                </c:pt>
                <c:pt idx="1">
                  <c:v>6.9422867649273208</c:v>
                </c:pt>
                <c:pt idx="2">
                  <c:v>7.9875047524796754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2.0576831085079976</c:v>
                </c:pt>
                <c:pt idx="1">
                  <c:v>1.950075832272584</c:v>
                </c:pt>
                <c:pt idx="2">
                  <c:v>2.1205972976155456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8.5521604968636852E-2</c:v>
                </c:pt>
                <c:pt idx="1">
                  <c:v>8.4736325396486692E-2</c:v>
                </c:pt>
                <c:pt idx="2">
                  <c:v>6.1769521017316718E-2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7.1760929229716828</c:v>
                </c:pt>
                <c:pt idx="1">
                  <c:v>6.8440771181815503</c:v>
                </c:pt>
                <c:pt idx="2">
                  <c:v>5.4942136940970618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1.5072899375557078</c:v>
                </c:pt>
                <c:pt idx="1">
                  <c:v>1.6837268840445607</c:v>
                </c:pt>
                <c:pt idx="2">
                  <c:v>2.2302314217021011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2.8993353610490082</c:v>
                </c:pt>
                <c:pt idx="1">
                  <c:v>2.3871374749977368</c:v>
                </c:pt>
                <c:pt idx="2">
                  <c:v>2.5343797582555632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2.8200340832161572</c:v>
                </c:pt>
                <c:pt idx="1">
                  <c:v>2.598289110010751</c:v>
                </c:pt>
                <c:pt idx="2">
                  <c:v>2.5691030709055509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5.6130565900413192</c:v>
                </c:pt>
                <c:pt idx="1">
                  <c:v>6.5383161717892619</c:v>
                </c:pt>
                <c:pt idx="2">
                  <c:v>6.9803382972032741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4.2767518084426586</c:v>
                </c:pt>
                <c:pt idx="1">
                  <c:v>4.4622600914314647</c:v>
                </c:pt>
                <c:pt idx="2">
                  <c:v>5.441653383874959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4.4997889043379038</c:v>
                </c:pt>
                <c:pt idx="1">
                  <c:v>4.690038885829189</c:v>
                </c:pt>
                <c:pt idx="2">
                  <c:v>4.991912883688757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5.5242175534356805</c:v>
                </c:pt>
                <c:pt idx="1">
                  <c:v>6.6914254375530753</c:v>
                </c:pt>
                <c:pt idx="2">
                  <c:v>7.7816340128407209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1.4882424717549951</c:v>
                </c:pt>
                <c:pt idx="1">
                  <c:v>1.5118080716970232</c:v>
                </c:pt>
                <c:pt idx="2">
                  <c:v>1.4977881835735083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4.6954758787236086</c:v>
                </c:pt>
                <c:pt idx="1">
                  <c:v>4.0399889902895589</c:v>
                </c:pt>
                <c:pt idx="2">
                  <c:v>3.442309204008112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4.0883008062616728</c:v>
                </c:pt>
                <c:pt idx="1">
                  <c:v>3.403560692794052</c:v>
                </c:pt>
                <c:pt idx="2">
                  <c:v>3.425636941518273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2.0392937051165774</c:v>
                </c:pt>
                <c:pt idx="1">
                  <c:v>1.8675777484088336</c:v>
                </c:pt>
                <c:pt idx="2">
                  <c:v>1.6369555880750235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1.835179392631868</c:v>
                </c:pt>
                <c:pt idx="1">
                  <c:v>1.4268200239620161</c:v>
                </c:pt>
                <c:pt idx="2">
                  <c:v>1.1366803080926069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9.0063759667492569</c:v>
                </c:pt>
                <c:pt idx="1">
                  <c:v>8.2338050621184777</c:v>
                </c:pt>
                <c:pt idx="2">
                  <c:v>7.7053616607824633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0.58515500675661514</c:v>
                </c:pt>
                <c:pt idx="1">
                  <c:v>2.3891987345695185</c:v>
                </c:pt>
                <c:pt idx="2">
                  <c:v>0.20465003513058733</c:v>
                </c:pt>
                <c:pt idx="3">
                  <c:v>8.0873831834214229</c:v>
                </c:pt>
                <c:pt idx="4">
                  <c:v>1.0294673743577221</c:v>
                </c:pt>
                <c:pt idx="5">
                  <c:v>-3.9812545223022013</c:v>
                </c:pt>
                <c:pt idx="6">
                  <c:v>4.3138790879951188</c:v>
                </c:pt>
                <c:pt idx="7">
                  <c:v>19.544472980901517</c:v>
                </c:pt>
                <c:pt idx="8">
                  <c:v>6.6060481191696923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16.729676688885437</c:v>
                </c:pt>
                <c:pt idx="1">
                  <c:v>11.28173605654723</c:v>
                </c:pt>
                <c:pt idx="2">
                  <c:v>14.033882308841601</c:v>
                </c:pt>
                <c:pt idx="3">
                  <c:v>27.815007509021665</c:v>
                </c:pt>
                <c:pt idx="4">
                  <c:v>17.617676006539831</c:v>
                </c:pt>
                <c:pt idx="5">
                  <c:v>12.55273197543556</c:v>
                </c:pt>
                <c:pt idx="6">
                  <c:v>25.788952590444083</c:v>
                </c:pt>
                <c:pt idx="7">
                  <c:v>60.44735912822135</c:v>
                </c:pt>
                <c:pt idx="8">
                  <c:v>29.791389594451388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  <c:pt idx="25">
                  <c:v>1.1522868132316013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14.357226510200952</c:v>
                </c:pt>
                <c:pt idx="1">
                  <c:v>15.434163084250436</c:v>
                </c:pt>
                <c:pt idx="2">
                  <c:v>13.408791514534048</c:v>
                </c:pt>
                <c:pt idx="3">
                  <c:v>15.296780170176488</c:v>
                </c:pt>
                <c:pt idx="4">
                  <c:v>12.061337812048469</c:v>
                </c:pt>
                <c:pt idx="5">
                  <c:v>19.680449631462338</c:v>
                </c:pt>
                <c:pt idx="6">
                  <c:v>2.2778360319885111</c:v>
                </c:pt>
                <c:pt idx="7">
                  <c:v>5.9271634162258682</c:v>
                </c:pt>
                <c:pt idx="8">
                  <c:v>1.991748189521048</c:v>
                </c:pt>
                <c:pt idx="9">
                  <c:v>5.5104726589200386</c:v>
                </c:pt>
                <c:pt idx="10">
                  <c:v>10.081732293788608</c:v>
                </c:pt>
                <c:pt idx="11">
                  <c:v>9.5010506325612631</c:v>
                </c:pt>
                <c:pt idx="12">
                  <c:v>3.0516813428742955</c:v>
                </c:pt>
                <c:pt idx="13">
                  <c:v>3.4379183593438665</c:v>
                </c:pt>
                <c:pt idx="14">
                  <c:v>4.554100991113204</c:v>
                </c:pt>
                <c:pt idx="15">
                  <c:v>6.9222912568093111</c:v>
                </c:pt>
                <c:pt idx="16">
                  <c:v>2.7033653992734514</c:v>
                </c:pt>
                <c:pt idx="17">
                  <c:v>22.439521034241046</c:v>
                </c:pt>
                <c:pt idx="18">
                  <c:v>5.3230583370715143</c:v>
                </c:pt>
                <c:pt idx="19">
                  <c:v>5.2428137709100389E-2</c:v>
                </c:pt>
                <c:pt idx="20">
                  <c:v>7.7194209699661016</c:v>
                </c:pt>
                <c:pt idx="21">
                  <c:v>6.3144613388754989</c:v>
                </c:pt>
                <c:pt idx="22">
                  <c:v>5.2392658636929923</c:v>
                </c:pt>
                <c:pt idx="23">
                  <c:v>6.0424701928542373</c:v>
                </c:pt>
                <c:pt idx="24">
                  <c:v>1.168190739082664</c:v>
                </c:pt>
                <c:pt idx="25">
                  <c:v>15.561485949802773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automation/Data/Results/Workbooks/LSIPs/GC_LSIP/GC_LSIP_Database.Main.xlsx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Gloucestershire</v>
      </c>
      <c r="L1" s="19" t="str">
        <f>CONCATENATE("Industry Table 1.1  Employment by Industry Sector (SIC 2007), ",B$5,"-",F$5,", ",Info!B5)</f>
        <v>Industry Table 1.1  Employment by Industry Sector (SIC 2007), 2015-2035, Gloucestershire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10.297000000000015</v>
      </c>
      <c r="N5" s="11">
        <f t="shared" si="1"/>
        <v>10.638999999999989</v>
      </c>
      <c r="O5" s="11">
        <f t="shared" si="1"/>
        <v>12.982000000000017</v>
      </c>
      <c r="P5" s="11">
        <f t="shared" si="1"/>
        <v>13.194000000000015</v>
      </c>
      <c r="Q5" s="11">
        <f t="shared" si="1"/>
        <v>13.502999999999988</v>
      </c>
      <c r="R5" s="40">
        <f t="shared" ref="R5:R10" si="2">IF(D$5-B$5 &lt;&gt; 0,(EXP(LN(D7/B7)/(D$5-B$5))-1)*100,0)</f>
        <v>4.7432821342158205</v>
      </c>
      <c r="S5" s="40">
        <f t="shared" si="0"/>
        <v>0.26266503082954529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36.290999999999968</v>
      </c>
      <c r="N6" s="11">
        <f t="shared" si="1"/>
        <v>38.033000000000015</v>
      </c>
      <c r="O6" s="11">
        <f t="shared" si="1"/>
        <v>37.872000000000014</v>
      </c>
      <c r="P6" s="11">
        <f t="shared" si="1"/>
        <v>35.92000000000008</v>
      </c>
      <c r="Q6" s="11">
        <f t="shared" si="1"/>
        <v>32.996999999999957</v>
      </c>
      <c r="R6" s="40">
        <f t="shared" si="2"/>
        <v>0.85649261057885173</v>
      </c>
      <c r="S6" s="40">
        <f t="shared" si="0"/>
        <v>-0.91442946028746919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10.297000000000015</v>
      </c>
      <c r="C7" s="11">
        <f t="array" ref="C7:C12">MMULT(aggregation!$B$3:$W$8,'Ind T2'!C5:C26)</f>
        <v>10.638999999999989</v>
      </c>
      <c r="D7" s="11">
        <f t="array" ref="D7:D12">MMULT(aggregation!$B$3:$W$8,'Ind T2'!D5:D26)</f>
        <v>12.982000000000017</v>
      </c>
      <c r="E7" s="11">
        <f t="array" ref="E7:E12">MMULT(aggregation!$B$3:$W$8,'Ind T2'!E5:E26)</f>
        <v>13.194000000000015</v>
      </c>
      <c r="F7" s="11">
        <f t="array" ref="F7:F12">MMULT(aggregation!$B$3:$W$8,'Ind T2'!F5:F26)</f>
        <v>13.502999999999988</v>
      </c>
      <c r="G7" s="11"/>
      <c r="H7" s="11">
        <f>F7-D7</f>
        <v>0.5209999999999706</v>
      </c>
      <c r="I7" s="11">
        <f t="array" ref="I7:I12">MMULT(aggregation!$B$3:$W$8,'RD T1'!AB7:AB28)</f>
        <v>6.1537155275380968</v>
      </c>
      <c r="J7" s="11">
        <f>SUM(H7:I7)</f>
        <v>6.6747155275380674</v>
      </c>
      <c r="K7" s="11"/>
      <c r="L7" t="str">
        <f t="shared" si="1"/>
        <v>Construction</v>
      </c>
      <c r="M7" s="11">
        <f t="shared" si="1"/>
        <v>23.862000000000045</v>
      </c>
      <c r="N7" s="11">
        <f t="shared" si="1"/>
        <v>28.65800000000004</v>
      </c>
      <c r="O7" s="11">
        <f t="shared" si="1"/>
        <v>28.150000000000041</v>
      </c>
      <c r="P7" s="11">
        <f t="shared" si="1"/>
        <v>30.857999999999951</v>
      </c>
      <c r="Q7" s="11">
        <f t="shared" si="1"/>
        <v>34.622000000000028</v>
      </c>
      <c r="R7" s="40">
        <f>IF(D$5-B$5 &lt;&gt; 0,(EXP(LN(D9/B9)/(D$5-B$5))-1)*100,0)</f>
        <v>3.3604309893818796</v>
      </c>
      <c r="S7" s="40">
        <f t="shared" si="0"/>
        <v>1.3891736675867294</v>
      </c>
    </row>
    <row r="8" spans="1:19" x14ac:dyDescent="0.2">
      <c r="A8" t="str">
        <f>name!C5</f>
        <v>Manufacturing</v>
      </c>
      <c r="B8" s="11">
        <v>36.290999999999968</v>
      </c>
      <c r="C8" s="11">
        <v>38.033000000000015</v>
      </c>
      <c r="D8" s="11">
        <v>37.872000000000014</v>
      </c>
      <c r="E8" s="11">
        <v>35.92000000000008</v>
      </c>
      <c r="F8" s="11">
        <v>32.996999999999957</v>
      </c>
      <c r="G8" s="11"/>
      <c r="H8" s="11">
        <f t="shared" ref="H8:H12" si="3">F8-D8</f>
        <v>-4.8750000000000568</v>
      </c>
      <c r="I8" s="11">
        <v>15.103734963849336</v>
      </c>
      <c r="J8" s="11">
        <f t="shared" ref="J8:J12" si="4">SUM(H8:I8)</f>
        <v>10.228734963849279</v>
      </c>
      <c r="K8" s="11"/>
      <c r="L8" t="str">
        <f t="shared" si="1"/>
        <v>Trade, accomod. and transport</v>
      </c>
      <c r="M8" s="11">
        <f t="shared" si="1"/>
        <v>80.773999999999859</v>
      </c>
      <c r="N8" s="11">
        <f t="shared" si="1"/>
        <v>87.563999999999893</v>
      </c>
      <c r="O8" s="11">
        <f t="shared" si="1"/>
        <v>87.189000000000021</v>
      </c>
      <c r="P8" s="11">
        <f t="shared" si="1"/>
        <v>89.887999999999977</v>
      </c>
      <c r="Q8" s="11">
        <f t="shared" si="1"/>
        <v>93.798999999999978</v>
      </c>
      <c r="R8" s="40">
        <f t="shared" si="2"/>
        <v>1.5402015966427873</v>
      </c>
      <c r="S8" s="40">
        <f t="shared" si="0"/>
        <v>0.48836207802822607</v>
      </c>
    </row>
    <row r="9" spans="1:19" x14ac:dyDescent="0.2">
      <c r="A9" t="str">
        <f>name!C6</f>
        <v>Construction</v>
      </c>
      <c r="B9" s="11">
        <v>23.862000000000045</v>
      </c>
      <c r="C9" s="11">
        <v>28.65800000000004</v>
      </c>
      <c r="D9" s="11">
        <v>28.150000000000041</v>
      </c>
      <c r="E9" s="11">
        <v>30.857999999999951</v>
      </c>
      <c r="F9" s="11">
        <v>34.622000000000028</v>
      </c>
      <c r="G9" s="11"/>
      <c r="H9" s="11">
        <f t="shared" si="3"/>
        <v>6.4719999999999871</v>
      </c>
      <c r="I9" s="11">
        <v>13.183282157965323</v>
      </c>
      <c r="J9" s="11">
        <f t="shared" si="4"/>
        <v>19.65528215796531</v>
      </c>
      <c r="K9" s="11"/>
      <c r="L9" t="str">
        <f t="shared" si="1"/>
        <v>Business and other services</v>
      </c>
      <c r="M9" s="11">
        <f t="shared" si="1"/>
        <v>97.948000000000022</v>
      </c>
      <c r="N9" s="11">
        <f t="shared" si="1"/>
        <v>103.13200000000012</v>
      </c>
      <c r="O9" s="11">
        <f t="shared" si="1"/>
        <v>100.63399999999994</v>
      </c>
      <c r="P9" s="11">
        <f t="shared" si="1"/>
        <v>106.94699999999999</v>
      </c>
      <c r="Q9" s="11">
        <f t="shared" si="1"/>
        <v>114.20299999999989</v>
      </c>
      <c r="R9" s="40">
        <f t="shared" si="2"/>
        <v>0.54253536422901316</v>
      </c>
      <c r="S9" s="40">
        <f t="shared" si="0"/>
        <v>0.84681465373521725</v>
      </c>
    </row>
    <row r="10" spans="1:19" x14ac:dyDescent="0.2">
      <c r="A10" t="str">
        <f>name!C7</f>
        <v>Trade, accomod. and transport</v>
      </c>
      <c r="B10" s="11">
        <v>80.773999999999859</v>
      </c>
      <c r="C10" s="11">
        <v>87.563999999999893</v>
      </c>
      <c r="D10" s="11">
        <v>87.189000000000021</v>
      </c>
      <c r="E10" s="11">
        <v>89.887999999999977</v>
      </c>
      <c r="F10" s="11">
        <v>93.798999999999978</v>
      </c>
      <c r="G10" s="11"/>
      <c r="H10" s="11">
        <f t="shared" si="3"/>
        <v>6.6099999999999568</v>
      </c>
      <c r="I10" s="11">
        <v>42.947793988866962</v>
      </c>
      <c r="J10" s="11">
        <f t="shared" si="4"/>
        <v>49.557793988866919</v>
      </c>
      <c r="K10" s="11"/>
      <c r="L10" t="str">
        <f t="shared" si="1"/>
        <v>Non-marketed services</v>
      </c>
      <c r="M10" s="11">
        <f t="shared" si="1"/>
        <v>87.897999999999968</v>
      </c>
      <c r="N10" s="11">
        <f t="shared" si="1"/>
        <v>83.132000000000033</v>
      </c>
      <c r="O10" s="11">
        <f t="shared" si="1"/>
        <v>80.565999999999974</v>
      </c>
      <c r="P10" s="11">
        <f t="shared" si="1"/>
        <v>86.836999999999975</v>
      </c>
      <c r="Q10" s="11">
        <f t="shared" si="1"/>
        <v>97.047999999999959</v>
      </c>
      <c r="R10" s="40">
        <f t="shared" si="2"/>
        <v>-1.7269213285509455</v>
      </c>
      <c r="S10" s="40">
        <f t="shared" si="0"/>
        <v>1.2485904559378147</v>
      </c>
    </row>
    <row r="11" spans="1:19" x14ac:dyDescent="0.2">
      <c r="A11" t="str">
        <f>name!C8</f>
        <v>Business and other services</v>
      </c>
      <c r="B11" s="11">
        <v>97.948000000000022</v>
      </c>
      <c r="C11" s="11">
        <v>103.13200000000012</v>
      </c>
      <c r="D11" s="11">
        <v>100.63399999999994</v>
      </c>
      <c r="E11" s="11">
        <v>106.94699999999999</v>
      </c>
      <c r="F11" s="11">
        <v>114.20299999999989</v>
      </c>
      <c r="G11" s="11"/>
      <c r="H11" s="11">
        <f t="shared" si="3"/>
        <v>13.568999999999946</v>
      </c>
      <c r="I11" s="11">
        <v>52.410708679594038</v>
      </c>
      <c r="J11" s="11">
        <f t="shared" si="4"/>
        <v>65.979708679593983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87.897999999999968</v>
      </c>
      <c r="C12" s="11">
        <v>83.132000000000033</v>
      </c>
      <c r="D12" s="11">
        <v>80.565999999999974</v>
      </c>
      <c r="E12" s="11">
        <v>86.836999999999975</v>
      </c>
      <c r="F12" s="11">
        <v>97.047999999999959</v>
      </c>
      <c r="G12" s="11"/>
      <c r="H12" s="11">
        <f t="shared" si="3"/>
        <v>16.481999999999985</v>
      </c>
      <c r="I12" s="11">
        <v>47.480176540574405</v>
      </c>
      <c r="J12" s="11">
        <f t="shared" si="4"/>
        <v>63.96217654057439</v>
      </c>
      <c r="K12" s="11"/>
      <c r="L12" s="24" t="str">
        <f t="shared" ref="L12:Q12" si="5">A14</f>
        <v>All industries</v>
      </c>
      <c r="M12" s="34">
        <f t="shared" si="5"/>
        <v>337.06999999999988</v>
      </c>
      <c r="N12" s="34">
        <f t="shared" si="5"/>
        <v>351.15800000000013</v>
      </c>
      <c r="O12" s="34">
        <f t="shared" si="5"/>
        <v>347.39300000000003</v>
      </c>
      <c r="P12" s="34">
        <f t="shared" si="5"/>
        <v>363.64400000000001</v>
      </c>
      <c r="Q12" s="34">
        <f t="shared" si="5"/>
        <v>386.17199999999974</v>
      </c>
      <c r="R12" s="43">
        <f>IF(D$5-B$5 &lt;&gt; 0,(EXP(LN(D14/B14)/(D$5-B$5))-1)*100,0)</f>
        <v>0.60514525050421319</v>
      </c>
      <c r="S12" s="43">
        <f>F41</f>
        <v>0.70800231659025048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337.06999999999988</v>
      </c>
      <c r="C14" s="34">
        <f t="shared" ref="C14:F14" si="6">SUM(C7:C12)</f>
        <v>351.15800000000013</v>
      </c>
      <c r="D14" s="34">
        <f t="shared" si="6"/>
        <v>347.39300000000003</v>
      </c>
      <c r="E14" s="34">
        <f t="shared" si="6"/>
        <v>363.64400000000001</v>
      </c>
      <c r="F14" s="34">
        <f t="shared" si="6"/>
        <v>386.17199999999974</v>
      </c>
      <c r="G14" s="34"/>
      <c r="H14" s="34">
        <f>SUM(H7:H12)</f>
        <v>38.77899999999979</v>
      </c>
      <c r="I14" s="34">
        <f>SUM(I7:I12)</f>
        <v>177.27941185838816</v>
      </c>
      <c r="J14" s="34">
        <f t="shared" ref="J14" si="7">SUM(J7:J12)</f>
        <v>216.05841185838796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3.0548550746135872</v>
      </c>
      <c r="C20" s="18">
        <f t="shared" si="8"/>
        <v>3.0296903388218364</v>
      </c>
      <c r="D20" s="18">
        <f t="shared" si="8"/>
        <v>3.736978004738154</v>
      </c>
      <c r="E20" s="18">
        <f t="shared" si="8"/>
        <v>3.628273806250073</v>
      </c>
      <c r="F20" s="18">
        <f t="shared" si="8"/>
        <v>3.4966284453559546</v>
      </c>
      <c r="G20" s="351"/>
      <c r="H20" s="40">
        <f>IF(D7&gt;0,(H7/D7)*100,0)</f>
        <v>4.0132491141578335</v>
      </c>
      <c r="I20" s="40">
        <f>IF(D7&gt;0,(I7/D7)*100,0)</f>
        <v>47.401906698028725</v>
      </c>
      <c r="J20" s="40">
        <f>IF(D7&gt;0,(J7/D7)*100,0)</f>
        <v>51.415155812186555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10.766606342896129</v>
      </c>
      <c r="C21" s="18">
        <f t="shared" si="8"/>
        <v>10.830737161050012</v>
      </c>
      <c r="D21" s="18">
        <f t="shared" si="8"/>
        <v>10.901774071440705</v>
      </c>
      <c r="E21" s="18">
        <f t="shared" si="8"/>
        <v>9.8777925663561277</v>
      </c>
      <c r="F21" s="18">
        <f t="shared" si="8"/>
        <v>8.5446381405176908</v>
      </c>
      <c r="G21" s="351"/>
      <c r="H21" s="40">
        <f t="shared" ref="H21:H25" si="9">IF(D8&gt;0,(H8/D8)*100,0)</f>
        <v>-12.872306717363896</v>
      </c>
      <c r="I21" s="40">
        <f t="shared" ref="I21:I25" si="10">IF(D8&gt;0,(I8/D8)*100,0)</f>
        <v>39.881006981013229</v>
      </c>
      <c r="J21" s="40">
        <f t="shared" ref="J21:J27" si="11">IF(D8&gt;0,(J8/D8)*100,0)</f>
        <v>27.008700263649331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7.0792417005369961</v>
      </c>
      <c r="C22" s="18">
        <f t="shared" si="8"/>
        <v>8.1609987526982248</v>
      </c>
      <c r="D22" s="18">
        <f t="shared" si="8"/>
        <v>8.1032145149729669</v>
      </c>
      <c r="E22" s="18">
        <f t="shared" si="8"/>
        <v>8.4857717987922126</v>
      </c>
      <c r="F22" s="18">
        <f t="shared" si="8"/>
        <v>8.9654350910993159</v>
      </c>
      <c r="G22" s="351"/>
      <c r="H22" s="40">
        <f t="shared" si="9"/>
        <v>22.991119005328517</v>
      </c>
      <c r="I22" s="40">
        <f t="shared" si="10"/>
        <v>46.832263438597884</v>
      </c>
      <c r="J22" s="40">
        <f t="shared" si="11"/>
        <v>69.823382443926391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23.963568398255521</v>
      </c>
      <c r="C23" s="18">
        <f t="shared" si="8"/>
        <v>24.935783892151072</v>
      </c>
      <c r="D23" s="18">
        <f t="shared" si="8"/>
        <v>25.098087756517838</v>
      </c>
      <c r="E23" s="18">
        <f t="shared" si="8"/>
        <v>24.718680907700932</v>
      </c>
      <c r="F23" s="18">
        <f t="shared" si="8"/>
        <v>24.289435795448671</v>
      </c>
      <c r="G23" s="351"/>
      <c r="H23" s="40">
        <f t="shared" si="9"/>
        <v>7.581231577377828</v>
      </c>
      <c r="I23" s="40">
        <f t="shared" si="10"/>
        <v>49.258271099412717</v>
      </c>
      <c r="J23" s="40">
        <f t="shared" si="11"/>
        <v>56.839502676790545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29.058652505414322</v>
      </c>
      <c r="C24" s="18">
        <f t="shared" si="8"/>
        <v>29.369115896548013</v>
      </c>
      <c r="D24" s="18">
        <f t="shared" si="8"/>
        <v>28.96834420958394</v>
      </c>
      <c r="E24" s="18">
        <f t="shared" si="8"/>
        <v>29.409807394044723</v>
      </c>
      <c r="F24" s="18">
        <f t="shared" si="8"/>
        <v>29.573091782936089</v>
      </c>
      <c r="G24" s="351"/>
      <c r="H24" s="40">
        <f t="shared" si="9"/>
        <v>13.483514517956111</v>
      </c>
      <c r="I24" s="40">
        <f t="shared" si="10"/>
        <v>52.080518194242565</v>
      </c>
      <c r="J24" s="40">
        <f t="shared" si="11"/>
        <v>65.564032712198681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26.077075978283442</v>
      </c>
      <c r="C25" s="18">
        <f t="shared" si="8"/>
        <v>23.673673958730827</v>
      </c>
      <c r="D25" s="18">
        <f t="shared" si="8"/>
        <v>23.191601442746389</v>
      </c>
      <c r="E25" s="18">
        <f t="shared" si="8"/>
        <v>23.879673526855928</v>
      </c>
      <c r="F25" s="18">
        <f t="shared" si="8"/>
        <v>25.130770744642287</v>
      </c>
      <c r="G25" s="351"/>
      <c r="H25" s="40">
        <f t="shared" si="9"/>
        <v>20.457761338529888</v>
      </c>
      <c r="I25" s="40">
        <f t="shared" si="10"/>
        <v>58.933267805990639</v>
      </c>
      <c r="J25" s="40">
        <f t="shared" si="11"/>
        <v>79.39102914452053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11.162861658122008</v>
      </c>
      <c r="I27" s="43">
        <f>IF(D14&gt;0,(I14/D14)*100,0)</f>
        <v>51.031371345533195</v>
      </c>
      <c r="J27" s="43">
        <f t="shared" si="11"/>
        <v>62.194233003655206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Gloucestershire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0.82019289894028624</v>
      </c>
      <c r="C34" s="18">
        <f t="shared" si="12"/>
        <v>22.022746498731372</v>
      </c>
      <c r="D34" s="18">
        <f t="shared" si="12"/>
        <v>0.32449330715740299</v>
      </c>
      <c r="E34" s="18">
        <f t="shared" si="12"/>
        <v>0.2317651830262113</v>
      </c>
      <c r="F34" s="18">
        <f t="shared" ref="F34:F39" si="13">IF(F$5-D$5 &lt;&gt; 0,(EXP(LN(F7/D7)/(F$5-D$5))-1)*100,0)</f>
        <v>0.26266503082954529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1.1790068162021994</v>
      </c>
      <c r="C35" s="18">
        <f t="shared" si="12"/>
        <v>-0.42331659348461281</v>
      </c>
      <c r="D35" s="18">
        <f t="shared" si="12"/>
        <v>-1.0527753035555421</v>
      </c>
      <c r="E35" s="18">
        <f t="shared" si="12"/>
        <v>-0.84518401849942304</v>
      </c>
      <c r="F35" s="18">
        <f t="shared" si="13"/>
        <v>-0.91442946028746919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4.6850727624931032</v>
      </c>
      <c r="C36" s="18">
        <f t="shared" si="12"/>
        <v>-1.7726289343289792</v>
      </c>
      <c r="D36" s="18">
        <f t="shared" si="12"/>
        <v>1.853949779079489</v>
      </c>
      <c r="E36" s="18">
        <f t="shared" si="12"/>
        <v>1.1575815360633568</v>
      </c>
      <c r="F36" s="18">
        <f t="shared" si="13"/>
        <v>1.3891736675867294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2.0383672165231959</v>
      </c>
      <c r="C37" s="18">
        <f t="shared" si="12"/>
        <v>-0.42825818829641538</v>
      </c>
      <c r="D37" s="18">
        <f>IF(E$5-D$5 &lt;&gt; 0,(EXP(LN(E10/D10)/(E$5-D$5))-1)*100,0)</f>
        <v>0.61158810463548541</v>
      </c>
      <c r="E37" s="18">
        <f t="shared" si="12"/>
        <v>0.42680567259760771</v>
      </c>
      <c r="F37" s="18">
        <f t="shared" si="13"/>
        <v>0.48836207802822607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1.2976725192344496</v>
      </c>
      <c r="C38" s="18">
        <f t="shared" si="12"/>
        <v>-2.4221386184697047</v>
      </c>
      <c r="D38" s="18">
        <f t="shared" si="12"/>
        <v>1.2242981540476316</v>
      </c>
      <c r="E38" s="18">
        <f t="shared" si="12"/>
        <v>0.65860112092837042</v>
      </c>
      <c r="F38" s="18">
        <f t="shared" si="13"/>
        <v>0.84681465373521725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-1.3840168236761485</v>
      </c>
      <c r="C39" s="18">
        <f t="shared" si="12"/>
        <v>-3.0866573641919581</v>
      </c>
      <c r="D39" s="18">
        <f t="shared" si="12"/>
        <v>1.5104146650089856</v>
      </c>
      <c r="E39" s="18">
        <f t="shared" si="12"/>
        <v>1.1179317050151516</v>
      </c>
      <c r="F39" s="18">
        <f t="shared" si="13"/>
        <v>1.2485904559378147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1.0288981452978962</v>
      </c>
      <c r="C41" s="18">
        <f>IF(D$5-C$5 &lt;&gt; 0,(EXP(LN(D14/C14)/(D$5-C$5))-1)*100,0)</f>
        <v>-1.0721669447941062</v>
      </c>
      <c r="D41" s="18">
        <f>IF(E$5-D$5 &lt;&gt; 0,(EXP(LN(E14/D14)/(E$5-D$5))-1)*100,0)</f>
        <v>0.91856642621594986</v>
      </c>
      <c r="E41" s="18">
        <f>IF(F$5-E$5 &lt;&gt; 0,(EXP(LN(F14/E14)/(F$5-E$5))-1)*100,0)</f>
        <v>0.60288507042958184</v>
      </c>
      <c r="F41" s="18">
        <f>IF(F$5-D$5 &lt;&gt; 0,(EXP(LN(F14/D14)/(F$5-D$5))-1)*100,0)</f>
        <v>0.70800231659025048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0.34199999999997388</v>
      </c>
      <c r="C45" s="27">
        <f>D7-C7</f>
        <v>2.3430000000000284</v>
      </c>
      <c r="D45" s="27">
        <f>E7-D7</f>
        <v>0.21199999999999797</v>
      </c>
      <c r="E45" s="27">
        <f>F7-E7</f>
        <v>0.30899999999997263</v>
      </c>
      <c r="F45" s="27">
        <f>F7-D7</f>
        <v>0.5209999999999706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1.7420000000000471</v>
      </c>
      <c r="C46" s="27">
        <f>D8-C8</f>
        <v>-0.16100000000000136</v>
      </c>
      <c r="D46" s="27">
        <f t="shared" si="14"/>
        <v>-1.9519999999999342</v>
      </c>
      <c r="E46" s="27">
        <f t="shared" si="14"/>
        <v>-2.9230000000001226</v>
      </c>
      <c r="F46" s="27">
        <f t="shared" ref="F46:F52" si="15">F8-D8</f>
        <v>-4.8750000000000568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4.7959999999999958</v>
      </c>
      <c r="C47" s="27">
        <f t="shared" ref="C47:C50" si="16">D9-C9</f>
        <v>-0.50799999999999912</v>
      </c>
      <c r="D47" s="27">
        <f t="shared" si="14"/>
        <v>2.7079999999999096</v>
      </c>
      <c r="E47" s="27">
        <f t="shared" si="14"/>
        <v>3.7640000000000775</v>
      </c>
      <c r="F47" s="27">
        <f t="shared" si="15"/>
        <v>6.4719999999999871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6.7900000000000347</v>
      </c>
      <c r="C48" s="27">
        <f t="shared" si="16"/>
        <v>-0.3749999999998721</v>
      </c>
      <c r="D48" s="27">
        <f t="shared" si="14"/>
        <v>2.6989999999999554</v>
      </c>
      <c r="E48" s="27">
        <f t="shared" si="14"/>
        <v>3.9110000000000014</v>
      </c>
      <c r="F48" s="27">
        <f t="shared" si="15"/>
        <v>6.6099999999999568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5.184000000000097</v>
      </c>
      <c r="C49" s="27">
        <f t="shared" si="16"/>
        <v>-2.4980000000001752</v>
      </c>
      <c r="D49" s="27">
        <f t="shared" si="14"/>
        <v>6.313000000000045</v>
      </c>
      <c r="E49" s="27">
        <f t="shared" si="14"/>
        <v>7.2559999999999008</v>
      </c>
      <c r="F49" s="27">
        <f t="shared" si="15"/>
        <v>13.568999999999946</v>
      </c>
    </row>
    <row r="50" spans="1:6" x14ac:dyDescent="0.2">
      <c r="A50" t="str">
        <f>$A$12</f>
        <v>Non-marketed services</v>
      </c>
      <c r="B50" s="27">
        <f t="shared" si="14"/>
        <v>-4.7659999999999343</v>
      </c>
      <c r="C50" s="27">
        <f t="shared" si="16"/>
        <v>-2.5660000000000593</v>
      </c>
      <c r="D50" s="27">
        <f t="shared" si="14"/>
        <v>6.2710000000000008</v>
      </c>
      <c r="E50" s="27">
        <f t="shared" si="14"/>
        <v>10.210999999999984</v>
      </c>
      <c r="F50" s="27">
        <f t="shared" si="15"/>
        <v>16.481999999999985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14.08800000000025</v>
      </c>
      <c r="C52" s="29">
        <f>D14-C14</f>
        <v>-3.7650000000001</v>
      </c>
      <c r="D52" s="29">
        <f t="shared" si="14"/>
        <v>16.250999999999976</v>
      </c>
      <c r="E52" s="29">
        <f t="shared" si="14"/>
        <v>22.527999999999736</v>
      </c>
      <c r="F52" s="29">
        <f t="shared" si="15"/>
        <v>38.778999999999712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Gloucestershire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5.9210000000000118</v>
      </c>
      <c r="C5" s="11">
        <v>5.6129999999999951</v>
      </c>
      <c r="D5" s="11">
        <v>7.0630000000000122</v>
      </c>
      <c r="E5" s="11">
        <v>7.3390000000000111</v>
      </c>
      <c r="F5" s="11">
        <v>7.5659999999999927</v>
      </c>
      <c r="G5" s="10"/>
    </row>
    <row r="6" spans="1:7" x14ac:dyDescent="0.2">
      <c r="A6" s="10" t="str">
        <f>name!B5</f>
        <v>Mining and quarrying</v>
      </c>
      <c r="B6" s="11">
        <v>0.49899999999999894</v>
      </c>
      <c r="C6" s="11">
        <v>0.2970000000000001</v>
      </c>
      <c r="D6" s="11">
        <v>0.29999999999999932</v>
      </c>
      <c r="E6" s="11">
        <v>0.26299999999999979</v>
      </c>
      <c r="F6" s="11">
        <v>0.21900000000000006</v>
      </c>
    </row>
    <row r="7" spans="1:7" x14ac:dyDescent="0.2">
      <c r="A7" s="10" t="str">
        <f>name!B6</f>
        <v>Food drink and tobacco</v>
      </c>
      <c r="B7" s="11">
        <v>3.5599999999999943</v>
      </c>
      <c r="C7" s="11">
        <v>3.8240000000000021</v>
      </c>
      <c r="D7" s="11">
        <v>3.8929999999999936</v>
      </c>
      <c r="E7" s="11">
        <v>3.6659999999999977</v>
      </c>
      <c r="F7" s="11">
        <v>3.1189999999999962</v>
      </c>
      <c r="G7" s="11"/>
    </row>
    <row r="8" spans="1:7" x14ac:dyDescent="0.2">
      <c r="A8" s="10" t="str">
        <f>name!B7</f>
        <v>Engineering</v>
      </c>
      <c r="B8" s="11">
        <v>10.675000000000013</v>
      </c>
      <c r="C8" s="11">
        <v>10.562000000000015</v>
      </c>
      <c r="D8" s="11">
        <v>10.445</v>
      </c>
      <c r="E8" s="11">
        <v>10.100000000000009</v>
      </c>
      <c r="F8" s="11">
        <v>8.1149999999999984</v>
      </c>
      <c r="G8" s="11"/>
    </row>
    <row r="9" spans="1:7" x14ac:dyDescent="0.2">
      <c r="A9" s="10" t="str">
        <f>name!B8</f>
        <v>Rest of manufacturing</v>
      </c>
      <c r="B9" s="11">
        <v>22.055999999999962</v>
      </c>
      <c r="C9" s="11">
        <v>23.646999999999995</v>
      </c>
      <c r="D9" s="11">
        <v>23.534000000000024</v>
      </c>
      <c r="E9" s="11">
        <v>22.154000000000075</v>
      </c>
      <c r="F9" s="11">
        <v>21.762999999999966</v>
      </c>
      <c r="G9" s="11"/>
    </row>
    <row r="10" spans="1:7" x14ac:dyDescent="0.2">
      <c r="A10" s="10" t="str">
        <f>name!B9</f>
        <v>Electricity and gas</v>
      </c>
      <c r="B10" s="11">
        <v>1.9030000000000022</v>
      </c>
      <c r="C10" s="11">
        <v>2.2979999999999987</v>
      </c>
      <c r="D10" s="11">
        <v>3.3730000000000024</v>
      </c>
      <c r="E10" s="11">
        <v>3.2080000000000002</v>
      </c>
      <c r="F10" s="11">
        <v>3.1119999999999939</v>
      </c>
      <c r="G10" s="11"/>
    </row>
    <row r="11" spans="1:7" x14ac:dyDescent="0.2">
      <c r="A11" s="10" t="str">
        <f>name!B10</f>
        <v>Water and sewerage</v>
      </c>
      <c r="B11" s="11">
        <v>1.9740000000000015</v>
      </c>
      <c r="C11" s="11">
        <v>2.4309999999999961</v>
      </c>
      <c r="D11" s="11">
        <v>2.2460000000000035</v>
      </c>
      <c r="E11" s="11">
        <v>2.3840000000000043</v>
      </c>
      <c r="F11" s="11">
        <v>2.6059999999999994</v>
      </c>
      <c r="G11" s="11"/>
    </row>
    <row r="12" spans="1:7" x14ac:dyDescent="0.2">
      <c r="A12" s="10" t="str">
        <f>name!B11</f>
        <v>Construction</v>
      </c>
      <c r="B12" s="11">
        <v>23.862000000000045</v>
      </c>
      <c r="C12" s="11">
        <v>28.65800000000004</v>
      </c>
      <c r="D12" s="11">
        <v>28.150000000000041</v>
      </c>
      <c r="E12" s="11">
        <v>30.857999999999951</v>
      </c>
      <c r="F12" s="11">
        <v>34.622000000000028</v>
      </c>
      <c r="G12" s="11"/>
    </row>
    <row r="13" spans="1:7" x14ac:dyDescent="0.2">
      <c r="A13" s="10" t="str">
        <f>name!B12</f>
        <v>Wholesale and retail trade</v>
      </c>
      <c r="B13" s="11">
        <v>47.056999999999903</v>
      </c>
      <c r="C13" s="11">
        <v>49.020999999999937</v>
      </c>
      <c r="D13" s="11">
        <v>49.969000000000015</v>
      </c>
      <c r="E13" s="11">
        <v>50.209999999999916</v>
      </c>
      <c r="F13" s="11">
        <v>50.533000000000008</v>
      </c>
      <c r="G13" s="11"/>
    </row>
    <row r="14" spans="1:7" x14ac:dyDescent="0.2">
      <c r="A14" s="10" t="str">
        <f>name!B13</f>
        <v>Transport and storage</v>
      </c>
      <c r="B14" s="11">
        <v>10.929000000000007</v>
      </c>
      <c r="C14" s="11">
        <v>10.362999999999987</v>
      </c>
      <c r="D14" s="11">
        <v>10.149999999999997</v>
      </c>
      <c r="E14" s="11">
        <v>10.296999999999999</v>
      </c>
      <c r="F14" s="11">
        <v>10.231000000000012</v>
      </c>
      <c r="G14" s="11"/>
    </row>
    <row r="15" spans="1:7" x14ac:dyDescent="0.2">
      <c r="A15" s="10" t="str">
        <f>name!B14</f>
        <v>Accommodation and food</v>
      </c>
      <c r="B15" s="11">
        <v>22.787999999999954</v>
      </c>
      <c r="C15" s="11">
        <v>28.179999999999968</v>
      </c>
      <c r="D15" s="11">
        <v>27.070000000000011</v>
      </c>
      <c r="E15" s="11">
        <v>29.381000000000064</v>
      </c>
      <c r="F15" s="11">
        <v>33.034999999999954</v>
      </c>
      <c r="G15" s="11"/>
    </row>
    <row r="16" spans="1:7" x14ac:dyDescent="0.2">
      <c r="A16" s="10" t="str">
        <f>name!B15</f>
        <v>Media</v>
      </c>
      <c r="B16" s="11">
        <v>1.7819999999999994</v>
      </c>
      <c r="C16" s="11">
        <v>2.594999999999998</v>
      </c>
      <c r="D16" s="11">
        <v>2.3910000000000027</v>
      </c>
      <c r="E16" s="11">
        <v>2.3160000000000012</v>
      </c>
      <c r="F16" s="11">
        <v>2.2579999999999996</v>
      </c>
      <c r="G16" s="11"/>
    </row>
    <row r="17" spans="1:7" x14ac:dyDescent="0.2">
      <c r="A17" s="10" t="str">
        <f>name!B16</f>
        <v>Information technology</v>
      </c>
      <c r="B17" s="11">
        <v>10.288</v>
      </c>
      <c r="C17" s="11">
        <v>10.696000000000002</v>
      </c>
      <c r="D17" s="11">
        <v>10.365000000000022</v>
      </c>
      <c r="E17" s="11">
        <v>11.092999999999986</v>
      </c>
      <c r="F17" s="11">
        <v>11.895000000000023</v>
      </c>
      <c r="G17" s="11"/>
    </row>
    <row r="18" spans="1:7" x14ac:dyDescent="0.2">
      <c r="A18" s="10" t="str">
        <f>name!B17</f>
        <v>Finance and insurance</v>
      </c>
      <c r="B18" s="11">
        <v>10.820999999999991</v>
      </c>
      <c r="C18" s="11">
        <v>9.7710000000000186</v>
      </c>
      <c r="D18" s="11">
        <v>11.017999999999997</v>
      </c>
      <c r="E18" s="11">
        <v>11.007999999999994</v>
      </c>
      <c r="F18" s="11">
        <v>10.544000000000006</v>
      </c>
      <c r="G18" s="11"/>
    </row>
    <row r="19" spans="1:7" x14ac:dyDescent="0.2">
      <c r="A19" s="10" t="str">
        <f>name!B18</f>
        <v>Real estate</v>
      </c>
      <c r="B19" s="11">
        <v>5.8459999999999992</v>
      </c>
      <c r="C19" s="11">
        <v>6.1529999999999978</v>
      </c>
      <c r="D19" s="11">
        <v>6.363999999999991</v>
      </c>
      <c r="E19" s="11">
        <v>5.7669999999999977</v>
      </c>
      <c r="F19" s="11">
        <v>5.8019999999999925</v>
      </c>
      <c r="G19" s="11"/>
    </row>
    <row r="20" spans="1:7" x14ac:dyDescent="0.2">
      <c r="A20" s="10" t="str">
        <f>name!B19</f>
        <v>Professional services</v>
      </c>
      <c r="B20" s="11">
        <v>27.522000000000045</v>
      </c>
      <c r="C20" s="11">
        <v>30.492000000000058</v>
      </c>
      <c r="D20" s="11">
        <v>29.821999999999957</v>
      </c>
      <c r="E20" s="11">
        <v>31.213000000000026</v>
      </c>
      <c r="F20" s="11">
        <v>33.29099999999994</v>
      </c>
      <c r="G20" s="11"/>
    </row>
    <row r="21" spans="1:7" x14ac:dyDescent="0.2">
      <c r="A21" s="10" t="str">
        <f>name!B20</f>
        <v>Support services</v>
      </c>
      <c r="B21" s="11">
        <v>24.514999999999997</v>
      </c>
      <c r="C21" s="11">
        <v>23.793000000000021</v>
      </c>
      <c r="D21" s="11">
        <v>22.917999999999974</v>
      </c>
      <c r="E21" s="11">
        <v>25.729000000000006</v>
      </c>
      <c r="F21" s="11">
        <v>28.524999999999928</v>
      </c>
      <c r="G21" s="11"/>
    </row>
    <row r="22" spans="1:7" x14ac:dyDescent="0.2">
      <c r="A22" s="10" t="str">
        <f>name!B21</f>
        <v>Public admin. and defence</v>
      </c>
      <c r="B22" s="11">
        <v>15.500999999999987</v>
      </c>
      <c r="C22" s="11">
        <v>11.085999999999984</v>
      </c>
      <c r="D22" s="11">
        <v>11.798999999999984</v>
      </c>
      <c r="E22" s="11">
        <v>12.067999999999994</v>
      </c>
      <c r="F22" s="11">
        <v>12.134999999999959</v>
      </c>
      <c r="G22" s="11"/>
    </row>
    <row r="23" spans="1:7" x14ac:dyDescent="0.2">
      <c r="A23" s="10" t="str">
        <f>name!B22</f>
        <v>Education</v>
      </c>
      <c r="B23" s="11">
        <v>26.998000000000051</v>
      </c>
      <c r="C23" s="11">
        <v>27.534000000000038</v>
      </c>
      <c r="D23" s="11">
        <v>26.29500000000003</v>
      </c>
      <c r="E23" s="11">
        <v>26.926000000000016</v>
      </c>
      <c r="F23" s="11">
        <v>28.692000000000021</v>
      </c>
      <c r="G23" s="11"/>
    </row>
    <row r="24" spans="1:7" x14ac:dyDescent="0.2">
      <c r="A24" s="10" t="str">
        <f>name!B23</f>
        <v>Health and social work</v>
      </c>
      <c r="B24" s="11">
        <v>45.398999999999937</v>
      </c>
      <c r="C24" s="11">
        <v>44.512000000000022</v>
      </c>
      <c r="D24" s="11">
        <v>42.471999999999959</v>
      </c>
      <c r="E24" s="11">
        <v>47.842999999999961</v>
      </c>
      <c r="F24" s="11">
        <v>56.220999999999975</v>
      </c>
      <c r="G24" s="11"/>
    </row>
    <row r="25" spans="1:7" x14ac:dyDescent="0.2">
      <c r="A25" s="10" t="str">
        <f>name!B24</f>
        <v>Arts and entertainment</v>
      </c>
      <c r="B25" s="11">
        <v>8.8310000000000048</v>
      </c>
      <c r="C25" s="11">
        <v>10.281000000000013</v>
      </c>
      <c r="D25" s="11">
        <v>9.2149999999999856</v>
      </c>
      <c r="E25" s="11">
        <v>10.914999999999997</v>
      </c>
      <c r="F25" s="11">
        <v>12.724000000000013</v>
      </c>
      <c r="G25" s="11"/>
    </row>
    <row r="26" spans="1:7" x14ac:dyDescent="0.2">
      <c r="A26" s="10" t="str">
        <f>name!B25</f>
        <v>Other services</v>
      </c>
      <c r="B26" s="11">
        <v>8.3429999999999858</v>
      </c>
      <c r="C26" s="11">
        <v>9.3510000000000044</v>
      </c>
      <c r="D26" s="11">
        <v>8.5410000000000164</v>
      </c>
      <c r="E26" s="11">
        <v>8.9059999999999899</v>
      </c>
      <c r="F26" s="11">
        <v>9.1639999999999926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337.06999999999988</v>
      </c>
      <c r="C28" s="11">
        <f t="shared" ref="C28:F28" si="0">SUM(C5:C26)</f>
        <v>351.15800000000007</v>
      </c>
      <c r="D28" s="11">
        <f t="shared" si="0"/>
        <v>347.39300000000003</v>
      </c>
      <c r="E28" s="11">
        <f t="shared" si="0"/>
        <v>363.64400000000001</v>
      </c>
      <c r="F28" s="11">
        <f t="shared" si="0"/>
        <v>386.17199999999974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1.7566084196161076</v>
      </c>
      <c r="C32" s="18">
        <f t="shared" ref="C32:E32" si="1">C5/C$28*100</f>
        <v>1.5984257798483856</v>
      </c>
      <c r="D32" s="18">
        <f t="shared" si="1"/>
        <v>2.0331440184459706</v>
      </c>
      <c r="E32" s="18">
        <f t="shared" si="1"/>
        <v>2.0181826181650218</v>
      </c>
      <c r="F32" s="18">
        <f>F5/F$28*100</f>
        <v>1.9592306019079575</v>
      </c>
    </row>
    <row r="33" spans="1:6" x14ac:dyDescent="0.2">
      <c r="A33" t="str">
        <f>$A$6</f>
        <v>Mining and quarrying</v>
      </c>
      <c r="B33" s="18">
        <f t="shared" ref="B33:F53" si="2">B6/B$28*100</f>
        <v>0.14804046637196994</v>
      </c>
      <c r="C33" s="18">
        <f t="shared" si="2"/>
        <v>8.4577312776584909E-2</v>
      </c>
      <c r="D33" s="18">
        <f t="shared" si="2"/>
        <v>8.6357525914454031E-2</v>
      </c>
      <c r="E33" s="18">
        <f t="shared" si="2"/>
        <v>7.2323481206894594E-2</v>
      </c>
      <c r="F33" s="18">
        <f t="shared" si="2"/>
        <v>5.6710481339921126E-2</v>
      </c>
    </row>
    <row r="34" spans="1:6" x14ac:dyDescent="0.2">
      <c r="A34" t="str">
        <f>$A$7</f>
        <v>Food drink and tobacco</v>
      </c>
      <c r="B34" s="18">
        <f t="shared" si="2"/>
        <v>1.0561604414513293</v>
      </c>
      <c r="C34" s="18">
        <f t="shared" si="2"/>
        <v>1.0889684985106425</v>
      </c>
      <c r="D34" s="18">
        <f t="shared" si="2"/>
        <v>1.1206328279498992</v>
      </c>
      <c r="E34" s="18">
        <f t="shared" si="2"/>
        <v>1.0081288292945842</v>
      </c>
      <c r="F34" s="18">
        <f t="shared" si="2"/>
        <v>0.80767119314709457</v>
      </c>
    </row>
    <row r="35" spans="1:6" x14ac:dyDescent="0.2">
      <c r="A35" t="str">
        <f>$A$8</f>
        <v>Engineering</v>
      </c>
      <c r="B35" s="18">
        <f t="shared" si="2"/>
        <v>3.1669979529474639</v>
      </c>
      <c r="C35" s="18">
        <f t="shared" si="2"/>
        <v>3.0077628873612485</v>
      </c>
      <c r="D35" s="18">
        <f t="shared" si="2"/>
        <v>3.0066811939215814</v>
      </c>
      <c r="E35" s="18">
        <f t="shared" si="2"/>
        <v>2.7774416737248542</v>
      </c>
      <c r="F35" s="18">
        <f t="shared" si="2"/>
        <v>2.1013952332121448</v>
      </c>
    </row>
    <row r="36" spans="1:6" x14ac:dyDescent="0.2">
      <c r="A36" t="str">
        <f>$A$9</f>
        <v>Rest of manufacturing</v>
      </c>
      <c r="B36" s="18">
        <f t="shared" si="2"/>
        <v>6.5434479484973354</v>
      </c>
      <c r="C36" s="18">
        <f t="shared" si="2"/>
        <v>6.7340057751781215</v>
      </c>
      <c r="D36" s="18">
        <f t="shared" si="2"/>
        <v>6.7744600495692264</v>
      </c>
      <c r="E36" s="18">
        <f t="shared" si="2"/>
        <v>6.092222063336691</v>
      </c>
      <c r="F36" s="18">
        <f t="shared" si="2"/>
        <v>5.6355717141584529</v>
      </c>
    </row>
    <row r="37" spans="1:6" x14ac:dyDescent="0.2">
      <c r="A37" t="str">
        <f>$A$10</f>
        <v>Electricity and gas</v>
      </c>
      <c r="B37" s="18">
        <f t="shared" si="2"/>
        <v>0.5645711573263722</v>
      </c>
      <c r="C37" s="18">
        <f t="shared" si="2"/>
        <v>0.65440627865519174</v>
      </c>
      <c r="D37" s="18">
        <f t="shared" si="2"/>
        <v>0.97094644969818111</v>
      </c>
      <c r="E37" s="18">
        <f t="shared" si="2"/>
        <v>0.88218147418904214</v>
      </c>
      <c r="F37" s="18">
        <f t="shared" si="2"/>
        <v>0.80585852935997326</v>
      </c>
    </row>
    <row r="38" spans="1:6" x14ac:dyDescent="0.2">
      <c r="A38" t="str">
        <f>$A$11</f>
        <v>Water and sewerage</v>
      </c>
      <c r="B38" s="18">
        <f t="shared" si="2"/>
        <v>0.5856350312991373</v>
      </c>
      <c r="C38" s="18">
        <f t="shared" si="2"/>
        <v>0.69228096754167512</v>
      </c>
      <c r="D38" s="18">
        <f t="shared" si="2"/>
        <v>0.64653001067954829</v>
      </c>
      <c r="E38" s="18">
        <f t="shared" si="2"/>
        <v>0.65558623268911465</v>
      </c>
      <c r="F38" s="18">
        <f t="shared" si="2"/>
        <v>0.67482883274810224</v>
      </c>
    </row>
    <row r="39" spans="1:6" x14ac:dyDescent="0.2">
      <c r="A39" t="str">
        <f>$A$12</f>
        <v>Construction</v>
      </c>
      <c r="B39" s="18">
        <f t="shared" si="2"/>
        <v>7.0792417005369961</v>
      </c>
      <c r="C39" s="18">
        <f t="shared" si="2"/>
        <v>8.1609987526982266</v>
      </c>
      <c r="D39" s="18">
        <f t="shared" si="2"/>
        <v>8.1032145149729669</v>
      </c>
      <c r="E39" s="18">
        <f t="shared" si="2"/>
        <v>8.4857717987922126</v>
      </c>
      <c r="F39" s="18">
        <f t="shared" si="2"/>
        <v>8.9654350910993159</v>
      </c>
    </row>
    <row r="40" spans="1:6" x14ac:dyDescent="0.2">
      <c r="A40" t="str">
        <f>$A$13</f>
        <v>Wholesale and retail trade</v>
      </c>
      <c r="B40" s="18">
        <f t="shared" si="2"/>
        <v>13.960601655442465</v>
      </c>
      <c r="C40" s="18">
        <f t="shared" si="2"/>
        <v>13.95981296168674</v>
      </c>
      <c r="D40" s="18">
        <f t="shared" si="2"/>
        <v>14.383997374731216</v>
      </c>
      <c r="E40" s="18">
        <f t="shared" si="2"/>
        <v>13.807460043339068</v>
      </c>
      <c r="F40" s="18">
        <f t="shared" si="2"/>
        <v>13.085619879224813</v>
      </c>
    </row>
    <row r="41" spans="1:6" x14ac:dyDescent="0.2">
      <c r="A41" t="str">
        <f>$A$14</f>
        <v>Transport and storage</v>
      </c>
      <c r="B41" s="18">
        <f t="shared" si="2"/>
        <v>3.2423532203993273</v>
      </c>
      <c r="C41" s="18">
        <f t="shared" si="2"/>
        <v>2.9510932400799597</v>
      </c>
      <c r="D41" s="18">
        <f t="shared" si="2"/>
        <v>2.9217629601057005</v>
      </c>
      <c r="E41" s="18">
        <f t="shared" si="2"/>
        <v>2.8316155360737421</v>
      </c>
      <c r="F41" s="18">
        <f t="shared" si="2"/>
        <v>2.6493376008617968</v>
      </c>
    </row>
    <row r="42" spans="1:6" x14ac:dyDescent="0.2">
      <c r="A42" t="str">
        <f>$A$15</f>
        <v>Accommodation and food</v>
      </c>
      <c r="B42" s="18">
        <f t="shared" si="2"/>
        <v>6.7606135224137303</v>
      </c>
      <c r="C42" s="18">
        <f t="shared" si="2"/>
        <v>8.0248776903843737</v>
      </c>
      <c r="D42" s="18">
        <f t="shared" si="2"/>
        <v>7.7923274216809224</v>
      </c>
      <c r="E42" s="18">
        <f t="shared" si="2"/>
        <v>8.0796053282881246</v>
      </c>
      <c r="F42" s="18">
        <f t="shared" si="2"/>
        <v>8.5544783153620596</v>
      </c>
    </row>
    <row r="43" spans="1:6" x14ac:dyDescent="0.2">
      <c r="A43" t="str">
        <f>$A$16</f>
        <v>Media</v>
      </c>
      <c r="B43" s="18">
        <f t="shared" si="2"/>
        <v>0.52867356928827836</v>
      </c>
      <c r="C43" s="18">
        <f t="shared" si="2"/>
        <v>0.73898359143177639</v>
      </c>
      <c r="D43" s="18">
        <f t="shared" si="2"/>
        <v>0.68826948153820089</v>
      </c>
      <c r="E43" s="18">
        <f t="shared" si="2"/>
        <v>0.63688662538086727</v>
      </c>
      <c r="F43" s="18">
        <f t="shared" si="2"/>
        <v>0.58471354733124126</v>
      </c>
    </row>
    <row r="44" spans="1:6" x14ac:dyDescent="0.2">
      <c r="A44" t="str">
        <f>$A$17</f>
        <v>Information technology</v>
      </c>
      <c r="B44" s="18">
        <f t="shared" si="2"/>
        <v>3.0521850060818241</v>
      </c>
      <c r="C44" s="18">
        <f t="shared" si="2"/>
        <v>3.0459223483446198</v>
      </c>
      <c r="D44" s="18">
        <f t="shared" si="2"/>
        <v>2.9836525203443998</v>
      </c>
      <c r="E44" s="18">
        <f t="shared" si="2"/>
        <v>3.0505109392702714</v>
      </c>
      <c r="F44" s="18">
        <f t="shared" si="2"/>
        <v>3.0802336782573647</v>
      </c>
    </row>
    <row r="45" spans="1:6" x14ac:dyDescent="0.2">
      <c r="A45" t="str">
        <f>$A$18</f>
        <v>Finance and insurance</v>
      </c>
      <c r="B45" s="18">
        <f t="shared" si="2"/>
        <v>3.210312398018214</v>
      </c>
      <c r="C45" s="18">
        <f t="shared" si="2"/>
        <v>2.7825081587205807</v>
      </c>
      <c r="D45" s="18">
        <f t="shared" si="2"/>
        <v>3.1716240684181884</v>
      </c>
      <c r="E45" s="18">
        <f t="shared" si="2"/>
        <v>3.0271364301349655</v>
      </c>
      <c r="F45" s="18">
        <f t="shared" si="2"/>
        <v>2.7303895673430523</v>
      </c>
    </row>
    <row r="46" spans="1:6" x14ac:dyDescent="0.2">
      <c r="A46" t="str">
        <f>$A$19</f>
        <v>Real estate</v>
      </c>
      <c r="B46" s="18">
        <f t="shared" si="2"/>
        <v>1.7343578485181124</v>
      </c>
      <c r="C46" s="18">
        <f t="shared" si="2"/>
        <v>1.7522027121694497</v>
      </c>
      <c r="D46" s="18">
        <f t="shared" si="2"/>
        <v>1.8319309830652866</v>
      </c>
      <c r="E46" s="18">
        <f t="shared" si="2"/>
        <v>1.5858916962743774</v>
      </c>
      <c r="F46" s="18">
        <f t="shared" si="2"/>
        <v>1.5024393275535244</v>
      </c>
    </row>
    <row r="47" spans="1:6" x14ac:dyDescent="0.2">
      <c r="A47" s="10" t="str">
        <f>$A$20</f>
        <v>Professional services</v>
      </c>
      <c r="B47" s="18">
        <f t="shared" si="2"/>
        <v>8.1650695701189822</v>
      </c>
      <c r="C47" s="18">
        <f t="shared" si="2"/>
        <v>8.6832707783960643</v>
      </c>
      <c r="D47" s="18">
        <f t="shared" si="2"/>
        <v>8.5845137927361677</v>
      </c>
      <c r="E47" s="18">
        <f t="shared" si="2"/>
        <v>8.5833947487102833</v>
      </c>
      <c r="F47" s="18">
        <f t="shared" si="2"/>
        <v>8.62077001957676</v>
      </c>
    </row>
    <row r="48" spans="1:6" x14ac:dyDescent="0.2">
      <c r="A48" s="10" t="str">
        <f>$A$21</f>
        <v>Support services</v>
      </c>
      <c r="B48" s="18">
        <f t="shared" si="2"/>
        <v>7.2729700062301621</v>
      </c>
      <c r="C48" s="18">
        <f t="shared" si="2"/>
        <v>6.7755825013241937</v>
      </c>
      <c r="D48" s="18">
        <f t="shared" si="2"/>
        <v>6.5971392630248662</v>
      </c>
      <c r="E48" s="18">
        <f t="shared" si="2"/>
        <v>7.0753264181452211</v>
      </c>
      <c r="F48" s="18">
        <f t="shared" si="2"/>
        <v>7.3866049325171028</v>
      </c>
    </row>
    <row r="49" spans="1:9" x14ac:dyDescent="0.2">
      <c r="A49" s="10" t="str">
        <f>$A$22</f>
        <v>Public admin. and defence</v>
      </c>
      <c r="B49" s="18">
        <f t="shared" si="2"/>
        <v>4.5987480345328837</v>
      </c>
      <c r="C49" s="18">
        <f t="shared" si="2"/>
        <v>3.1569834661320497</v>
      </c>
      <c r="D49" s="18">
        <f t="shared" si="2"/>
        <v>3.3964414942154795</v>
      </c>
      <c r="E49" s="18">
        <f t="shared" si="2"/>
        <v>3.3186303087635141</v>
      </c>
      <c r="F49" s="18">
        <f t="shared" si="2"/>
        <v>3.1423821509586314</v>
      </c>
    </row>
    <row r="50" spans="1:9" x14ac:dyDescent="0.2">
      <c r="A50" s="10" t="str">
        <f>$A$23</f>
        <v>Education</v>
      </c>
      <c r="B50" s="18">
        <f t="shared" si="2"/>
        <v>8.0096122467143491</v>
      </c>
      <c r="C50" s="18">
        <f t="shared" si="2"/>
        <v>7.8409149157928999</v>
      </c>
      <c r="D50" s="18">
        <f t="shared" si="2"/>
        <v>7.5692371464019219</v>
      </c>
      <c r="E50" s="18">
        <f t="shared" si="2"/>
        <v>7.4044945056153857</v>
      </c>
      <c r="F50" s="18">
        <f t="shared" si="2"/>
        <v>7.4298499114384366</v>
      </c>
    </row>
    <row r="51" spans="1:9" x14ac:dyDescent="0.2">
      <c r="A51" s="10" t="str">
        <f>$A$24</f>
        <v>Health and social work</v>
      </c>
      <c r="B51" s="18">
        <f t="shared" si="2"/>
        <v>13.46871569703621</v>
      </c>
      <c r="C51" s="18">
        <f t="shared" si="2"/>
        <v>12.675775576805886</v>
      </c>
      <c r="D51" s="18">
        <f t="shared" si="2"/>
        <v>12.225922802128988</v>
      </c>
      <c r="E51" s="18">
        <f t="shared" si="2"/>
        <v>13.156548712477026</v>
      </c>
      <c r="F51" s="18">
        <f t="shared" si="2"/>
        <v>14.558538682245221</v>
      </c>
    </row>
    <row r="52" spans="1:9" x14ac:dyDescent="0.2">
      <c r="A52" s="10" t="str">
        <f>$A$25</f>
        <v>Arts and entertainment</v>
      </c>
      <c r="B52" s="18">
        <f t="shared" si="2"/>
        <v>2.6199305782181765</v>
      </c>
      <c r="C52" s="18">
        <f t="shared" si="2"/>
        <v>2.9277419281349171</v>
      </c>
      <c r="D52" s="18">
        <f t="shared" si="2"/>
        <v>2.6526153376723149</v>
      </c>
      <c r="E52" s="18">
        <f t="shared" si="2"/>
        <v>3.001561967198688</v>
      </c>
      <c r="F52" s="18">
        <f t="shared" si="2"/>
        <v>3.2949048610463785</v>
      </c>
    </row>
    <row r="53" spans="1:9" x14ac:dyDescent="0.2">
      <c r="A53" s="10" t="str">
        <f>$A$26</f>
        <v>Other services</v>
      </c>
      <c r="B53" s="18">
        <f t="shared" si="2"/>
        <v>2.4751535289405728</v>
      </c>
      <c r="C53" s="18">
        <f t="shared" si="2"/>
        <v>2.6629038780264165</v>
      </c>
      <c r="D53" s="18">
        <f t="shared" si="2"/>
        <v>2.4585987627845163</v>
      </c>
      <c r="E53" s="18">
        <f t="shared" si="2"/>
        <v>2.4490985689300495</v>
      </c>
      <c r="F53" s="18">
        <f t="shared" si="2"/>
        <v>2.3730358493106696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Gloucestershire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-1.3266221995423155</v>
      </c>
      <c r="C63" s="18">
        <f>IF(AND(D$3-C$3 &lt;&gt; 0,C5&lt;&gt;0,D5&lt;&gt;0),(EXP(LN(D5/C5)/(D$3-C$3))-1)*100,0)</f>
        <v>25.832887938714034</v>
      </c>
      <c r="D63" s="18">
        <f t="shared" ref="B63:E78" si="3">IF(AND(E$3-D$3 &lt;&gt; 0,D5&lt;&gt;0,E5&lt;&gt;0),(EXP(LN(E5/D5)/(E$3-D$3))-1)*100,0)</f>
        <v>0.76960037952193971</v>
      </c>
      <c r="E63" s="18">
        <f t="shared" si="3"/>
        <v>0.30508376261708658</v>
      </c>
      <c r="F63" s="18">
        <f>IF(AND(F$3-D$3 &lt;&gt; 0,D5&lt;&gt;0,F5&lt;&gt;0),(EXP(LN(F5/D5)/(F$3-D$3))-1)*100,0)</f>
        <v>0.45968422643305473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-12.165734096781822</v>
      </c>
      <c r="C64" s="18">
        <f t="shared" ref="C64:C78" si="4">IF(AND(D$3-C$3 &lt;&gt; 0,C6&lt;&gt;0,D6&lt;&gt;0),(EXP(LN(D6/C6)/(D$3-C$3))-1)*100,0)</f>
        <v>1.0101010101007502</v>
      </c>
      <c r="D64" s="18">
        <f t="shared" si="3"/>
        <v>-2.5982188451168842</v>
      </c>
      <c r="E64" s="18">
        <f t="shared" si="3"/>
        <v>-1.814165271787449</v>
      </c>
      <c r="F64" s="18">
        <f t="shared" ref="F64:F84" si="5">IF(AND(F$3-D$3 &lt;&gt; 0,D6&lt;&gt;0,F6&lt;&gt;0),(EXP(LN(F6/D6)/(F$3-D$3))-1)*100,0)</f>
        <v>-2.0762152305901838</v>
      </c>
    </row>
    <row r="65" spans="1:6" x14ac:dyDescent="0.2">
      <c r="A65" t="str">
        <f>$A$7</f>
        <v>Food drink and tobacco</v>
      </c>
      <c r="B65" s="18">
        <f t="shared" si="3"/>
        <v>1.8044990947294837</v>
      </c>
      <c r="C65" s="18">
        <f t="shared" si="4"/>
        <v>1.8043933054391115</v>
      </c>
      <c r="D65" s="18">
        <f t="shared" si="3"/>
        <v>-1.1943882582950538</v>
      </c>
      <c r="E65" s="18">
        <f t="shared" si="3"/>
        <v>-1.6029016993465484</v>
      </c>
      <c r="F65" s="18">
        <f t="shared" si="5"/>
        <v>-1.4669185653027106</v>
      </c>
    </row>
    <row r="66" spans="1:6" x14ac:dyDescent="0.2">
      <c r="A66" t="str">
        <f>$A$8</f>
        <v>Engineering</v>
      </c>
      <c r="B66" s="18">
        <f t="shared" si="3"/>
        <v>-0.26569402771092765</v>
      </c>
      <c r="C66" s="18">
        <f t="shared" si="4"/>
        <v>-1.1077447453135325</v>
      </c>
      <c r="D66" s="18">
        <f t="shared" si="3"/>
        <v>-0.66950816345008324</v>
      </c>
      <c r="E66" s="18">
        <f t="shared" si="3"/>
        <v>-2.1644445431493464</v>
      </c>
      <c r="F66" s="18">
        <f t="shared" si="5"/>
        <v>-1.6686491731793374</v>
      </c>
    </row>
    <row r="67" spans="1:6" x14ac:dyDescent="0.2">
      <c r="A67" t="str">
        <f>$A$9</f>
        <v>Rest of manufacturing</v>
      </c>
      <c r="B67" s="18">
        <f t="shared" si="3"/>
        <v>1.7565384091057012</v>
      </c>
      <c r="C67" s="18">
        <f t="shared" si="4"/>
        <v>-0.47786188522844775</v>
      </c>
      <c r="D67" s="18">
        <f t="shared" si="3"/>
        <v>-1.201288556524005</v>
      </c>
      <c r="E67" s="18">
        <f t="shared" si="3"/>
        <v>-0.17790942285873523</v>
      </c>
      <c r="F67" s="18">
        <f t="shared" si="5"/>
        <v>-0.52020823209067979</v>
      </c>
    </row>
    <row r="68" spans="1:6" x14ac:dyDescent="0.2">
      <c r="A68" t="str">
        <f>$A$10</f>
        <v>Electricity and gas</v>
      </c>
      <c r="B68" s="18">
        <f t="shared" si="3"/>
        <v>4.828122857628947</v>
      </c>
      <c r="C68" s="18">
        <f t="shared" si="4"/>
        <v>46.779808529155972</v>
      </c>
      <c r="D68" s="18">
        <f t="shared" si="3"/>
        <v>-0.99808308023496828</v>
      </c>
      <c r="E68" s="18">
        <f t="shared" si="3"/>
        <v>-0.30335976843549606</v>
      </c>
      <c r="F68" s="18">
        <f t="shared" si="5"/>
        <v>-0.53547419677252295</v>
      </c>
    </row>
    <row r="69" spans="1:6" x14ac:dyDescent="0.2">
      <c r="A69" t="str">
        <f>$A$11</f>
        <v>Water and sewerage</v>
      </c>
      <c r="B69" s="18">
        <f t="shared" si="3"/>
        <v>5.3439145612274697</v>
      </c>
      <c r="C69" s="18">
        <f t="shared" si="4"/>
        <v>-7.6100370218014302</v>
      </c>
      <c r="D69" s="18">
        <f t="shared" si="3"/>
        <v>1.1997174208586925</v>
      </c>
      <c r="E69" s="18">
        <f t="shared" si="3"/>
        <v>0.89434285486400533</v>
      </c>
      <c r="F69" s="18">
        <f t="shared" si="5"/>
        <v>0.99603185251861959</v>
      </c>
    </row>
    <row r="70" spans="1:6" x14ac:dyDescent="0.2">
      <c r="A70" t="str">
        <f>$A$12</f>
        <v>Construction</v>
      </c>
      <c r="B70" s="18">
        <f t="shared" si="3"/>
        <v>4.6850727624931032</v>
      </c>
      <c r="C70" s="18">
        <f t="shared" si="4"/>
        <v>-1.7726289343289792</v>
      </c>
      <c r="D70" s="18">
        <f t="shared" si="3"/>
        <v>1.853949779079489</v>
      </c>
      <c r="E70" s="18">
        <f t="shared" si="3"/>
        <v>1.1575815360633568</v>
      </c>
      <c r="F70" s="18">
        <f t="shared" si="5"/>
        <v>1.3891736675867294</v>
      </c>
    </row>
    <row r="71" spans="1:6" x14ac:dyDescent="0.2">
      <c r="A71" t="str">
        <f>$A$13</f>
        <v>Wholesale and retail trade</v>
      </c>
      <c r="B71" s="18">
        <f t="shared" si="3"/>
        <v>1.0274712270460284</v>
      </c>
      <c r="C71" s="18">
        <f t="shared" si="4"/>
        <v>1.9338650782319444</v>
      </c>
      <c r="D71" s="18">
        <f t="shared" si="3"/>
        <v>9.6274251893579965E-2</v>
      </c>
      <c r="E71" s="18">
        <f t="shared" si="3"/>
        <v>6.4144345349292919E-2</v>
      </c>
      <c r="F71" s="18">
        <f t="shared" si="5"/>
        <v>7.4853168102784196E-2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-1.3206527459280526</v>
      </c>
      <c r="C72" s="18">
        <f t="shared" si="4"/>
        <v>-2.0553893660136158</v>
      </c>
      <c r="D72" s="18">
        <f t="shared" si="3"/>
        <v>0.28799160508234944</v>
      </c>
      <c r="E72" s="18">
        <f t="shared" si="3"/>
        <v>-6.4281968062596118E-2</v>
      </c>
      <c r="F72" s="18">
        <f t="shared" si="5"/>
        <v>5.3004852003102343E-2</v>
      </c>
    </row>
    <row r="73" spans="1:6" x14ac:dyDescent="0.2">
      <c r="A73" t="str">
        <f>$A$15</f>
        <v>Accommodation and food</v>
      </c>
      <c r="B73" s="18">
        <f t="shared" si="6"/>
        <v>5.4529405433955569</v>
      </c>
      <c r="C73" s="18">
        <f>IF(AND(D$3-C$3 &lt;&gt; 0,C15&lt;&gt;0,D15&lt;&gt;0),(EXP(LN(D15/C15)/(D$3-C$3))-1)*100,0)</f>
        <v>-3.9389638041162467</v>
      </c>
      <c r="D73" s="18">
        <f t="shared" si="3"/>
        <v>1.6519381356967067</v>
      </c>
      <c r="E73" s="18">
        <f t="shared" si="3"/>
        <v>1.179091102105212</v>
      </c>
      <c r="F73" s="18">
        <f t="shared" si="5"/>
        <v>1.3364618834946329</v>
      </c>
    </row>
    <row r="74" spans="1:6" x14ac:dyDescent="0.2">
      <c r="A74" t="str">
        <f>$A$16</f>
        <v>Media</v>
      </c>
      <c r="B74" s="18">
        <f t="shared" si="6"/>
        <v>9.8518602211189013</v>
      </c>
      <c r="C74" s="18">
        <f>IF(AND(D$3-C$3 &lt;&gt; 0,C16&lt;&gt;0,D16&lt;&gt;0),(EXP(LN(D16/C16)/(D$3-C$3))-1)*100,0)</f>
        <v>-7.861271676300408</v>
      </c>
      <c r="D74" s="18">
        <f t="shared" si="3"/>
        <v>-0.63537547431179453</v>
      </c>
      <c r="E74" s="18">
        <f t="shared" si="3"/>
        <v>-0.25329959365165688</v>
      </c>
      <c r="F74" s="18">
        <f t="shared" si="5"/>
        <v>-0.38082118157216627</v>
      </c>
    </row>
    <row r="75" spans="1:6" x14ac:dyDescent="0.2">
      <c r="A75" t="str">
        <f>$A$17</f>
        <v>Information technology</v>
      </c>
      <c r="B75" s="18">
        <f t="shared" si="6"/>
        <v>0.97703392100445541</v>
      </c>
      <c r="C75" s="18">
        <f t="shared" si="4"/>
        <v>-3.0946148092743098</v>
      </c>
      <c r="D75" s="18">
        <f t="shared" si="3"/>
        <v>1.3668477631059162</v>
      </c>
      <c r="E75" s="18">
        <f t="shared" si="3"/>
        <v>0.70048061842282738</v>
      </c>
      <c r="F75" s="18">
        <f t="shared" si="5"/>
        <v>0.92211484177042724</v>
      </c>
    </row>
    <row r="76" spans="1:6" x14ac:dyDescent="0.2">
      <c r="A76" t="str">
        <f>$A$18</f>
        <v>Finance and insurance</v>
      </c>
      <c r="B76" s="18">
        <f t="shared" si="6"/>
        <v>-2.5194649966829852</v>
      </c>
      <c r="C76" s="18">
        <f t="shared" si="4"/>
        <v>12.76225565448752</v>
      </c>
      <c r="D76" s="18">
        <f t="shared" si="3"/>
        <v>-1.8158708297688619E-2</v>
      </c>
      <c r="E76" s="18">
        <f t="shared" si="3"/>
        <v>-0.42972705385976306</v>
      </c>
      <c r="F76" s="18">
        <f t="shared" si="5"/>
        <v>-0.29272619419520307</v>
      </c>
    </row>
    <row r="77" spans="1:6" x14ac:dyDescent="0.2">
      <c r="A77" t="str">
        <f>$A$19</f>
        <v>Real estate</v>
      </c>
      <c r="B77" s="18">
        <f t="shared" si="6"/>
        <v>1.2877738279431838</v>
      </c>
      <c r="C77" s="18">
        <f t="shared" si="4"/>
        <v>3.4292215179586139</v>
      </c>
      <c r="D77" s="18">
        <f t="shared" si="3"/>
        <v>-1.9508222264698394</v>
      </c>
      <c r="E77" s="18">
        <f t="shared" si="3"/>
        <v>6.0525019662072133E-2</v>
      </c>
      <c r="F77" s="18">
        <f t="shared" si="5"/>
        <v>-0.61446721276986471</v>
      </c>
    </row>
    <row r="78" spans="1:6" x14ac:dyDescent="0.2">
      <c r="A78" t="str">
        <f>$A$20</f>
        <v>Professional services</v>
      </c>
      <c r="B78" s="18">
        <f t="shared" si="6"/>
        <v>2.5950671692880567</v>
      </c>
      <c r="C78" s="18">
        <f t="shared" si="4"/>
        <v>-2.1972976518434328</v>
      </c>
      <c r="D78" s="18">
        <f t="shared" si="3"/>
        <v>0.91593521819146595</v>
      </c>
      <c r="E78" s="18">
        <f t="shared" si="3"/>
        <v>0.6466056813672294</v>
      </c>
      <c r="F78" s="18">
        <f t="shared" si="5"/>
        <v>0.73630223206551104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-0.74455821278024414</v>
      </c>
      <c r="C79" s="18">
        <f t="shared" ref="C79:C84" si="8">IF(AND(D$3-C$3 &lt;&gt; 0,C21&lt;&gt;0,D21&lt;&gt;0),(EXP(LN(D21/C21)/(D$3-C$3))-1)*100,0)</f>
        <v>-3.6775522212417311</v>
      </c>
      <c r="D79" s="18">
        <f t="shared" ref="D79:D84" si="9">IF(AND(E$3-D$3 &lt;&gt; 0,D21&lt;&gt;0,E21&lt;&gt;0),(EXP(LN(E21/D21)/(E$3-D$3))-1)*100,0)</f>
        <v>2.3409015262799926</v>
      </c>
      <c r="E79" s="18">
        <f t="shared" ref="E79:E84" si="10">IF(AND(F$3-E$3 &lt;&gt; 0,E21&lt;&gt;0,F21&lt;&gt;0),(EXP(LN(F21/E21)/(F$3-E$3))-1)*100,0)</f>
        <v>1.0369609121085199</v>
      </c>
      <c r="F79" s="18">
        <f t="shared" si="5"/>
        <v>1.4697512851609806</v>
      </c>
    </row>
    <row r="80" spans="1:6" x14ac:dyDescent="0.2">
      <c r="A80" s="10" t="str">
        <f>$A$22</f>
        <v>Public admin. and defence</v>
      </c>
      <c r="B80" s="18">
        <f t="shared" si="7"/>
        <v>-8.0389779187654558</v>
      </c>
      <c r="C80" s="18">
        <f t="shared" si="8"/>
        <v>6.4315352697095429</v>
      </c>
      <c r="D80" s="18">
        <f t="shared" si="9"/>
        <v>0.45186864482953393</v>
      </c>
      <c r="E80" s="18">
        <f t="shared" si="10"/>
        <v>5.5380508161517739E-2</v>
      </c>
      <c r="F80" s="18">
        <f t="shared" si="5"/>
        <v>0.18736903054781262</v>
      </c>
    </row>
    <row r="81" spans="1:6" x14ac:dyDescent="0.2">
      <c r="A81" s="10" t="str">
        <f>$A$23</f>
        <v>Education</v>
      </c>
      <c r="B81" s="18">
        <f t="shared" si="7"/>
        <v>0.49268008301122101</v>
      </c>
      <c r="C81" s="18">
        <f t="shared" si="8"/>
        <v>-4.4998910438004192</v>
      </c>
      <c r="D81" s="18">
        <f t="shared" si="9"/>
        <v>0.47539755584296017</v>
      </c>
      <c r="E81" s="18">
        <f t="shared" si="10"/>
        <v>0.63728181136428752</v>
      </c>
      <c r="F81" s="18">
        <f t="shared" si="5"/>
        <v>0.58329143301620867</v>
      </c>
    </row>
    <row r="82" spans="1:6" x14ac:dyDescent="0.2">
      <c r="A82" s="10" t="str">
        <f>$A$24</f>
        <v>Health and social work</v>
      </c>
      <c r="B82" s="18">
        <f t="shared" si="7"/>
        <v>-0.49206693029505422</v>
      </c>
      <c r="C82" s="18">
        <f t="shared" si="8"/>
        <v>-4.5830337886413997</v>
      </c>
      <c r="D82" s="18">
        <f t="shared" si="9"/>
        <v>2.410182104163594</v>
      </c>
      <c r="E82" s="18">
        <f t="shared" si="10"/>
        <v>1.6267450898017621</v>
      </c>
      <c r="F82" s="18">
        <f t="shared" si="5"/>
        <v>1.887222566257063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3.8738834620353435</v>
      </c>
      <c r="C83" s="18">
        <f t="shared" si="8"/>
        <v>-10.36864118276457</v>
      </c>
      <c r="D83" s="18">
        <f t="shared" si="9"/>
        <v>3.4440891985502819</v>
      </c>
      <c r="E83" s="18">
        <f t="shared" si="10"/>
        <v>1.545338591351153</v>
      </c>
      <c r="F83" s="18">
        <f t="shared" si="5"/>
        <v>2.174351060240487</v>
      </c>
    </row>
    <row r="84" spans="1:6" x14ac:dyDescent="0.2">
      <c r="A84" s="10" t="str">
        <f>$A$26</f>
        <v>Other services</v>
      </c>
      <c r="B84" s="18">
        <f t="shared" si="7"/>
        <v>2.8925554060974301</v>
      </c>
      <c r="C84" s="18">
        <f t="shared" si="8"/>
        <v>-8.6621751684310517</v>
      </c>
      <c r="D84" s="18">
        <f t="shared" si="9"/>
        <v>0.84045435132134028</v>
      </c>
      <c r="E84" s="18">
        <f t="shared" si="10"/>
        <v>0.28598373240635855</v>
      </c>
      <c r="F84" s="18">
        <f t="shared" si="5"/>
        <v>0.47046769118415099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1.0288981452978962</v>
      </c>
      <c r="C86" s="18">
        <f>IF(AND(D$3-C$3 &lt;&gt; 0,C28&lt;&gt;0,D28&lt;&gt;0),(EXP(LN(D28/C28)/(D$3-C$3))-1)*100,0)</f>
        <v>-1.0721669447940951</v>
      </c>
      <c r="D86" s="18">
        <f>IF(AND(E$3-D$3 &lt;&gt; 0,D28&lt;&gt;0,E28&lt;&gt;0),(EXP(LN(E28/D28)/(E$3-D$3))-1)*100,0)</f>
        <v>0.91856642621594986</v>
      </c>
      <c r="E86" s="18">
        <f>IF(AND(F$3-E$3 &lt;&gt; 0,E28&lt;&gt;0,F28&lt;&gt;0),(EXP(LN(F28/E28)/(F$3-E$3))-1)*100,0)</f>
        <v>0.60288507042958184</v>
      </c>
      <c r="F86" s="18">
        <f>IF(AND(F$3-D$3 &lt;&gt; 0,D28&lt;&gt;0,F28&lt;&gt;0),(EXP(LN(F28/D28)/(F$3-D$3))-1)*100,0)</f>
        <v>0.70800231659025048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-0.3080000000000167</v>
      </c>
      <c r="C90" s="27">
        <f>D5-C5</f>
        <v>1.4500000000000171</v>
      </c>
      <c r="D90" s="27">
        <f t="shared" si="11"/>
        <v>0.27599999999999891</v>
      </c>
      <c r="E90" s="27">
        <f t="shared" si="11"/>
        <v>0.22699999999998166</v>
      </c>
      <c r="F90" s="27">
        <f>F5-D5</f>
        <v>0.50299999999998057</v>
      </c>
    </row>
    <row r="91" spans="1:6" x14ac:dyDescent="0.2">
      <c r="A91" t="str">
        <f>$A$6</f>
        <v>Mining and quarrying</v>
      </c>
      <c r="B91" s="27">
        <f t="shared" si="11"/>
        <v>-0.20199999999999885</v>
      </c>
      <c r="C91" s="27">
        <f t="shared" ref="C91:C105" si="12">D6-C6</f>
        <v>2.9999999999992255E-3</v>
      </c>
      <c r="D91" s="27">
        <f t="shared" si="11"/>
        <v>-3.6999999999999533E-2</v>
      </c>
      <c r="E91" s="27">
        <f t="shared" si="11"/>
        <v>-4.3999999999999734E-2</v>
      </c>
      <c r="F91" s="27">
        <f t="shared" ref="F91:F111" si="13">F6-D6</f>
        <v>-8.0999999999999267E-2</v>
      </c>
    </row>
    <row r="92" spans="1:6" x14ac:dyDescent="0.2">
      <c r="A92" t="str">
        <f>$A$7</f>
        <v>Food drink and tobacco</v>
      </c>
      <c r="B92" s="27">
        <f t="shared" si="11"/>
        <v>0.26400000000000778</v>
      </c>
      <c r="C92" s="27">
        <f t="shared" si="12"/>
        <v>6.8999999999991513E-2</v>
      </c>
      <c r="D92" s="27">
        <f t="shared" si="11"/>
        <v>-0.22699999999999587</v>
      </c>
      <c r="E92" s="27">
        <f t="shared" si="11"/>
        <v>-0.54700000000000149</v>
      </c>
      <c r="F92" s="27">
        <f t="shared" si="13"/>
        <v>-0.77399999999999736</v>
      </c>
    </row>
    <row r="93" spans="1:6" x14ac:dyDescent="0.2">
      <c r="A93" t="str">
        <f>$A$8</f>
        <v>Engineering</v>
      </c>
      <c r="B93" s="27">
        <f t="shared" si="11"/>
        <v>-0.11299999999999777</v>
      </c>
      <c r="C93" s="27">
        <f t="shared" si="12"/>
        <v>-0.11700000000001509</v>
      </c>
      <c r="D93" s="27">
        <f t="shared" si="11"/>
        <v>-0.34499999999999176</v>
      </c>
      <c r="E93" s="27">
        <f t="shared" si="11"/>
        <v>-1.9850000000000101</v>
      </c>
      <c r="F93" s="27">
        <f t="shared" si="13"/>
        <v>-2.3300000000000018</v>
      </c>
    </row>
    <row r="94" spans="1:6" x14ac:dyDescent="0.2">
      <c r="A94" t="str">
        <f>$A$9</f>
        <v>Rest of manufacturing</v>
      </c>
      <c r="B94" s="27">
        <f t="shared" si="11"/>
        <v>1.5910000000000331</v>
      </c>
      <c r="C94" s="27">
        <f t="shared" si="12"/>
        <v>-0.11299999999997112</v>
      </c>
      <c r="D94" s="27">
        <f t="shared" si="11"/>
        <v>-1.3799999999999493</v>
      </c>
      <c r="E94" s="27">
        <f t="shared" si="11"/>
        <v>-0.39100000000010837</v>
      </c>
      <c r="F94" s="27">
        <f t="shared" si="13"/>
        <v>-1.7710000000000576</v>
      </c>
    </row>
    <row r="95" spans="1:6" x14ac:dyDescent="0.2">
      <c r="A95" t="str">
        <f>$A$10</f>
        <v>Electricity and gas</v>
      </c>
      <c r="B95" s="27">
        <f t="shared" si="11"/>
        <v>0.39499999999999647</v>
      </c>
      <c r="C95" s="27">
        <f t="shared" si="12"/>
        <v>1.0750000000000037</v>
      </c>
      <c r="D95" s="27">
        <f t="shared" si="11"/>
        <v>-0.16500000000000226</v>
      </c>
      <c r="E95" s="27">
        <f t="shared" si="11"/>
        <v>-9.6000000000006303E-2</v>
      </c>
      <c r="F95" s="27">
        <f t="shared" si="13"/>
        <v>-0.26100000000000856</v>
      </c>
    </row>
    <row r="96" spans="1:6" x14ac:dyDescent="0.2">
      <c r="A96" t="str">
        <f>$A$11</f>
        <v>Water and sewerage</v>
      </c>
      <c r="B96" s="27">
        <f t="shared" si="11"/>
        <v>0.45699999999999452</v>
      </c>
      <c r="C96" s="27">
        <f t="shared" si="12"/>
        <v>-0.1849999999999925</v>
      </c>
      <c r="D96" s="27">
        <f t="shared" si="11"/>
        <v>0.13800000000000079</v>
      </c>
      <c r="E96" s="27">
        <f t="shared" si="11"/>
        <v>0.22199999999999509</v>
      </c>
      <c r="F96" s="27">
        <f t="shared" si="13"/>
        <v>0.35999999999999588</v>
      </c>
    </row>
    <row r="97" spans="1:6" x14ac:dyDescent="0.2">
      <c r="A97" t="str">
        <f>$A$12</f>
        <v>Construction</v>
      </c>
      <c r="B97" s="27">
        <f t="shared" si="11"/>
        <v>4.7959999999999958</v>
      </c>
      <c r="C97" s="27">
        <f t="shared" si="12"/>
        <v>-0.50799999999999912</v>
      </c>
      <c r="D97" s="27">
        <f t="shared" si="11"/>
        <v>2.7079999999999096</v>
      </c>
      <c r="E97" s="27">
        <f t="shared" si="11"/>
        <v>3.7640000000000775</v>
      </c>
      <c r="F97" s="27">
        <f t="shared" si="13"/>
        <v>6.4719999999999871</v>
      </c>
    </row>
    <row r="98" spans="1:6" x14ac:dyDescent="0.2">
      <c r="A98" t="str">
        <f>$A$13</f>
        <v>Wholesale and retail trade</v>
      </c>
      <c r="B98" s="27">
        <f t="shared" si="11"/>
        <v>1.9640000000000342</v>
      </c>
      <c r="C98" s="27">
        <f t="shared" si="12"/>
        <v>0.94800000000007856</v>
      </c>
      <c r="D98" s="27">
        <f t="shared" si="11"/>
        <v>0.24099999999990018</v>
      </c>
      <c r="E98" s="27">
        <f t="shared" si="11"/>
        <v>0.32300000000009277</v>
      </c>
      <c r="F98" s="27">
        <f t="shared" si="13"/>
        <v>0.56399999999999295</v>
      </c>
    </row>
    <row r="99" spans="1:6" x14ac:dyDescent="0.2">
      <c r="A99" t="str">
        <f>$A$14</f>
        <v>Transport and storage</v>
      </c>
      <c r="B99" s="27">
        <f t="shared" si="11"/>
        <v>-0.56600000000002026</v>
      </c>
      <c r="C99" s="27">
        <f t="shared" si="12"/>
        <v>-0.21299999999999031</v>
      </c>
      <c r="D99" s="27">
        <f t="shared" si="11"/>
        <v>0.14700000000000202</v>
      </c>
      <c r="E99" s="27">
        <f t="shared" si="11"/>
        <v>-6.5999999999986514E-2</v>
      </c>
      <c r="F99" s="27">
        <f t="shared" si="13"/>
        <v>8.1000000000015504E-2</v>
      </c>
    </row>
    <row r="100" spans="1:6" x14ac:dyDescent="0.2">
      <c r="A100" t="str">
        <f>$A$15</f>
        <v>Accommodation and food</v>
      </c>
      <c r="B100" s="27">
        <f t="shared" si="11"/>
        <v>5.3920000000000137</v>
      </c>
      <c r="C100" s="27">
        <f t="shared" si="12"/>
        <v>-1.1099999999999568</v>
      </c>
      <c r="D100" s="27">
        <f t="shared" si="11"/>
        <v>2.3110000000000532</v>
      </c>
      <c r="E100" s="27">
        <f t="shared" si="11"/>
        <v>3.6539999999998898</v>
      </c>
      <c r="F100" s="27">
        <f t="shared" si="13"/>
        <v>5.964999999999943</v>
      </c>
    </row>
    <row r="101" spans="1:6" x14ac:dyDescent="0.2">
      <c r="A101" t="str">
        <f>$A$16</f>
        <v>Media</v>
      </c>
      <c r="B101" s="27">
        <f t="shared" si="11"/>
        <v>0.81299999999999861</v>
      </c>
      <c r="C101" s="27">
        <f t="shared" si="12"/>
        <v>-0.2039999999999953</v>
      </c>
      <c r="D101" s="27">
        <f t="shared" si="11"/>
        <v>-7.500000000000151E-2</v>
      </c>
      <c r="E101" s="27">
        <f t="shared" si="11"/>
        <v>-5.8000000000001606E-2</v>
      </c>
      <c r="F101" s="27">
        <f t="shared" si="13"/>
        <v>-0.13300000000000312</v>
      </c>
    </row>
    <row r="102" spans="1:6" x14ac:dyDescent="0.2">
      <c r="A102" t="str">
        <f>$A$17</f>
        <v>Information technology</v>
      </c>
      <c r="B102" s="27">
        <f t="shared" si="11"/>
        <v>0.40800000000000125</v>
      </c>
      <c r="C102" s="27">
        <f t="shared" si="12"/>
        <v>-0.33099999999997998</v>
      </c>
      <c r="D102" s="27">
        <f t="shared" si="11"/>
        <v>0.72799999999996423</v>
      </c>
      <c r="E102" s="27">
        <f t="shared" si="11"/>
        <v>0.80200000000003691</v>
      </c>
      <c r="F102" s="27">
        <f t="shared" si="13"/>
        <v>1.5300000000000011</v>
      </c>
    </row>
    <row r="103" spans="1:6" x14ac:dyDescent="0.2">
      <c r="A103" t="str">
        <f>$A$18</f>
        <v>Finance and insurance</v>
      </c>
      <c r="B103" s="27">
        <f t="shared" si="11"/>
        <v>-1.0499999999999723</v>
      </c>
      <c r="C103" s="27">
        <f t="shared" si="12"/>
        <v>1.2469999999999786</v>
      </c>
      <c r="D103" s="27">
        <f t="shared" si="11"/>
        <v>-1.000000000000334E-2</v>
      </c>
      <c r="E103" s="27">
        <f t="shared" si="11"/>
        <v>-0.46399999999998798</v>
      </c>
      <c r="F103" s="27">
        <f t="shared" si="13"/>
        <v>-0.47399999999999132</v>
      </c>
    </row>
    <row r="104" spans="1:6" x14ac:dyDescent="0.2">
      <c r="A104" t="str">
        <f>$A$19</f>
        <v>Real estate</v>
      </c>
      <c r="B104" s="27">
        <f t="shared" si="11"/>
        <v>0.30699999999999861</v>
      </c>
      <c r="C104" s="27">
        <f t="shared" si="12"/>
        <v>0.21099999999999319</v>
      </c>
      <c r="D104" s="27">
        <f t="shared" si="11"/>
        <v>-0.59699999999999331</v>
      </c>
      <c r="E104" s="27">
        <f t="shared" si="11"/>
        <v>3.4999999999994813E-2</v>
      </c>
      <c r="F104" s="27">
        <f t="shared" si="13"/>
        <v>-0.5619999999999985</v>
      </c>
    </row>
    <row r="105" spans="1:6" x14ac:dyDescent="0.2">
      <c r="A105" t="str">
        <f>$A$20</f>
        <v>Professional services</v>
      </c>
      <c r="B105" s="27">
        <f t="shared" si="11"/>
        <v>2.9700000000000131</v>
      </c>
      <c r="C105" s="27">
        <f t="shared" si="12"/>
        <v>-0.67000000000010118</v>
      </c>
      <c r="D105" s="27">
        <f t="shared" si="11"/>
        <v>1.3910000000000693</v>
      </c>
      <c r="E105" s="27">
        <f t="shared" si="11"/>
        <v>2.0779999999999141</v>
      </c>
      <c r="F105" s="27">
        <f t="shared" si="13"/>
        <v>3.4689999999999834</v>
      </c>
    </row>
    <row r="106" spans="1:6" x14ac:dyDescent="0.2">
      <c r="A106" s="10" t="str">
        <f>$A$21</f>
        <v>Support services</v>
      </c>
      <c r="B106" s="27">
        <f t="shared" ref="B106:B111" si="14">C21-B21</f>
        <v>-0.72199999999997644</v>
      </c>
      <c r="C106" s="27">
        <f t="shared" ref="C106:C111" si="15">D21-C21</f>
        <v>-0.87500000000004619</v>
      </c>
      <c r="D106" s="27">
        <f t="shared" ref="D106:D111" si="16">E21-D21</f>
        <v>2.8110000000000319</v>
      </c>
      <c r="E106" s="27">
        <f t="shared" ref="E106:E111" si="17">F21-E21</f>
        <v>2.7959999999999212</v>
      </c>
      <c r="F106" s="27">
        <f t="shared" si="13"/>
        <v>5.6069999999999531</v>
      </c>
    </row>
    <row r="107" spans="1:6" x14ac:dyDescent="0.2">
      <c r="A107" s="10" t="str">
        <f>$A$22</f>
        <v>Public admin. and defence</v>
      </c>
      <c r="B107" s="27">
        <f t="shared" si="14"/>
        <v>-4.4150000000000027</v>
      </c>
      <c r="C107" s="27">
        <f t="shared" si="15"/>
        <v>0.71299999999999919</v>
      </c>
      <c r="D107" s="27">
        <f t="shared" si="16"/>
        <v>0.26900000000001079</v>
      </c>
      <c r="E107" s="27">
        <f t="shared" si="17"/>
        <v>6.6999999999964643E-2</v>
      </c>
      <c r="F107" s="27">
        <f t="shared" si="13"/>
        <v>0.33599999999997543</v>
      </c>
    </row>
    <row r="108" spans="1:6" x14ac:dyDescent="0.2">
      <c r="A108" s="10" t="str">
        <f>$A$23</f>
        <v>Education</v>
      </c>
      <c r="B108" s="27">
        <f t="shared" si="14"/>
        <v>0.53599999999998715</v>
      </c>
      <c r="C108" s="27">
        <f t="shared" si="15"/>
        <v>-1.2390000000000079</v>
      </c>
      <c r="D108" s="27">
        <f t="shared" si="16"/>
        <v>0.63099999999998602</v>
      </c>
      <c r="E108" s="27">
        <f t="shared" si="17"/>
        <v>1.7660000000000053</v>
      </c>
      <c r="F108" s="27">
        <f t="shared" si="13"/>
        <v>2.3969999999999914</v>
      </c>
    </row>
    <row r="109" spans="1:6" x14ac:dyDescent="0.2">
      <c r="A109" s="10" t="str">
        <f>$A$24</f>
        <v>Health and social work</v>
      </c>
      <c r="B109" s="27">
        <f t="shared" si="14"/>
        <v>-0.88699999999991519</v>
      </c>
      <c r="C109" s="27">
        <f t="shared" si="15"/>
        <v>-2.0400000000000631</v>
      </c>
      <c r="D109" s="27">
        <f t="shared" si="16"/>
        <v>5.3710000000000022</v>
      </c>
      <c r="E109" s="27">
        <f t="shared" si="17"/>
        <v>8.3780000000000143</v>
      </c>
      <c r="F109" s="27">
        <f t="shared" si="13"/>
        <v>13.749000000000017</v>
      </c>
    </row>
    <row r="110" spans="1:6" x14ac:dyDescent="0.2">
      <c r="A110" s="10" t="str">
        <f>$A$25</f>
        <v>Arts and entertainment</v>
      </c>
      <c r="B110" s="27">
        <f t="shared" si="14"/>
        <v>1.4500000000000082</v>
      </c>
      <c r="C110" s="27">
        <f t="shared" si="15"/>
        <v>-1.0660000000000274</v>
      </c>
      <c r="D110" s="27">
        <f t="shared" si="16"/>
        <v>1.7000000000000117</v>
      </c>
      <c r="E110" s="27">
        <f t="shared" si="17"/>
        <v>1.8090000000000153</v>
      </c>
      <c r="F110" s="27">
        <f t="shared" si="13"/>
        <v>3.509000000000027</v>
      </c>
    </row>
    <row r="111" spans="1:6" x14ac:dyDescent="0.2">
      <c r="A111" s="10" t="str">
        <f>$A$26</f>
        <v>Other services</v>
      </c>
      <c r="B111" s="27">
        <f t="shared" si="14"/>
        <v>1.0080000000000187</v>
      </c>
      <c r="C111" s="27">
        <f t="shared" si="15"/>
        <v>-0.80999999999998806</v>
      </c>
      <c r="D111" s="27">
        <f t="shared" si="16"/>
        <v>0.36499999999997357</v>
      </c>
      <c r="E111" s="27">
        <f t="shared" si="17"/>
        <v>0.25800000000000267</v>
      </c>
      <c r="F111" s="27">
        <f t="shared" si="13"/>
        <v>0.62299999999997624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14.088000000000193</v>
      </c>
      <c r="C113" s="29">
        <f>D28-C28</f>
        <v>-3.7650000000000432</v>
      </c>
      <c r="D113" s="29">
        <f>E28-D28</f>
        <v>16.250999999999976</v>
      </c>
      <c r="E113" s="29">
        <f>F28-E28</f>
        <v>22.527999999999736</v>
      </c>
      <c r="F113" s="29">
        <f>F28-D28</f>
        <v>38.778999999999712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Gloucestershire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10.297000000000015</v>
      </c>
      <c r="C7" s="31">
        <f>'Ind T1'!C7</f>
        <v>10.638999999999989</v>
      </c>
      <c r="D7" s="31">
        <f>'Ind T1'!D7</f>
        <v>12.982000000000017</v>
      </c>
      <c r="E7" s="31">
        <f>'Ind T1'!E7</f>
        <v>13.194000000000015</v>
      </c>
      <c r="F7" s="31">
        <f>'Ind T1'!F7</f>
        <v>13.502999999999988</v>
      </c>
      <c r="H7" s="31">
        <f>C7-B7</f>
        <v>0.34199999999997388</v>
      </c>
      <c r="I7" s="31">
        <f>D7-C7</f>
        <v>2.3430000000000284</v>
      </c>
      <c r="J7" s="31">
        <f>E7-D7</f>
        <v>0.21199999999999797</v>
      </c>
      <c r="K7" s="31">
        <f>F7-E7</f>
        <v>0.30899999999997263</v>
      </c>
      <c r="L7" s="31">
        <f>F7-D7</f>
        <v>0.5209999999999706</v>
      </c>
    </row>
    <row r="8" spans="1:12" x14ac:dyDescent="0.2">
      <c r="A8" t="str">
        <f>'Ind T2'!A5</f>
        <v>Agriculture</v>
      </c>
      <c r="B8" s="32">
        <f>'Ind T2'!B5</f>
        <v>5.9210000000000118</v>
      </c>
      <c r="C8" s="32">
        <f>'Ind T2'!C5</f>
        <v>5.6129999999999951</v>
      </c>
      <c r="D8" s="32">
        <f>'Ind T2'!D5</f>
        <v>7.0630000000000122</v>
      </c>
      <c r="E8" s="32">
        <f>'Ind T2'!E5</f>
        <v>7.3390000000000111</v>
      </c>
      <c r="F8" s="32">
        <f>'Ind T2'!F5</f>
        <v>7.5659999999999927</v>
      </c>
      <c r="H8" s="11">
        <f t="shared" ref="H8:H40" si="0">C8-B8</f>
        <v>-0.3080000000000167</v>
      </c>
      <c r="I8" s="31">
        <f t="shared" ref="I8:I38" si="1">D8-C8</f>
        <v>1.4500000000000171</v>
      </c>
      <c r="J8" s="11">
        <f t="shared" ref="J8:J38" si="2">E8-D8</f>
        <v>0.27599999999999891</v>
      </c>
      <c r="K8" s="11">
        <f t="shared" ref="K8:K38" si="3">F8-E8</f>
        <v>0.22699999999998166</v>
      </c>
      <c r="L8" s="31">
        <f t="shared" ref="L8:L40" si="4">F8-D8</f>
        <v>0.50299999999998057</v>
      </c>
    </row>
    <row r="9" spans="1:12" x14ac:dyDescent="0.2">
      <c r="A9" t="str">
        <f>'Ind T2'!A6</f>
        <v>Mining and quarrying</v>
      </c>
      <c r="B9" s="32">
        <f>'Ind T2'!B6</f>
        <v>0.49899999999999894</v>
      </c>
      <c r="C9" s="32">
        <f>'Ind T2'!C6</f>
        <v>0.2970000000000001</v>
      </c>
      <c r="D9" s="32">
        <f>'Ind T2'!D6</f>
        <v>0.29999999999999932</v>
      </c>
      <c r="E9" s="32">
        <f>'Ind T2'!E6</f>
        <v>0.26299999999999979</v>
      </c>
      <c r="F9" s="32">
        <f>'Ind T2'!F6</f>
        <v>0.21900000000000006</v>
      </c>
      <c r="H9" s="11">
        <f t="shared" si="0"/>
        <v>-0.20199999999999885</v>
      </c>
      <c r="I9" s="31">
        <f t="shared" si="1"/>
        <v>2.9999999999992255E-3</v>
      </c>
      <c r="J9" s="11">
        <f t="shared" si="2"/>
        <v>-3.6999999999999533E-2</v>
      </c>
      <c r="K9" s="11">
        <f t="shared" si="3"/>
        <v>-4.3999999999999734E-2</v>
      </c>
      <c r="L9" s="31">
        <f t="shared" si="4"/>
        <v>-8.0999999999999267E-2</v>
      </c>
    </row>
    <row r="10" spans="1:12" x14ac:dyDescent="0.2">
      <c r="A10" t="str">
        <f>'Ind T2'!A10</f>
        <v>Electricity and gas</v>
      </c>
      <c r="B10" s="32">
        <f>'Ind T2'!B10</f>
        <v>1.9030000000000022</v>
      </c>
      <c r="C10" s="32">
        <f>'Ind T2'!C10</f>
        <v>2.2979999999999987</v>
      </c>
      <c r="D10" s="32">
        <f>'Ind T2'!D10</f>
        <v>3.3730000000000024</v>
      </c>
      <c r="E10" s="32">
        <f>'Ind T2'!E10</f>
        <v>3.2080000000000002</v>
      </c>
      <c r="F10" s="32">
        <f>'Ind T2'!F10</f>
        <v>3.1119999999999939</v>
      </c>
      <c r="H10" s="11">
        <f t="shared" si="0"/>
        <v>0.39499999999999647</v>
      </c>
      <c r="I10" s="31">
        <f t="shared" si="1"/>
        <v>1.0750000000000037</v>
      </c>
      <c r="J10" s="11">
        <f t="shared" si="2"/>
        <v>-0.16500000000000226</v>
      </c>
      <c r="K10" s="11">
        <f t="shared" si="3"/>
        <v>-9.6000000000006303E-2</v>
      </c>
      <c r="L10" s="31">
        <f t="shared" si="4"/>
        <v>-0.26100000000000856</v>
      </c>
    </row>
    <row r="11" spans="1:12" x14ac:dyDescent="0.2">
      <c r="A11" t="str">
        <f>'Ind T2'!A11</f>
        <v>Water and sewerage</v>
      </c>
      <c r="B11" s="32">
        <f>'Ind T2'!B11</f>
        <v>1.9740000000000015</v>
      </c>
      <c r="C11" s="32">
        <f>'Ind T2'!C11</f>
        <v>2.4309999999999961</v>
      </c>
      <c r="D11" s="32">
        <f>'Ind T2'!D11</f>
        <v>2.2460000000000035</v>
      </c>
      <c r="E11" s="32">
        <f>'Ind T2'!E11</f>
        <v>2.3840000000000043</v>
      </c>
      <c r="F11" s="32">
        <f>'Ind T2'!F11</f>
        <v>2.6059999999999994</v>
      </c>
      <c r="H11" s="11">
        <f t="shared" ref="H11" si="5">C11-B11</f>
        <v>0.45699999999999452</v>
      </c>
      <c r="I11" s="31">
        <f t="shared" ref="I11" si="6">D11-C11</f>
        <v>-0.1849999999999925</v>
      </c>
      <c r="J11" s="11">
        <f t="shared" ref="J11" si="7">E11-D11</f>
        <v>0.13800000000000079</v>
      </c>
      <c r="K11" s="11">
        <f t="shared" ref="K11" si="8">F11-E11</f>
        <v>0.22199999999999509</v>
      </c>
      <c r="L11" s="31">
        <f t="shared" si="4"/>
        <v>0.35999999999999588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36.290999999999968</v>
      </c>
      <c r="C13" s="31">
        <f>'Ind T1'!C8</f>
        <v>38.033000000000015</v>
      </c>
      <c r="D13" s="31">
        <f>'Ind T1'!D8</f>
        <v>37.872000000000014</v>
      </c>
      <c r="E13" s="31">
        <f>'Ind T1'!E8</f>
        <v>35.92000000000008</v>
      </c>
      <c r="F13" s="31">
        <f>'Ind T1'!F8</f>
        <v>32.996999999999957</v>
      </c>
      <c r="H13" s="31">
        <f t="shared" si="0"/>
        <v>1.7420000000000471</v>
      </c>
      <c r="I13" s="31">
        <f t="shared" si="1"/>
        <v>-0.16100000000000136</v>
      </c>
      <c r="J13" s="31">
        <f t="shared" si="2"/>
        <v>-1.9519999999999342</v>
      </c>
      <c r="K13" s="31">
        <f t="shared" si="3"/>
        <v>-2.9230000000001226</v>
      </c>
      <c r="L13" s="31">
        <f t="shared" si="4"/>
        <v>-4.8750000000000568</v>
      </c>
    </row>
    <row r="14" spans="1:12" x14ac:dyDescent="0.2">
      <c r="A14" t="str">
        <f>'Ind T2'!A7</f>
        <v>Food drink and tobacco</v>
      </c>
      <c r="B14" s="32">
        <f>'Ind T2'!B7</f>
        <v>3.5599999999999943</v>
      </c>
      <c r="C14" s="32">
        <f>'Ind T2'!C7</f>
        <v>3.8240000000000021</v>
      </c>
      <c r="D14" s="32">
        <f>'Ind T2'!D7</f>
        <v>3.8929999999999936</v>
      </c>
      <c r="E14" s="32">
        <f>'Ind T2'!E7</f>
        <v>3.6659999999999977</v>
      </c>
      <c r="F14" s="32">
        <f>'Ind T2'!F7</f>
        <v>3.1189999999999962</v>
      </c>
      <c r="H14" s="11">
        <f t="shared" si="0"/>
        <v>0.26400000000000778</v>
      </c>
      <c r="I14" s="31">
        <f t="shared" si="1"/>
        <v>6.8999999999991513E-2</v>
      </c>
      <c r="J14" s="11">
        <f t="shared" si="2"/>
        <v>-0.22699999999999587</v>
      </c>
      <c r="K14" s="11">
        <f t="shared" si="3"/>
        <v>-0.54700000000000149</v>
      </c>
      <c r="L14" s="31">
        <f t="shared" si="4"/>
        <v>-0.77399999999999736</v>
      </c>
    </row>
    <row r="15" spans="1:12" x14ac:dyDescent="0.2">
      <c r="A15" t="str">
        <f>'Ind T2'!A8</f>
        <v>Engineering</v>
      </c>
      <c r="B15" s="32">
        <f>'Ind T2'!B8</f>
        <v>10.675000000000013</v>
      </c>
      <c r="C15" s="32">
        <f>'Ind T2'!C8</f>
        <v>10.562000000000015</v>
      </c>
      <c r="D15" s="32">
        <f>'Ind T2'!D8</f>
        <v>10.445</v>
      </c>
      <c r="E15" s="32">
        <f>'Ind T2'!E8</f>
        <v>10.100000000000009</v>
      </c>
      <c r="F15" s="32">
        <f>'Ind T2'!F8</f>
        <v>8.1149999999999984</v>
      </c>
      <c r="H15" s="11">
        <f t="shared" si="0"/>
        <v>-0.11299999999999777</v>
      </c>
      <c r="I15" s="31">
        <f t="shared" si="1"/>
        <v>-0.11700000000001509</v>
      </c>
      <c r="J15" s="11">
        <f t="shared" si="2"/>
        <v>-0.34499999999999176</v>
      </c>
      <c r="K15" s="11">
        <f t="shared" si="3"/>
        <v>-1.9850000000000101</v>
      </c>
      <c r="L15" s="31">
        <f t="shared" si="4"/>
        <v>-2.3300000000000018</v>
      </c>
    </row>
    <row r="16" spans="1:12" x14ac:dyDescent="0.2">
      <c r="A16" t="str">
        <f>'Ind T2'!A9</f>
        <v>Rest of manufacturing</v>
      </c>
      <c r="B16" s="32">
        <f>'Ind T2'!B9</f>
        <v>22.055999999999962</v>
      </c>
      <c r="C16" s="32">
        <f>'Ind T2'!C9</f>
        <v>23.646999999999995</v>
      </c>
      <c r="D16" s="32">
        <f>'Ind T2'!D9</f>
        <v>23.534000000000024</v>
      </c>
      <c r="E16" s="32">
        <f>'Ind T2'!E9</f>
        <v>22.154000000000075</v>
      </c>
      <c r="F16" s="32">
        <f>'Ind T2'!F9</f>
        <v>21.762999999999966</v>
      </c>
      <c r="H16" s="11">
        <f t="shared" si="0"/>
        <v>1.5910000000000331</v>
      </c>
      <c r="I16" s="31">
        <f t="shared" si="1"/>
        <v>-0.11299999999997112</v>
      </c>
      <c r="J16" s="11">
        <f t="shared" si="2"/>
        <v>-1.3799999999999493</v>
      </c>
      <c r="K16" s="11">
        <f t="shared" si="3"/>
        <v>-0.39100000000010837</v>
      </c>
      <c r="L16" s="31">
        <f t="shared" si="4"/>
        <v>-1.7710000000000576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23.862000000000045</v>
      </c>
      <c r="C18" s="31">
        <f>'Ind T1'!C9</f>
        <v>28.65800000000004</v>
      </c>
      <c r="D18" s="31">
        <f>'Ind T1'!D9</f>
        <v>28.150000000000041</v>
      </c>
      <c r="E18" s="31">
        <f>'Ind T1'!E9</f>
        <v>30.857999999999951</v>
      </c>
      <c r="F18" s="31">
        <f>'Ind T1'!F9</f>
        <v>34.622000000000028</v>
      </c>
      <c r="H18" s="31">
        <f t="shared" si="0"/>
        <v>4.7959999999999958</v>
      </c>
      <c r="I18" s="31">
        <f t="shared" si="1"/>
        <v>-0.50799999999999912</v>
      </c>
      <c r="J18" s="31">
        <f t="shared" si="2"/>
        <v>2.7079999999999096</v>
      </c>
      <c r="K18" s="31">
        <f t="shared" si="3"/>
        <v>3.7640000000000775</v>
      </c>
      <c r="L18" s="31">
        <f t="shared" si="4"/>
        <v>6.4719999999999871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80.773999999999859</v>
      </c>
      <c r="C20" s="31">
        <f>'Ind T1'!C10</f>
        <v>87.563999999999893</v>
      </c>
      <c r="D20" s="31">
        <f>'Ind T1'!D10</f>
        <v>87.189000000000021</v>
      </c>
      <c r="E20" s="31">
        <f>'Ind T1'!E10</f>
        <v>89.887999999999977</v>
      </c>
      <c r="F20" s="31">
        <f>'Ind T1'!F10</f>
        <v>93.798999999999978</v>
      </c>
      <c r="H20" s="31">
        <f t="shared" si="0"/>
        <v>6.7900000000000347</v>
      </c>
      <c r="I20" s="31">
        <f t="shared" si="1"/>
        <v>-0.3749999999998721</v>
      </c>
      <c r="J20" s="31">
        <f t="shared" si="2"/>
        <v>2.6989999999999554</v>
      </c>
      <c r="K20" s="31">
        <f t="shared" si="3"/>
        <v>3.9110000000000014</v>
      </c>
      <c r="L20" s="31">
        <f t="shared" si="4"/>
        <v>6.6099999999999568</v>
      </c>
    </row>
    <row r="21" spans="1:12" x14ac:dyDescent="0.2">
      <c r="A21" s="10" t="str">
        <f>'Ind T2'!A13</f>
        <v>Wholesale and retail trade</v>
      </c>
      <c r="B21" s="32">
        <f>'Ind T2'!B13</f>
        <v>47.056999999999903</v>
      </c>
      <c r="C21" s="32">
        <f>'Ind T2'!C13</f>
        <v>49.020999999999937</v>
      </c>
      <c r="D21" s="32">
        <f>'Ind T2'!D13</f>
        <v>49.969000000000015</v>
      </c>
      <c r="E21" s="32">
        <f>'Ind T2'!E13</f>
        <v>50.209999999999916</v>
      </c>
      <c r="F21" s="32">
        <f>'Ind T2'!F13</f>
        <v>50.533000000000008</v>
      </c>
      <c r="H21" s="11">
        <f t="shared" si="0"/>
        <v>1.9640000000000342</v>
      </c>
      <c r="I21" s="31">
        <f t="shared" si="1"/>
        <v>0.94800000000007856</v>
      </c>
      <c r="J21" s="11">
        <f t="shared" si="2"/>
        <v>0.24099999999990018</v>
      </c>
      <c r="K21" s="11">
        <f t="shared" si="3"/>
        <v>0.32300000000009277</v>
      </c>
      <c r="L21" s="31">
        <f t="shared" si="4"/>
        <v>0.56399999999999295</v>
      </c>
    </row>
    <row r="22" spans="1:12" x14ac:dyDescent="0.2">
      <c r="A22" s="10" t="str">
        <f>'Ind T2'!A14</f>
        <v>Transport and storage</v>
      </c>
      <c r="B22" s="32">
        <f>'Ind T2'!B14</f>
        <v>10.929000000000007</v>
      </c>
      <c r="C22" s="32">
        <f>'Ind T2'!C14</f>
        <v>10.362999999999987</v>
      </c>
      <c r="D22" s="32">
        <f>'Ind T2'!D14</f>
        <v>10.149999999999997</v>
      </c>
      <c r="E22" s="32">
        <f>'Ind T2'!E14</f>
        <v>10.296999999999999</v>
      </c>
      <c r="F22" s="32">
        <f>'Ind T2'!F14</f>
        <v>10.231000000000012</v>
      </c>
      <c r="H22" s="11">
        <f t="shared" si="0"/>
        <v>-0.56600000000002026</v>
      </c>
      <c r="I22" s="31">
        <f t="shared" si="1"/>
        <v>-0.21299999999999031</v>
      </c>
      <c r="J22" s="11">
        <f t="shared" si="2"/>
        <v>0.14700000000000202</v>
      </c>
      <c r="K22" s="11">
        <f t="shared" si="3"/>
        <v>-6.5999999999986514E-2</v>
      </c>
      <c r="L22" s="31">
        <f t="shared" si="4"/>
        <v>8.1000000000015504E-2</v>
      </c>
    </row>
    <row r="23" spans="1:12" x14ac:dyDescent="0.2">
      <c r="A23" s="10" t="str">
        <f>'Ind T2'!A15</f>
        <v>Accommodation and food</v>
      </c>
      <c r="B23" s="32">
        <f>'Ind T2'!B15</f>
        <v>22.787999999999954</v>
      </c>
      <c r="C23" s="32">
        <f>'Ind T2'!C15</f>
        <v>28.179999999999968</v>
      </c>
      <c r="D23" s="32">
        <f>'Ind T2'!D15</f>
        <v>27.070000000000011</v>
      </c>
      <c r="E23" s="32">
        <f>'Ind T2'!E15</f>
        <v>29.381000000000064</v>
      </c>
      <c r="F23" s="32">
        <f>'Ind T2'!F15</f>
        <v>33.034999999999954</v>
      </c>
      <c r="H23" s="11">
        <f t="shared" si="0"/>
        <v>5.3920000000000137</v>
      </c>
      <c r="I23" s="31">
        <f t="shared" si="1"/>
        <v>-1.1099999999999568</v>
      </c>
      <c r="J23" s="11">
        <f t="shared" si="2"/>
        <v>2.3110000000000532</v>
      </c>
      <c r="K23" s="11">
        <f t="shared" si="3"/>
        <v>3.6539999999998898</v>
      </c>
      <c r="L23" s="31">
        <f t="shared" si="4"/>
        <v>5.964999999999943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97.948000000000022</v>
      </c>
      <c r="C25" s="31">
        <f>'Ind T1'!C11</f>
        <v>103.13200000000012</v>
      </c>
      <c r="D25" s="31">
        <f>'Ind T1'!D11</f>
        <v>100.63399999999994</v>
      </c>
      <c r="E25" s="31">
        <f>'Ind T1'!E11</f>
        <v>106.94699999999999</v>
      </c>
      <c r="F25" s="31">
        <f>'Ind T1'!F11</f>
        <v>114.20299999999989</v>
      </c>
      <c r="H25" s="31">
        <f t="shared" si="0"/>
        <v>5.184000000000097</v>
      </c>
      <c r="I25" s="31">
        <f t="shared" si="1"/>
        <v>-2.4980000000001752</v>
      </c>
      <c r="J25" s="31">
        <f t="shared" si="2"/>
        <v>6.313000000000045</v>
      </c>
      <c r="K25" s="31">
        <f t="shared" si="3"/>
        <v>7.2559999999999008</v>
      </c>
      <c r="L25" s="31">
        <f t="shared" si="4"/>
        <v>13.568999999999946</v>
      </c>
    </row>
    <row r="26" spans="1:12" x14ac:dyDescent="0.2">
      <c r="A26" s="10" t="str">
        <f>'Ind T2'!A16</f>
        <v>Media</v>
      </c>
      <c r="B26" s="11">
        <f>'Ind T2'!B16</f>
        <v>1.7819999999999994</v>
      </c>
      <c r="C26" s="11">
        <f>'Ind T2'!C16</f>
        <v>2.594999999999998</v>
      </c>
      <c r="D26" s="11">
        <f>'Ind T2'!D16</f>
        <v>2.3910000000000027</v>
      </c>
      <c r="E26" s="11">
        <f>'Ind T2'!E16</f>
        <v>2.3160000000000012</v>
      </c>
      <c r="F26" s="11">
        <f>'Ind T2'!F16</f>
        <v>2.2579999999999996</v>
      </c>
      <c r="H26" s="11">
        <f t="shared" si="0"/>
        <v>0.81299999999999861</v>
      </c>
      <c r="I26" s="31">
        <f t="shared" si="1"/>
        <v>-0.2039999999999953</v>
      </c>
      <c r="J26" s="11">
        <f t="shared" si="2"/>
        <v>-7.500000000000151E-2</v>
      </c>
      <c r="K26" s="11">
        <f t="shared" si="3"/>
        <v>-5.8000000000001606E-2</v>
      </c>
      <c r="L26" s="31">
        <f t="shared" si="4"/>
        <v>-0.13300000000000312</v>
      </c>
    </row>
    <row r="27" spans="1:12" x14ac:dyDescent="0.2">
      <c r="A27" s="10" t="str">
        <f>'Ind T2'!A17</f>
        <v>Information technology</v>
      </c>
      <c r="B27" s="11">
        <f>'Ind T2'!B17</f>
        <v>10.288</v>
      </c>
      <c r="C27" s="11">
        <f>'Ind T2'!C17</f>
        <v>10.696000000000002</v>
      </c>
      <c r="D27" s="11">
        <f>'Ind T2'!D17</f>
        <v>10.365000000000022</v>
      </c>
      <c r="E27" s="11">
        <f>'Ind T2'!E17</f>
        <v>11.092999999999986</v>
      </c>
      <c r="F27" s="11">
        <f>'Ind T2'!F17</f>
        <v>11.895000000000023</v>
      </c>
      <c r="H27" s="11">
        <f t="shared" si="0"/>
        <v>0.40800000000000125</v>
      </c>
      <c r="I27" s="31">
        <f t="shared" si="1"/>
        <v>-0.33099999999997998</v>
      </c>
      <c r="J27" s="11">
        <f t="shared" si="2"/>
        <v>0.72799999999996423</v>
      </c>
      <c r="K27" s="11">
        <f t="shared" si="3"/>
        <v>0.80200000000003691</v>
      </c>
      <c r="L27" s="31">
        <f t="shared" si="4"/>
        <v>1.5300000000000011</v>
      </c>
    </row>
    <row r="28" spans="1:12" x14ac:dyDescent="0.2">
      <c r="A28" s="10" t="str">
        <f>'Ind T2'!A18</f>
        <v>Finance and insurance</v>
      </c>
      <c r="B28" s="11">
        <f>'Ind T2'!B18</f>
        <v>10.820999999999991</v>
      </c>
      <c r="C28" s="11">
        <f>'Ind T2'!C18</f>
        <v>9.7710000000000186</v>
      </c>
      <c r="D28" s="11">
        <f>'Ind T2'!D18</f>
        <v>11.017999999999997</v>
      </c>
      <c r="E28" s="11">
        <f>'Ind T2'!E18</f>
        <v>11.007999999999994</v>
      </c>
      <c r="F28" s="11">
        <f>'Ind T2'!F18</f>
        <v>10.544000000000006</v>
      </c>
      <c r="H28" s="11">
        <f t="shared" si="0"/>
        <v>-1.0499999999999723</v>
      </c>
      <c r="I28" s="31">
        <f t="shared" si="1"/>
        <v>1.2469999999999786</v>
      </c>
      <c r="J28" s="11">
        <f t="shared" si="2"/>
        <v>-1.000000000000334E-2</v>
      </c>
      <c r="K28" s="11">
        <f t="shared" si="3"/>
        <v>-0.46399999999998798</v>
      </c>
      <c r="L28" s="31">
        <f t="shared" si="4"/>
        <v>-0.47399999999999132</v>
      </c>
    </row>
    <row r="29" spans="1:12" x14ac:dyDescent="0.2">
      <c r="A29" s="10" t="str">
        <f>'Ind T2'!A19</f>
        <v>Real estate</v>
      </c>
      <c r="B29" s="11">
        <f>'Ind T2'!B19</f>
        <v>5.8459999999999992</v>
      </c>
      <c r="C29" s="11">
        <f>'Ind T2'!C19</f>
        <v>6.1529999999999978</v>
      </c>
      <c r="D29" s="11">
        <f>'Ind T2'!D19</f>
        <v>6.363999999999991</v>
      </c>
      <c r="E29" s="11">
        <f>'Ind T2'!E19</f>
        <v>5.7669999999999977</v>
      </c>
      <c r="F29" s="11">
        <f>'Ind T2'!F19</f>
        <v>5.8019999999999925</v>
      </c>
      <c r="H29" s="11">
        <f t="shared" ref="H29:H31" si="9">C29-B29</f>
        <v>0.30699999999999861</v>
      </c>
      <c r="I29" s="31">
        <f t="shared" ref="I29:I31" si="10">D29-C29</f>
        <v>0.21099999999999319</v>
      </c>
      <c r="J29" s="11">
        <f t="shared" ref="J29:J31" si="11">E29-D29</f>
        <v>-0.59699999999999331</v>
      </c>
      <c r="K29" s="11">
        <f t="shared" ref="K29:K31" si="12">F29-E29</f>
        <v>3.4999999999994813E-2</v>
      </c>
      <c r="L29" s="31">
        <f t="shared" si="4"/>
        <v>-0.5619999999999985</v>
      </c>
    </row>
    <row r="30" spans="1:12" x14ac:dyDescent="0.2">
      <c r="A30" s="10" t="str">
        <f>'Ind T2'!A20</f>
        <v>Professional services</v>
      </c>
      <c r="B30" s="11">
        <f>'Ind T2'!B20</f>
        <v>27.522000000000045</v>
      </c>
      <c r="C30" s="11">
        <f>'Ind T2'!C20</f>
        <v>30.492000000000058</v>
      </c>
      <c r="D30" s="11">
        <f>'Ind T2'!D20</f>
        <v>29.821999999999957</v>
      </c>
      <c r="E30" s="11">
        <f>'Ind T2'!E20</f>
        <v>31.213000000000026</v>
      </c>
      <c r="F30" s="11">
        <f>'Ind T2'!F20</f>
        <v>33.29099999999994</v>
      </c>
      <c r="H30" s="11">
        <f t="shared" si="9"/>
        <v>2.9700000000000131</v>
      </c>
      <c r="I30" s="31">
        <f t="shared" si="10"/>
        <v>-0.67000000000010118</v>
      </c>
      <c r="J30" s="11">
        <f t="shared" si="11"/>
        <v>1.3910000000000693</v>
      </c>
      <c r="K30" s="11">
        <f t="shared" si="12"/>
        <v>2.0779999999999141</v>
      </c>
      <c r="L30" s="31">
        <f t="shared" si="4"/>
        <v>3.4689999999999834</v>
      </c>
    </row>
    <row r="31" spans="1:12" x14ac:dyDescent="0.2">
      <c r="A31" s="10" t="str">
        <f>'Ind T2'!A21</f>
        <v>Support services</v>
      </c>
      <c r="B31" s="11">
        <f>'Ind T2'!B21</f>
        <v>24.514999999999997</v>
      </c>
      <c r="C31" s="11">
        <f>'Ind T2'!C21</f>
        <v>23.793000000000021</v>
      </c>
      <c r="D31" s="11">
        <f>'Ind T2'!D21</f>
        <v>22.917999999999974</v>
      </c>
      <c r="E31" s="11">
        <f>'Ind T2'!E21</f>
        <v>25.729000000000006</v>
      </c>
      <c r="F31" s="11">
        <f>'Ind T2'!F21</f>
        <v>28.524999999999928</v>
      </c>
      <c r="H31" s="11">
        <f t="shared" si="9"/>
        <v>-0.72199999999997644</v>
      </c>
      <c r="I31" s="31">
        <f t="shared" si="10"/>
        <v>-0.87500000000004619</v>
      </c>
      <c r="J31" s="11">
        <f t="shared" si="11"/>
        <v>2.8110000000000319</v>
      </c>
      <c r="K31" s="11">
        <f t="shared" si="12"/>
        <v>2.7959999999999212</v>
      </c>
      <c r="L31" s="31">
        <f t="shared" si="4"/>
        <v>5.6069999999999531</v>
      </c>
    </row>
    <row r="32" spans="1:12" x14ac:dyDescent="0.2">
      <c r="A32" s="10" t="str">
        <f>'Ind T2'!A25</f>
        <v>Arts and entertainment</v>
      </c>
      <c r="B32" s="11">
        <f>'Ind T2'!B25</f>
        <v>8.8310000000000048</v>
      </c>
      <c r="C32" s="11">
        <f>'Ind T2'!C25</f>
        <v>10.281000000000013</v>
      </c>
      <c r="D32" s="11">
        <f>'Ind T2'!D25</f>
        <v>9.2149999999999856</v>
      </c>
      <c r="E32" s="11">
        <f>'Ind T2'!E25</f>
        <v>10.914999999999997</v>
      </c>
      <c r="F32" s="11">
        <f>'Ind T2'!F25</f>
        <v>12.724000000000013</v>
      </c>
      <c r="H32" s="11">
        <f t="shared" ref="H32" si="13">C32-B32</f>
        <v>1.4500000000000082</v>
      </c>
      <c r="I32" s="31">
        <f t="shared" ref="I32:I33" si="14">D32-C32</f>
        <v>-1.0660000000000274</v>
      </c>
      <c r="J32" s="11">
        <f t="shared" ref="J32:J33" si="15">E32-D32</f>
        <v>1.7000000000000117</v>
      </c>
      <c r="K32" s="11">
        <f t="shared" ref="K32:K33" si="16">F32-E32</f>
        <v>1.8090000000000153</v>
      </c>
      <c r="L32" s="31">
        <f t="shared" si="4"/>
        <v>3.509000000000027</v>
      </c>
    </row>
    <row r="33" spans="1:12" x14ac:dyDescent="0.2">
      <c r="A33" s="10" t="str">
        <f>'Ind T2'!A26</f>
        <v>Other services</v>
      </c>
      <c r="B33" s="11">
        <f>'Ind T2'!B26</f>
        <v>8.3429999999999858</v>
      </c>
      <c r="C33" s="11">
        <f>'Ind T2'!C26</f>
        <v>9.3510000000000044</v>
      </c>
      <c r="D33" s="11">
        <f>'Ind T2'!D26</f>
        <v>8.5410000000000164</v>
      </c>
      <c r="E33" s="11">
        <f>'Ind T2'!E26</f>
        <v>8.9059999999999899</v>
      </c>
      <c r="F33" s="11">
        <f>'Ind T2'!F26</f>
        <v>9.1639999999999926</v>
      </c>
      <c r="H33" s="11">
        <f>C33-B33</f>
        <v>1.0080000000000187</v>
      </c>
      <c r="I33" s="31">
        <f t="shared" si="14"/>
        <v>-0.80999999999998806</v>
      </c>
      <c r="J33" s="11">
        <f t="shared" si="15"/>
        <v>0.36499999999997357</v>
      </c>
      <c r="K33" s="11">
        <f t="shared" si="16"/>
        <v>0.25800000000000267</v>
      </c>
      <c r="L33" s="31">
        <f t="shared" si="4"/>
        <v>0.62299999999997624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87.897999999999968</v>
      </c>
      <c r="C35" s="31">
        <f>'Ind T1'!C12</f>
        <v>83.132000000000033</v>
      </c>
      <c r="D35" s="31">
        <f>'Ind T1'!D12</f>
        <v>80.565999999999974</v>
      </c>
      <c r="E35" s="31">
        <f>'Ind T1'!E12</f>
        <v>86.836999999999975</v>
      </c>
      <c r="F35" s="31">
        <f>'Ind T1'!F12</f>
        <v>97.047999999999959</v>
      </c>
      <c r="H35" s="31">
        <f t="shared" si="0"/>
        <v>-4.7659999999999343</v>
      </c>
      <c r="I35" s="31">
        <f t="shared" si="1"/>
        <v>-2.5660000000000593</v>
      </c>
      <c r="J35" s="31">
        <f t="shared" si="2"/>
        <v>6.2710000000000008</v>
      </c>
      <c r="K35" s="31">
        <f t="shared" si="3"/>
        <v>10.210999999999984</v>
      </c>
      <c r="L35" s="31">
        <f t="shared" si="4"/>
        <v>16.481999999999985</v>
      </c>
    </row>
    <row r="36" spans="1:12" x14ac:dyDescent="0.2">
      <c r="A36" s="10" t="str">
        <f>'Ind T2'!A22</f>
        <v>Public admin. and defence</v>
      </c>
      <c r="B36" s="32">
        <f>'Ind T2'!B22</f>
        <v>15.500999999999987</v>
      </c>
      <c r="C36" s="32">
        <f>'Ind T2'!C22</f>
        <v>11.085999999999984</v>
      </c>
      <c r="D36" s="32">
        <f>'Ind T2'!D22</f>
        <v>11.798999999999984</v>
      </c>
      <c r="E36" s="32">
        <f>'Ind T2'!E22</f>
        <v>12.067999999999994</v>
      </c>
      <c r="F36" s="32">
        <f>'Ind T2'!F22</f>
        <v>12.134999999999959</v>
      </c>
      <c r="H36" s="11">
        <f t="shared" si="0"/>
        <v>-4.4150000000000027</v>
      </c>
      <c r="I36" s="31">
        <f t="shared" si="1"/>
        <v>0.71299999999999919</v>
      </c>
      <c r="J36" s="11">
        <f t="shared" si="2"/>
        <v>0.26900000000001079</v>
      </c>
      <c r="K36" s="11">
        <f t="shared" si="3"/>
        <v>6.6999999999964643E-2</v>
      </c>
      <c r="L36" s="31">
        <f t="shared" si="4"/>
        <v>0.33599999999997543</v>
      </c>
    </row>
    <row r="37" spans="1:12" x14ac:dyDescent="0.2">
      <c r="A37" s="10" t="str">
        <f>'Ind T2'!A23</f>
        <v>Education</v>
      </c>
      <c r="B37" s="32">
        <f>'Ind T2'!B23</f>
        <v>26.998000000000051</v>
      </c>
      <c r="C37" s="32">
        <f>'Ind T2'!C23</f>
        <v>27.534000000000038</v>
      </c>
      <c r="D37" s="32">
        <f>'Ind T2'!D23</f>
        <v>26.29500000000003</v>
      </c>
      <c r="E37" s="32">
        <f>'Ind T2'!E23</f>
        <v>26.926000000000016</v>
      </c>
      <c r="F37" s="32">
        <f>'Ind T2'!F23</f>
        <v>28.692000000000021</v>
      </c>
      <c r="H37" s="11">
        <f t="shared" si="0"/>
        <v>0.53599999999998715</v>
      </c>
      <c r="I37" s="31">
        <f t="shared" si="1"/>
        <v>-1.2390000000000079</v>
      </c>
      <c r="J37" s="11">
        <f t="shared" si="2"/>
        <v>0.63099999999998602</v>
      </c>
      <c r="K37" s="11">
        <f t="shared" si="3"/>
        <v>1.7660000000000053</v>
      </c>
      <c r="L37" s="31">
        <f t="shared" si="4"/>
        <v>2.3969999999999914</v>
      </c>
    </row>
    <row r="38" spans="1:12" x14ac:dyDescent="0.2">
      <c r="A38" s="10" t="str">
        <f>'Ind T2'!A24</f>
        <v>Health and social work</v>
      </c>
      <c r="B38" s="32">
        <f>'Ind T2'!B24</f>
        <v>45.398999999999937</v>
      </c>
      <c r="C38" s="32">
        <f>'Ind T2'!C24</f>
        <v>44.512000000000022</v>
      </c>
      <c r="D38" s="32">
        <f>'Ind T2'!D24</f>
        <v>42.471999999999959</v>
      </c>
      <c r="E38" s="32">
        <f>'Ind T2'!E24</f>
        <v>47.842999999999961</v>
      </c>
      <c r="F38" s="32">
        <f>'Ind T2'!F24</f>
        <v>56.220999999999975</v>
      </c>
      <c r="H38" s="11">
        <f t="shared" si="0"/>
        <v>-0.88699999999991519</v>
      </c>
      <c r="I38" s="31">
        <f t="shared" si="1"/>
        <v>-2.0400000000000631</v>
      </c>
      <c r="J38" s="11">
        <f t="shared" si="2"/>
        <v>5.3710000000000022</v>
      </c>
      <c r="K38" s="11">
        <f t="shared" si="3"/>
        <v>8.3780000000000143</v>
      </c>
      <c r="L38" s="31">
        <f t="shared" si="4"/>
        <v>13.749000000000017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337.06999999999988</v>
      </c>
      <c r="C40" s="33">
        <f>'Ind T1'!C14</f>
        <v>351.15800000000013</v>
      </c>
      <c r="D40" s="33">
        <f>'Ind T1'!D14</f>
        <v>347.39300000000003</v>
      </c>
      <c r="E40" s="33">
        <f>'Ind T1'!E14</f>
        <v>363.64400000000001</v>
      </c>
      <c r="F40" s="33">
        <f>'Ind T1'!F14</f>
        <v>386.17199999999974</v>
      </c>
      <c r="G40" s="24"/>
      <c r="H40" s="34">
        <f t="shared" si="0"/>
        <v>14.08800000000025</v>
      </c>
      <c r="I40" s="34">
        <f>D40-C40</f>
        <v>-3.7650000000001</v>
      </c>
      <c r="J40" s="34">
        <f>E40-D40</f>
        <v>16.250999999999976</v>
      </c>
      <c r="K40" s="34">
        <f>F40-E40</f>
        <v>22.527999999999736</v>
      </c>
      <c r="L40" s="205">
        <f t="shared" si="4"/>
        <v>38.778999999999712</v>
      </c>
    </row>
    <row r="44" spans="1:12" ht="15.75" x14ac:dyDescent="0.25">
      <c r="A44" s="19" t="str">
        <f>CONCATENATE(A1," (Continued)")</f>
        <v>Industry Table 4  Employment by Industry Group in Sector (SIC 2007), 2015-2035, Gloucestershire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0.82019289894028624</v>
      </c>
      <c r="C50" s="44">
        <f t="shared" ref="B50:E54" si="17">IF(AND(D$5-C$5 &lt;&gt; 0,C7&lt;&gt;0,D7&lt;&gt;0),(EXP(LN(D7/C7)/(D$5-C$5))-1)*100,0)</f>
        <v>22.022746498731372</v>
      </c>
      <c r="D50" s="44">
        <f t="shared" si="17"/>
        <v>0.32449330715740299</v>
      </c>
      <c r="E50" s="44">
        <f t="shared" si="17"/>
        <v>0.2317651830262113</v>
      </c>
      <c r="F50" s="44">
        <f>IF(AND(F$5-D$5 &lt;&gt; 0,D7&lt;&gt;0,F7&lt;&gt;0),(EXP(LN(F7/D7)/(F$5-D$5))-1)*100,0)</f>
        <v>0.26266503082954529</v>
      </c>
      <c r="H50" s="44">
        <f>(B7/B$40)*100</f>
        <v>3.0548550746135872</v>
      </c>
      <c r="I50" s="44">
        <f>(C7/C$40)*100</f>
        <v>3.0296903388218364</v>
      </c>
      <c r="J50" s="44">
        <f>(D7/D$40)*100</f>
        <v>3.736978004738154</v>
      </c>
      <c r="K50" s="44">
        <f>(E7/E$40)*100</f>
        <v>3.628273806250073</v>
      </c>
      <c r="L50" s="44">
        <f>(F7/F$40)*100</f>
        <v>3.4966284453559546</v>
      </c>
    </row>
    <row r="51" spans="1:12" x14ac:dyDescent="0.2">
      <c r="A51" t="str">
        <f>A8</f>
        <v>Agriculture</v>
      </c>
      <c r="B51" s="40">
        <f t="shared" si="17"/>
        <v>-1.3266221995423155</v>
      </c>
      <c r="C51" s="44">
        <f t="shared" si="17"/>
        <v>25.832887938714034</v>
      </c>
      <c r="D51" s="40">
        <f t="shared" si="17"/>
        <v>0.76960037952193971</v>
      </c>
      <c r="E51" s="40">
        <f t="shared" si="17"/>
        <v>0.30508376261708658</v>
      </c>
      <c r="F51" s="44">
        <f t="shared" ref="F51:F83" si="18">IF(AND(F$5-D$5 &lt;&gt; 0,D8&lt;&gt;0,F8&lt;&gt;0),(EXP(LN(F8/D8)/(F$5-D$5))-1)*100,0)</f>
        <v>0.45968422643305473</v>
      </c>
      <c r="H51" s="40">
        <f t="shared" ref="H51:L54" si="19">(B8/B$7)*100</f>
        <v>57.502185102457062</v>
      </c>
      <c r="I51" s="40">
        <f t="shared" si="19"/>
        <v>52.758717924616981</v>
      </c>
      <c r="J51" s="40">
        <f t="shared" si="19"/>
        <v>54.406100754891405</v>
      </c>
      <c r="K51" s="40">
        <f t="shared" si="19"/>
        <v>55.623768379566485</v>
      </c>
      <c r="L51" s="40">
        <f t="shared" si="19"/>
        <v>56.031992890468786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-12.165734096781822</v>
      </c>
      <c r="C52" s="44">
        <f t="shared" si="17"/>
        <v>1.0101010101007502</v>
      </c>
      <c r="D52" s="40">
        <f t="shared" si="17"/>
        <v>-2.5982188451168842</v>
      </c>
      <c r="E52" s="40">
        <f t="shared" si="17"/>
        <v>-1.814165271787449</v>
      </c>
      <c r="F52" s="44">
        <f t="shared" si="18"/>
        <v>-2.0762152305901838</v>
      </c>
      <c r="H52" s="40">
        <f t="shared" si="19"/>
        <v>4.8460716713605727</v>
      </c>
      <c r="I52" s="40">
        <f t="shared" si="19"/>
        <v>2.7916157533602823</v>
      </c>
      <c r="J52" s="40">
        <f t="shared" si="19"/>
        <v>2.3108920043136569</v>
      </c>
      <c r="K52" s="40">
        <f t="shared" si="19"/>
        <v>1.9933303016522623</v>
      </c>
      <c r="L52" s="40">
        <f t="shared" si="19"/>
        <v>1.6218618084870049</v>
      </c>
    </row>
    <row r="53" spans="1:12" x14ac:dyDescent="0.2">
      <c r="A53" t="str">
        <f>A10</f>
        <v>Electricity and gas</v>
      </c>
      <c r="B53" s="40">
        <f t="shared" si="17"/>
        <v>4.828122857628947</v>
      </c>
      <c r="C53" s="44">
        <f t="shared" si="17"/>
        <v>46.779808529155972</v>
      </c>
      <c r="D53" s="40">
        <f t="shared" si="17"/>
        <v>-0.99808308023496828</v>
      </c>
      <c r="E53" s="40">
        <f t="shared" si="17"/>
        <v>-0.30335976843549606</v>
      </c>
      <c r="F53" s="44">
        <f t="shared" si="18"/>
        <v>-0.53547419677252295</v>
      </c>
      <c r="H53" s="40">
        <f t="shared" si="19"/>
        <v>18.481111003204813</v>
      </c>
      <c r="I53" s="40">
        <f t="shared" si="19"/>
        <v>21.599774414888628</v>
      </c>
      <c r="J53" s="40">
        <f t="shared" si="19"/>
        <v>25.982129101833291</v>
      </c>
      <c r="K53" s="40">
        <f t="shared" si="19"/>
        <v>24.314082158556893</v>
      </c>
      <c r="L53" s="40">
        <f t="shared" si="19"/>
        <v>23.046730356217111</v>
      </c>
    </row>
    <row r="54" spans="1:12" x14ac:dyDescent="0.2">
      <c r="A54" t="str">
        <f>A11</f>
        <v>Water and sewerage</v>
      </c>
      <c r="B54" s="40">
        <f t="shared" si="17"/>
        <v>5.3439145612274697</v>
      </c>
      <c r="C54" s="44">
        <f t="shared" si="17"/>
        <v>-7.6100370218014302</v>
      </c>
      <c r="D54" s="40">
        <f t="shared" si="17"/>
        <v>1.1997174208586925</v>
      </c>
      <c r="E54" s="40">
        <f t="shared" si="17"/>
        <v>0.89434285486400533</v>
      </c>
      <c r="F54" s="44">
        <f t="shared" si="18"/>
        <v>0.99603185251861959</v>
      </c>
      <c r="H54" s="40">
        <f t="shared" si="19"/>
        <v>19.170632222977556</v>
      </c>
      <c r="I54" s="40">
        <f t="shared" si="19"/>
        <v>22.849891907134115</v>
      </c>
      <c r="J54" s="40">
        <f t="shared" si="19"/>
        <v>17.300878138961647</v>
      </c>
      <c r="K54" s="40">
        <f t="shared" si="19"/>
        <v>18.068819160224354</v>
      </c>
      <c r="L54" s="40">
        <f t="shared" si="19"/>
        <v>19.299414944827088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1.1790068162021994</v>
      </c>
      <c r="C56" s="44">
        <f t="shared" si="20"/>
        <v>-0.42331659348461281</v>
      </c>
      <c r="D56" s="44">
        <f t="shared" si="20"/>
        <v>-1.0527753035555421</v>
      </c>
      <c r="E56" s="44">
        <f t="shared" si="20"/>
        <v>-0.84518401849942304</v>
      </c>
      <c r="F56" s="44">
        <f t="shared" si="18"/>
        <v>-0.91442946028746919</v>
      </c>
      <c r="H56" s="44">
        <f>(B13/B$40)*100</f>
        <v>10.766606342896129</v>
      </c>
      <c r="I56" s="44">
        <f>(C13/C$40)*100</f>
        <v>10.830737161050012</v>
      </c>
      <c r="J56" s="44">
        <f>(D13/D$40)*100</f>
        <v>10.901774071440705</v>
      </c>
      <c r="K56" s="44">
        <f>(E13/E$40)*100</f>
        <v>9.8777925663561277</v>
      </c>
      <c r="L56" s="44">
        <f>(F13/F$40)*100</f>
        <v>8.5446381405176908</v>
      </c>
    </row>
    <row r="57" spans="1:12" x14ac:dyDescent="0.2">
      <c r="A57" t="str">
        <f>A14</f>
        <v>Food drink and tobacco</v>
      </c>
      <c r="B57" s="40">
        <f t="shared" si="20"/>
        <v>1.8044990947294837</v>
      </c>
      <c r="C57" s="44">
        <f t="shared" si="20"/>
        <v>1.8043933054391115</v>
      </c>
      <c r="D57" s="40">
        <f t="shared" si="20"/>
        <v>-1.1943882582950538</v>
      </c>
      <c r="E57" s="40">
        <f t="shared" si="20"/>
        <v>-1.6029016993465484</v>
      </c>
      <c r="F57" s="44">
        <f t="shared" si="18"/>
        <v>-1.4669185653027106</v>
      </c>
      <c r="H57" s="40">
        <f t="shared" ref="H57:L59" si="21">(B14/B$13)*100</f>
        <v>9.8095946653440187</v>
      </c>
      <c r="I57" s="40">
        <f t="shared" si="21"/>
        <v>10.054426419162308</v>
      </c>
      <c r="J57" s="40">
        <f t="shared" si="21"/>
        <v>10.279362061681432</v>
      </c>
      <c r="K57" s="40">
        <f t="shared" si="21"/>
        <v>10.206013363028923</v>
      </c>
      <c r="L57" s="40">
        <f t="shared" si="21"/>
        <v>9.452374458284087</v>
      </c>
    </row>
    <row r="58" spans="1:12" x14ac:dyDescent="0.2">
      <c r="A58" t="str">
        <f>A15</f>
        <v>Engineering</v>
      </c>
      <c r="B58" s="40">
        <f t="shared" si="20"/>
        <v>-0.26569402771092765</v>
      </c>
      <c r="C58" s="44">
        <f t="shared" si="20"/>
        <v>-1.1077447453135325</v>
      </c>
      <c r="D58" s="40">
        <f t="shared" si="20"/>
        <v>-0.66950816345008324</v>
      </c>
      <c r="E58" s="40">
        <f t="shared" si="20"/>
        <v>-2.1644445431493464</v>
      </c>
      <c r="F58" s="44">
        <f t="shared" si="18"/>
        <v>-1.6686491731793374</v>
      </c>
      <c r="H58" s="40">
        <f t="shared" si="21"/>
        <v>29.41500647543474</v>
      </c>
      <c r="I58" s="40">
        <f t="shared" si="21"/>
        <v>27.770620250834831</v>
      </c>
      <c r="J58" s="40">
        <f t="shared" si="21"/>
        <v>27.579742289818327</v>
      </c>
      <c r="K58" s="40">
        <f t="shared" si="21"/>
        <v>28.118040089086822</v>
      </c>
      <c r="L58" s="40">
        <f t="shared" si="21"/>
        <v>24.593144831348333</v>
      </c>
    </row>
    <row r="59" spans="1:12" x14ac:dyDescent="0.2">
      <c r="A59" t="str">
        <f>A16</f>
        <v>Rest of manufacturing</v>
      </c>
      <c r="B59" s="40">
        <f t="shared" si="20"/>
        <v>1.7565384091057012</v>
      </c>
      <c r="C59" s="44">
        <f t="shared" si="20"/>
        <v>-0.47786188522844775</v>
      </c>
      <c r="D59" s="40">
        <f t="shared" si="20"/>
        <v>-1.201288556524005</v>
      </c>
      <c r="E59" s="40">
        <f t="shared" si="20"/>
        <v>-0.17790942285873523</v>
      </c>
      <c r="F59" s="44">
        <f t="shared" si="18"/>
        <v>-0.52020823209067979</v>
      </c>
      <c r="H59" s="40">
        <f t="shared" si="21"/>
        <v>60.775398859221241</v>
      </c>
      <c r="I59" s="40">
        <f t="shared" si="21"/>
        <v>62.174953330002857</v>
      </c>
      <c r="J59" s="40">
        <f t="shared" si="21"/>
        <v>62.140895648500248</v>
      </c>
      <c r="K59" s="40">
        <f t="shared" si="21"/>
        <v>61.675946547884251</v>
      </c>
      <c r="L59" s="40">
        <f t="shared" si="21"/>
        <v>65.954480710367591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4.6850727624931032</v>
      </c>
      <c r="C61" s="44">
        <f>IF(AND(D$5-C$5 &lt;&gt; 0,C18&lt;&gt;0,D18&lt;&gt;0),(EXP(LN(D18/C18)/(D$5-C$5))-1)*100,0)</f>
        <v>-1.7726289343289792</v>
      </c>
      <c r="D61" s="44">
        <f>IF(AND(E$5-D$5 &lt;&gt; 0,D18&lt;&gt;0,E18&lt;&gt;0),(EXP(LN(E18/D18)/(E$5-D$5))-1)*100,0)</f>
        <v>1.853949779079489</v>
      </c>
      <c r="E61" s="44">
        <f>IF(AND(F$5-E$5 &lt;&gt; 0,E18&lt;&gt;0,F18&lt;&gt;0),(EXP(LN(F18/E18)/(F$5-E$5))-1)*100,0)</f>
        <v>1.1575815360633568</v>
      </c>
      <c r="F61" s="44">
        <f t="shared" si="18"/>
        <v>1.3891736675867294</v>
      </c>
      <c r="H61" s="44">
        <f>(B18/B$40)*100</f>
        <v>7.0792417005369961</v>
      </c>
      <c r="I61" s="44">
        <f>(C18/C$40)*100</f>
        <v>8.1609987526982248</v>
      </c>
      <c r="J61" s="44">
        <f>(D18/D$40)*100</f>
        <v>8.1032145149729669</v>
      </c>
      <c r="K61" s="44">
        <f>(E18/E$40)*100</f>
        <v>8.4857717987922126</v>
      </c>
      <c r="L61" s="44">
        <f>(F18/F$40)*100</f>
        <v>8.9654350910993159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2.0383672165231959</v>
      </c>
      <c r="C63" s="44">
        <f t="shared" si="22"/>
        <v>-0.42825818829641538</v>
      </c>
      <c r="D63" s="44">
        <f t="shared" si="22"/>
        <v>0.61158810463548541</v>
      </c>
      <c r="E63" s="44">
        <f t="shared" si="22"/>
        <v>0.42680567259760771</v>
      </c>
      <c r="F63" s="44">
        <f t="shared" si="18"/>
        <v>0.48836207802822607</v>
      </c>
      <c r="H63" s="44">
        <f>(B20/B$40)*100</f>
        <v>23.963568398255521</v>
      </c>
      <c r="I63" s="44">
        <f>(C20/C$40)*100</f>
        <v>24.935783892151072</v>
      </c>
      <c r="J63" s="44">
        <f>(D20/D$40)*100</f>
        <v>25.098087756517838</v>
      </c>
      <c r="K63" s="44">
        <f>(E20/E$40)*100</f>
        <v>24.718680907700932</v>
      </c>
      <c r="L63" s="44">
        <f>(F20/F$40)*100</f>
        <v>24.289435795448671</v>
      </c>
    </row>
    <row r="64" spans="1:12" x14ac:dyDescent="0.2">
      <c r="A64" t="str">
        <f>A21</f>
        <v>Wholesale and retail trade</v>
      </c>
      <c r="B64" s="40">
        <f t="shared" si="22"/>
        <v>1.0274712270460284</v>
      </c>
      <c r="C64" s="44">
        <f t="shared" si="22"/>
        <v>1.9338650782319444</v>
      </c>
      <c r="D64" s="40">
        <f t="shared" si="22"/>
        <v>9.6274251893579965E-2</v>
      </c>
      <c r="E64" s="40">
        <f t="shared" si="22"/>
        <v>6.4144345349292919E-2</v>
      </c>
      <c r="F64" s="44">
        <f t="shared" si="18"/>
        <v>7.4853168102784196E-2</v>
      </c>
      <c r="H64" s="40">
        <f t="shared" ref="H64:L66" si="23">(B21/B$20)*100</f>
        <v>58.257607646024688</v>
      </c>
      <c r="I64" s="40">
        <f t="shared" si="23"/>
        <v>55.983052395961806</v>
      </c>
      <c r="J64" s="40">
        <f t="shared" si="23"/>
        <v>57.311128697427428</v>
      </c>
      <c r="K64" s="40">
        <f t="shared" si="23"/>
        <v>55.858401566393653</v>
      </c>
      <c r="L64" s="40">
        <f t="shared" si="23"/>
        <v>53.873708674932587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-1.3206527459280526</v>
      </c>
      <c r="C65" s="44">
        <f t="shared" si="22"/>
        <v>-2.0553893660136158</v>
      </c>
      <c r="D65" s="40">
        <f t="shared" si="22"/>
        <v>0.28799160508234944</v>
      </c>
      <c r="E65" s="40">
        <f t="shared" si="22"/>
        <v>-6.4281968062596118E-2</v>
      </c>
      <c r="F65" s="44">
        <f t="shared" si="18"/>
        <v>5.3004852003102343E-2</v>
      </c>
      <c r="H65" s="40">
        <f t="shared" si="23"/>
        <v>13.530343922549367</v>
      </c>
      <c r="I65" s="40">
        <f t="shared" si="23"/>
        <v>11.834772280846009</v>
      </c>
      <c r="J65" s="40">
        <f t="shared" si="23"/>
        <v>11.641376779180854</v>
      </c>
      <c r="K65" s="40">
        <f t="shared" si="23"/>
        <v>11.455366678533288</v>
      </c>
      <c r="L65" s="40">
        <f t="shared" si="23"/>
        <v>10.907365750167928</v>
      </c>
    </row>
    <row r="66" spans="1:12" x14ac:dyDescent="0.2">
      <c r="A66" t="str">
        <f>A23</f>
        <v>Accommodation and food</v>
      </c>
      <c r="B66" s="40">
        <f t="shared" si="22"/>
        <v>5.4529405433955569</v>
      </c>
      <c r="C66" s="44">
        <f t="shared" si="22"/>
        <v>-3.9389638041162467</v>
      </c>
      <c r="D66" s="40">
        <f t="shared" si="22"/>
        <v>1.6519381356967067</v>
      </c>
      <c r="E66" s="40">
        <f t="shared" si="22"/>
        <v>1.179091102105212</v>
      </c>
      <c r="F66" s="44">
        <f t="shared" si="18"/>
        <v>1.3364618834946329</v>
      </c>
      <c r="H66" s="40">
        <f t="shared" si="23"/>
        <v>28.212048431425945</v>
      </c>
      <c r="I66" s="40">
        <f t="shared" si="23"/>
        <v>32.182175323192183</v>
      </c>
      <c r="J66" s="40">
        <f t="shared" si="23"/>
        <v>31.047494523391716</v>
      </c>
      <c r="K66" s="40">
        <f t="shared" si="23"/>
        <v>32.686231755073059</v>
      </c>
      <c r="L66" s="40">
        <f t="shared" si="23"/>
        <v>35.21892557489948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1.2976725192344496</v>
      </c>
      <c r="C68" s="44">
        <f t="shared" si="24"/>
        <v>-2.4221386184697047</v>
      </c>
      <c r="D68" s="44">
        <f t="shared" si="24"/>
        <v>1.2242981540476316</v>
      </c>
      <c r="E68" s="44">
        <f t="shared" si="24"/>
        <v>0.65860112092837042</v>
      </c>
      <c r="F68" s="44">
        <f t="shared" si="18"/>
        <v>0.84681465373521725</v>
      </c>
      <c r="H68" s="44">
        <f>(B25/B$40)*100</f>
        <v>29.058652505414322</v>
      </c>
      <c r="I68" s="44">
        <f>(C25/C$40)*100</f>
        <v>29.369115896548013</v>
      </c>
      <c r="J68" s="44">
        <f>(D25/D$40)*100</f>
        <v>28.96834420958394</v>
      </c>
      <c r="K68" s="44">
        <f>(E25/E$40)*100</f>
        <v>29.409807394044723</v>
      </c>
      <c r="L68" s="44">
        <f>(F25/F$40)*100</f>
        <v>29.573091782936089</v>
      </c>
    </row>
    <row r="69" spans="1:12" x14ac:dyDescent="0.2">
      <c r="A69" t="str">
        <f>A26</f>
        <v>Media</v>
      </c>
      <c r="B69" s="40">
        <f t="shared" si="24"/>
        <v>9.8518602211189013</v>
      </c>
      <c r="C69" s="44">
        <f t="shared" si="24"/>
        <v>-7.861271676300408</v>
      </c>
      <c r="D69" s="40">
        <f t="shared" si="24"/>
        <v>-0.63537547431179453</v>
      </c>
      <c r="E69" s="40">
        <f t="shared" si="24"/>
        <v>-0.25329959365165688</v>
      </c>
      <c r="F69" s="44">
        <f t="shared" si="18"/>
        <v>-0.38082118157216627</v>
      </c>
      <c r="H69" s="40">
        <f t="shared" ref="H69:L71" si="25">(B26/B$25)*100</f>
        <v>1.8193327071507319</v>
      </c>
      <c r="I69" s="40">
        <f t="shared" si="25"/>
        <v>2.5161928402435665</v>
      </c>
      <c r="J69" s="40">
        <f t="shared" si="25"/>
        <v>2.3759365621956836</v>
      </c>
      <c r="K69" s="40">
        <f t="shared" si="25"/>
        <v>2.1655586411961076</v>
      </c>
      <c r="L69" s="40">
        <f t="shared" si="25"/>
        <v>1.9771809847377055</v>
      </c>
    </row>
    <row r="70" spans="1:12" x14ac:dyDescent="0.2">
      <c r="A70" t="str">
        <f>A27</f>
        <v>Information technology</v>
      </c>
      <c r="B70" s="40">
        <f t="shared" si="24"/>
        <v>0.97703392100445541</v>
      </c>
      <c r="C70" s="44">
        <f t="shared" si="24"/>
        <v>-3.0946148092743098</v>
      </c>
      <c r="D70" s="40">
        <f t="shared" si="24"/>
        <v>1.3668477631059162</v>
      </c>
      <c r="E70" s="40">
        <f t="shared" si="24"/>
        <v>0.70048061842282738</v>
      </c>
      <c r="F70" s="44">
        <f t="shared" si="18"/>
        <v>0.92211484177042724</v>
      </c>
      <c r="H70" s="40">
        <f t="shared" si="25"/>
        <v>10.503532486625554</v>
      </c>
      <c r="I70" s="40">
        <f t="shared" si="25"/>
        <v>10.371174805104127</v>
      </c>
      <c r="J70" s="40">
        <f t="shared" si="25"/>
        <v>10.299699902617434</v>
      </c>
      <c r="K70" s="40">
        <f t="shared" si="25"/>
        <v>10.372427464070977</v>
      </c>
      <c r="L70" s="40">
        <f t="shared" si="25"/>
        <v>10.415663336339707</v>
      </c>
    </row>
    <row r="71" spans="1:12" x14ac:dyDescent="0.2">
      <c r="A71" t="str">
        <f>A28</f>
        <v>Finance and insurance</v>
      </c>
      <c r="B71" s="40">
        <f t="shared" si="24"/>
        <v>-2.5194649966829852</v>
      </c>
      <c r="C71" s="44">
        <f t="shared" si="24"/>
        <v>12.76225565448752</v>
      </c>
      <c r="D71" s="40">
        <f t="shared" si="24"/>
        <v>-1.8158708297688619E-2</v>
      </c>
      <c r="E71" s="40">
        <f t="shared" si="24"/>
        <v>-0.42972705385976306</v>
      </c>
      <c r="F71" s="44">
        <f t="shared" si="18"/>
        <v>-0.29272619419520307</v>
      </c>
      <c r="H71" s="40">
        <f t="shared" si="25"/>
        <v>11.047698778943918</v>
      </c>
      <c r="I71" s="40">
        <f t="shared" si="25"/>
        <v>9.4742659892177095</v>
      </c>
      <c r="J71" s="40">
        <f t="shared" si="25"/>
        <v>10.948585964982017</v>
      </c>
      <c r="K71" s="40">
        <f t="shared" si="25"/>
        <v>10.292948843819831</v>
      </c>
      <c r="L71" s="40">
        <f t="shared" si="25"/>
        <v>9.2326821537087618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1.2877738279431838</v>
      </c>
      <c r="C72" s="44">
        <f t="shared" si="27"/>
        <v>3.4292215179586139</v>
      </c>
      <c r="D72" s="40">
        <f t="shared" si="27"/>
        <v>-1.9508222264698394</v>
      </c>
      <c r="E72" s="40">
        <f t="shared" si="27"/>
        <v>6.0525019662072133E-2</v>
      </c>
      <c r="F72" s="44">
        <f t="shared" si="18"/>
        <v>-0.61446721276986471</v>
      </c>
      <c r="H72" s="40">
        <f t="shared" ref="H72:L72" si="28">(B29/B$25)*100</f>
        <v>5.9684730673418525</v>
      </c>
      <c r="I72" s="40">
        <f t="shared" si="28"/>
        <v>5.9661404801613376</v>
      </c>
      <c r="J72" s="40">
        <f t="shared" si="28"/>
        <v>6.3239064332134216</v>
      </c>
      <c r="K72" s="40">
        <f t="shared" si="28"/>
        <v>5.3923906233928935</v>
      </c>
      <c r="L72" s="40">
        <f t="shared" si="28"/>
        <v>5.0804269590115831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2.5950671692880567</v>
      </c>
      <c r="C73" s="44">
        <f t="shared" si="29"/>
        <v>-2.1972976518434328</v>
      </c>
      <c r="D73" s="40">
        <f t="shared" si="29"/>
        <v>0.91593521819146595</v>
      </c>
      <c r="E73" s="40">
        <f t="shared" si="29"/>
        <v>0.6466056813672294</v>
      </c>
      <c r="F73" s="44">
        <f t="shared" si="18"/>
        <v>0.73630223206551104</v>
      </c>
      <c r="H73" s="40">
        <f t="shared" ref="H73:L73" si="30">(B30/B$25)*100</f>
        <v>28.098582921550246</v>
      </c>
      <c r="I73" s="40">
        <f t="shared" si="30"/>
        <v>29.565993096226219</v>
      </c>
      <c r="J73" s="40">
        <f t="shared" si="30"/>
        <v>29.634119681221033</v>
      </c>
      <c r="K73" s="40">
        <f t="shared" si="30"/>
        <v>29.185484398814392</v>
      </c>
      <c r="L73" s="40">
        <f t="shared" si="30"/>
        <v>29.150722835652275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-0.74455821278024414</v>
      </c>
      <c r="C74" s="44">
        <f t="shared" si="31"/>
        <v>-3.6775522212417311</v>
      </c>
      <c r="D74" s="40">
        <f t="shared" si="31"/>
        <v>2.3409015262799926</v>
      </c>
      <c r="E74" s="40">
        <f t="shared" si="31"/>
        <v>1.0369609121085199</v>
      </c>
      <c r="F74" s="44">
        <f t="shared" si="18"/>
        <v>1.4697512851609806</v>
      </c>
      <c r="H74" s="40">
        <f>(B31/B$25)*100</f>
        <v>25.028586596969809</v>
      </c>
      <c r="I74" s="40">
        <f t="shared" ref="I74:L74" si="32">(C31/C$25)*100</f>
        <v>23.070434006903767</v>
      </c>
      <c r="J74" s="40">
        <f t="shared" si="32"/>
        <v>22.773615279130301</v>
      </c>
      <c r="K74" s="40">
        <f t="shared" si="32"/>
        <v>24.057710828728258</v>
      </c>
      <c r="L74" s="40">
        <f t="shared" si="32"/>
        <v>24.97745243119704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3.8738834620353435</v>
      </c>
      <c r="C75" s="44">
        <f t="shared" si="33"/>
        <v>-10.36864118276457</v>
      </c>
      <c r="D75" s="40">
        <f t="shared" si="33"/>
        <v>3.4440891985502819</v>
      </c>
      <c r="E75" s="40">
        <f t="shared" si="33"/>
        <v>1.545338591351153</v>
      </c>
      <c r="F75" s="44">
        <f t="shared" si="18"/>
        <v>2.174351060240487</v>
      </c>
      <c r="H75" s="40">
        <f t="shared" ref="H75:L75" si="34">(B32/B$25)*100</f>
        <v>9.0160084943031027</v>
      </c>
      <c r="I75" s="40">
        <f t="shared" si="34"/>
        <v>9.968777876895631</v>
      </c>
      <c r="J75" s="40">
        <f t="shared" si="34"/>
        <v>9.1569449688971822</v>
      </c>
      <c r="K75" s="40">
        <f t="shared" si="34"/>
        <v>10.205989882839162</v>
      </c>
      <c r="L75" s="40">
        <f t="shared" si="34"/>
        <v>11.14156370673277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2.8925554060974301</v>
      </c>
      <c r="C76" s="44">
        <f t="shared" si="35"/>
        <v>-8.6621751684310517</v>
      </c>
      <c r="D76" s="40">
        <f t="shared" si="35"/>
        <v>0.84045435132134028</v>
      </c>
      <c r="E76" s="40">
        <f t="shared" si="35"/>
        <v>0.28598373240635855</v>
      </c>
      <c r="F76" s="44">
        <f t="shared" si="18"/>
        <v>0.47046769118415099</v>
      </c>
      <c r="H76" s="40">
        <f t="shared" ref="H76:L76" si="36">(B33/B$25)*100</f>
        <v>8.5177849471147784</v>
      </c>
      <c r="I76" s="40">
        <f t="shared" si="36"/>
        <v>9.067020905247638</v>
      </c>
      <c r="J76" s="40">
        <f t="shared" si="36"/>
        <v>8.4871912077429315</v>
      </c>
      <c r="K76" s="40">
        <f t="shared" si="36"/>
        <v>8.3274893171383866</v>
      </c>
      <c r="L76" s="40">
        <f t="shared" si="36"/>
        <v>8.0243075926201595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-1.3840168236761485</v>
      </c>
      <c r="C78" s="44">
        <f t="shared" ref="C78:C83" si="38">IF(AND(D$5-C$5 &lt;&gt; 0,C35&lt;&gt;0,D35&lt;&gt;0),(EXP(LN(D35/C35)/(D$5-C$5))-1)*100,0)</f>
        <v>-3.0866573641919581</v>
      </c>
      <c r="D78" s="44">
        <f t="shared" si="37"/>
        <v>1.5104146650089856</v>
      </c>
      <c r="E78" s="44">
        <f t="shared" si="37"/>
        <v>1.1179317050151516</v>
      </c>
      <c r="F78" s="44">
        <f t="shared" si="18"/>
        <v>1.2485904559378147</v>
      </c>
      <c r="H78" s="44">
        <f>(B35/B$40)*100</f>
        <v>26.077075978283442</v>
      </c>
      <c r="I78" s="44">
        <f>(C35/C$40)*100</f>
        <v>23.673673958730827</v>
      </c>
      <c r="J78" s="44">
        <f>(D35/D$40)*100</f>
        <v>23.191601442746389</v>
      </c>
      <c r="K78" s="44">
        <f>(E35/E$40)*100</f>
        <v>23.879673526855928</v>
      </c>
      <c r="L78" s="44">
        <f>(F35/F$40)*100</f>
        <v>25.130770744642287</v>
      </c>
    </row>
    <row r="79" spans="1:12" x14ac:dyDescent="0.2">
      <c r="A79" t="str">
        <f>A36</f>
        <v>Public admin. and defence</v>
      </c>
      <c r="B79" s="40">
        <f t="shared" si="37"/>
        <v>-8.0389779187654558</v>
      </c>
      <c r="C79" s="44">
        <f t="shared" si="38"/>
        <v>6.4315352697095429</v>
      </c>
      <c r="D79" s="40">
        <f t="shared" si="37"/>
        <v>0.45186864482953393</v>
      </c>
      <c r="E79" s="40">
        <f t="shared" si="37"/>
        <v>5.5380508161517739E-2</v>
      </c>
      <c r="F79" s="44">
        <f t="shared" si="18"/>
        <v>0.18736903054781262</v>
      </c>
      <c r="H79" s="40">
        <f>(B36/B$35)*100</f>
        <v>17.635213542970252</v>
      </c>
      <c r="I79" s="40">
        <f t="shared" ref="I79:L81" si="39">(C36/C$35)*100</f>
        <v>13.335418370783788</v>
      </c>
      <c r="J79" s="40">
        <f t="shared" si="39"/>
        <v>14.645135665168915</v>
      </c>
      <c r="K79" s="40">
        <f t="shared" si="39"/>
        <v>13.897301841380976</v>
      </c>
      <c r="L79" s="40">
        <f t="shared" si="39"/>
        <v>12.504121671750024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0.49268008301122101</v>
      </c>
      <c r="C80" s="44">
        <f t="shared" si="38"/>
        <v>-4.4998910438004192</v>
      </c>
      <c r="D80" s="40">
        <f t="shared" si="40"/>
        <v>0.47539755584296017</v>
      </c>
      <c r="E80" s="40">
        <f t="shared" si="40"/>
        <v>0.63728181136428752</v>
      </c>
      <c r="F80" s="44">
        <f t="shared" si="18"/>
        <v>0.58329143301620867</v>
      </c>
      <c r="H80" s="40">
        <f>(B37/B$35)*100</f>
        <v>30.715147102323215</v>
      </c>
      <c r="I80" s="40">
        <f t="shared" si="39"/>
        <v>33.120819900880562</v>
      </c>
      <c r="J80" s="40">
        <f t="shared" si="39"/>
        <v>32.637837301094805</v>
      </c>
      <c r="K80" s="40">
        <f t="shared" si="39"/>
        <v>31.00751983601463</v>
      </c>
      <c r="L80" s="40">
        <f t="shared" si="39"/>
        <v>29.564751463193506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-0.49206693029505422</v>
      </c>
      <c r="C81" s="44">
        <f t="shared" si="38"/>
        <v>-4.5830337886413997</v>
      </c>
      <c r="D81" s="40">
        <f t="shared" si="40"/>
        <v>2.410182104163594</v>
      </c>
      <c r="E81" s="40">
        <f t="shared" si="40"/>
        <v>1.6267450898017621</v>
      </c>
      <c r="F81" s="44">
        <f t="shared" si="18"/>
        <v>1.887222566257063</v>
      </c>
      <c r="H81" s="40">
        <f>(B38/B$35)*100</f>
        <v>51.649639354706537</v>
      </c>
      <c r="I81" s="40">
        <f t="shared" si="39"/>
        <v>53.54376172833566</v>
      </c>
      <c r="J81" s="40">
        <f t="shared" si="39"/>
        <v>52.717027033736287</v>
      </c>
      <c r="K81" s="40">
        <f t="shared" si="39"/>
        <v>55.09517832260439</v>
      </c>
      <c r="L81" s="40">
        <f t="shared" si="39"/>
        <v>57.93112686505647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1.0288981452978962</v>
      </c>
      <c r="C83" s="206">
        <f t="shared" si="38"/>
        <v>-1.0721669447941062</v>
      </c>
      <c r="D83" s="43">
        <f>IF(AND(E$5-D$5 &lt;&gt; 0,D40&lt;&gt;0,E40&lt;&gt;0),(EXP(LN(E40/D40)/(E$5-D$5))-1)*100,0)</f>
        <v>0.91856642621594986</v>
      </c>
      <c r="E83" s="43">
        <f>IF(AND(F$5-E$5 &lt;&gt; 0,E40&lt;&gt;0,F40&lt;&gt;0),(EXP(LN(F40/E40)/(F$5-E$5))-1)*100,0)</f>
        <v>0.60288507042958184</v>
      </c>
      <c r="F83" s="206">
        <f t="shared" si="18"/>
        <v>0.70800231659025048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4.7432821342158205</v>
      </c>
      <c r="C89" s="44">
        <f>IF(AND(F$5-D$5 &lt;&gt; 0,D7&lt;&gt;0,F7&lt;&gt;0),(EXP(LN(F7/D7)/(F$5-D$5))-1)*100,0)</f>
        <v>0.26266503082954529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3.5902375625470828</v>
      </c>
      <c r="C90" s="44">
        <f t="shared" ref="C90:C122" si="43">IF(AND(F$5-D$5 &lt;&gt; 0,D8&lt;&gt;0,F8&lt;&gt;0),(EXP(LN(F8/D8)/(F$5-D$5))-1)*100,0)</f>
        <v>0.45968422643305473</v>
      </c>
    </row>
    <row r="91" spans="1:12" x14ac:dyDescent="0.2">
      <c r="A91" s="30" t="str">
        <f t="shared" si="41"/>
        <v>Mining and quarrying</v>
      </c>
      <c r="B91" s="44">
        <f t="shared" si="42"/>
        <v>-9.6757962352723492</v>
      </c>
      <c r="C91" s="44">
        <f t="shared" si="43"/>
        <v>-2.0762152305901838</v>
      </c>
    </row>
    <row r="92" spans="1:12" x14ac:dyDescent="0.2">
      <c r="A92" s="30" t="str">
        <f t="shared" si="41"/>
        <v>Electricity and gas</v>
      </c>
      <c r="B92" s="44">
        <f t="shared" si="42"/>
        <v>12.128370434221125</v>
      </c>
      <c r="C92" s="44">
        <f t="shared" si="43"/>
        <v>-0.53547419677252295</v>
      </c>
    </row>
    <row r="93" spans="1:12" x14ac:dyDescent="0.2">
      <c r="A93" s="30" t="str">
        <f t="shared" si="41"/>
        <v>Water and sewerage</v>
      </c>
      <c r="B93" s="44">
        <f t="shared" si="42"/>
        <v>2.6153948805204275</v>
      </c>
      <c r="C93" s="44">
        <f t="shared" si="43"/>
        <v>0.99603185251861959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0.85649261057885173</v>
      </c>
      <c r="C95" s="44">
        <f t="shared" si="43"/>
        <v>-0.91442946028746919</v>
      </c>
    </row>
    <row r="96" spans="1:12" x14ac:dyDescent="0.2">
      <c r="A96" s="30" t="str">
        <f t="shared" si="41"/>
        <v>Food drink and tobacco</v>
      </c>
      <c r="B96" s="44">
        <f t="shared" si="42"/>
        <v>1.8044779368626251</v>
      </c>
      <c r="C96" s="44">
        <f t="shared" si="43"/>
        <v>-1.4669185653027106</v>
      </c>
    </row>
    <row r="97" spans="1:3" x14ac:dyDescent="0.2">
      <c r="A97" s="30" t="str">
        <f t="shared" si="41"/>
        <v>Engineering</v>
      </c>
      <c r="B97" s="44">
        <f t="shared" si="42"/>
        <v>-0.43467582019112161</v>
      </c>
      <c r="C97" s="44">
        <f t="shared" si="43"/>
        <v>-1.6686491731793374</v>
      </c>
    </row>
    <row r="98" spans="1:3" x14ac:dyDescent="0.2">
      <c r="A98" s="30" t="str">
        <f t="shared" si="41"/>
        <v>Rest of manufacturing</v>
      </c>
      <c r="B98" s="44">
        <f t="shared" si="42"/>
        <v>1.3056807388643454</v>
      </c>
      <c r="C98" s="44">
        <f t="shared" si="43"/>
        <v>-0.52020823209067979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3.3604309893818796</v>
      </c>
      <c r="C100" s="44">
        <f t="shared" si="43"/>
        <v>1.3891736675867294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1.5402015966427873</v>
      </c>
      <c r="C102" s="44">
        <f t="shared" si="43"/>
        <v>0.48836207802822607</v>
      </c>
    </row>
    <row r="103" spans="1:3" x14ac:dyDescent="0.2">
      <c r="A103" s="30" t="str">
        <f t="shared" si="41"/>
        <v>Wholesale and retail trade</v>
      </c>
      <c r="B103" s="44">
        <f t="shared" si="42"/>
        <v>1.2081029218351969</v>
      </c>
      <c r="C103" s="44">
        <f t="shared" si="43"/>
        <v>7.4853168102784196E-2</v>
      </c>
    </row>
    <row r="104" spans="1:3" x14ac:dyDescent="0.2">
      <c r="A104" s="30" t="str">
        <f t="shared" si="41"/>
        <v>Transport and storage</v>
      </c>
      <c r="B104" s="44">
        <f t="shared" si="42"/>
        <v>-1.4680396855196065</v>
      </c>
      <c r="C104" s="44">
        <f t="shared" si="43"/>
        <v>5.3004852003102343E-2</v>
      </c>
    </row>
    <row r="105" spans="1:3" x14ac:dyDescent="0.2">
      <c r="A105" s="30" t="str">
        <f t="shared" si="41"/>
        <v>Accommodation and food</v>
      </c>
      <c r="B105" s="44">
        <f t="shared" si="42"/>
        <v>3.5038272610842025</v>
      </c>
      <c r="C105" s="44">
        <f t="shared" si="43"/>
        <v>1.3364618834946329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0.54253536422901316</v>
      </c>
      <c r="C107" s="44">
        <f t="shared" si="43"/>
        <v>0.84681465373521725</v>
      </c>
    </row>
    <row r="108" spans="1:3" x14ac:dyDescent="0.2">
      <c r="A108" s="30" t="str">
        <f t="shared" si="41"/>
        <v>Media</v>
      </c>
      <c r="B108" s="44">
        <f t="shared" si="42"/>
        <v>6.0557880342569925</v>
      </c>
      <c r="C108" s="44">
        <f t="shared" si="43"/>
        <v>-0.38082118157216627</v>
      </c>
    </row>
    <row r="109" spans="1:3" x14ac:dyDescent="0.2">
      <c r="A109" s="30" t="str">
        <f t="shared" si="41"/>
        <v>Information technology</v>
      </c>
      <c r="B109" s="44">
        <f t="shared" si="42"/>
        <v>0.149242824271556</v>
      </c>
      <c r="C109" s="44">
        <f t="shared" si="43"/>
        <v>0.92211484177042724</v>
      </c>
    </row>
    <row r="110" spans="1:3" x14ac:dyDescent="0.2">
      <c r="A110" s="30" t="str">
        <f t="shared" si="41"/>
        <v>Finance and insurance</v>
      </c>
      <c r="B110" s="44">
        <f t="shared" si="42"/>
        <v>0.36148395220376717</v>
      </c>
      <c r="C110" s="44">
        <f t="shared" si="43"/>
        <v>-0.29272619419520307</v>
      </c>
    </row>
    <row r="111" spans="1:3" x14ac:dyDescent="0.2">
      <c r="A111" s="30" t="str">
        <f t="shared" si="41"/>
        <v>Real estate</v>
      </c>
      <c r="B111" s="44">
        <f t="shared" si="42"/>
        <v>1.7124866474496292</v>
      </c>
      <c r="C111" s="44">
        <f t="shared" si="43"/>
        <v>-0.61446721276986471</v>
      </c>
    </row>
    <row r="112" spans="1:3" x14ac:dyDescent="0.2">
      <c r="A112" s="30" t="str">
        <f t="shared" si="41"/>
        <v>Professional services</v>
      </c>
      <c r="B112" s="44">
        <f t="shared" si="42"/>
        <v>1.6181665974040582</v>
      </c>
      <c r="C112" s="44">
        <f t="shared" si="43"/>
        <v>0.73630223206551104</v>
      </c>
    </row>
    <row r="113" spans="1:3" x14ac:dyDescent="0.2">
      <c r="A113" s="30" t="str">
        <f t="shared" si="41"/>
        <v>Support services</v>
      </c>
      <c r="B113" s="44">
        <f t="shared" si="42"/>
        <v>-1.3382161358241773</v>
      </c>
      <c r="C113" s="44">
        <f t="shared" si="43"/>
        <v>1.4697512851609806</v>
      </c>
    </row>
    <row r="114" spans="1:3" x14ac:dyDescent="0.2">
      <c r="A114" s="30" t="str">
        <f t="shared" si="41"/>
        <v>Arts and entertainment</v>
      </c>
      <c r="B114" s="44">
        <f t="shared" si="42"/>
        <v>0.85492040141468273</v>
      </c>
      <c r="C114" s="44">
        <f t="shared" si="43"/>
        <v>2.174351060240487</v>
      </c>
    </row>
    <row r="115" spans="1:3" x14ac:dyDescent="0.2">
      <c r="A115" s="30" t="str">
        <f t="shared" si="41"/>
        <v>Other services</v>
      </c>
      <c r="B115" s="44">
        <f t="shared" si="42"/>
        <v>0.47020667932862192</v>
      </c>
      <c r="C115" s="44">
        <f t="shared" si="43"/>
        <v>0.47046769118415099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-1.7269213285509455</v>
      </c>
      <c r="C117" s="44">
        <f t="shared" si="43"/>
        <v>1.2485904559378147</v>
      </c>
    </row>
    <row r="118" spans="1:3" x14ac:dyDescent="0.2">
      <c r="A118" s="30" t="str">
        <f t="shared" si="41"/>
        <v>Public admin. and defence</v>
      </c>
      <c r="B118" s="44">
        <f t="shared" si="42"/>
        <v>-5.3115304789932427</v>
      </c>
      <c r="C118" s="44">
        <f t="shared" si="43"/>
        <v>0.18736903054781262</v>
      </c>
    </row>
    <row r="119" spans="1:3" x14ac:dyDescent="0.2">
      <c r="A119" s="30" t="str">
        <f t="shared" si="41"/>
        <v>Education</v>
      </c>
      <c r="B119" s="44">
        <f t="shared" si="42"/>
        <v>-0.52628985948817153</v>
      </c>
      <c r="C119" s="44">
        <f t="shared" si="43"/>
        <v>0.58329143301620867</v>
      </c>
    </row>
    <row r="120" spans="1:3" x14ac:dyDescent="0.2">
      <c r="A120" s="30" t="str">
        <f t="shared" si="41"/>
        <v>Health and social work</v>
      </c>
      <c r="B120" s="44">
        <f t="shared" si="42"/>
        <v>-1.3240570748719316</v>
      </c>
      <c r="C120" s="44">
        <f t="shared" si="43"/>
        <v>1.887222566257063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0.60514525050421319</v>
      </c>
      <c r="C122" s="206">
        <f t="shared" si="43"/>
        <v>0.70800231659025048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Gloucestershire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123.22603031492325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27.269321733085512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30.63266020287324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181.12801225088202</v>
      </c>
      <c r="I9" s="299" t="str">
        <f>CONCATENATE("(",ROUND((H9/$H11)*100,1),")")</f>
        <v>(52.1)</v>
      </c>
      <c r="K9" s="249">
        <f>B14-B9</f>
        <v>3.063852699400968</v>
      </c>
      <c r="L9" s="249">
        <f>D14-D9</f>
        <v>1.7156888370566001</v>
      </c>
      <c r="M9" s="249">
        <f>F14-F9</f>
        <v>2.059253240183196</v>
      </c>
      <c r="N9" s="249">
        <f>SUM(K9:M9)</f>
        <v>6.8387947766407642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71.843632181868941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71.305182758007547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23.116172809241412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166.26498774911792</v>
      </c>
      <c r="I10" s="299" t="str">
        <f>CONCATENATE("(",ROUND((H10/$H11)*100,1),")")</f>
        <v>(47.9)</v>
      </c>
      <c r="K10" s="249">
        <f t="shared" ref="K10:K11" si="4">B15-B10</f>
        <v>4.5516069945823858</v>
      </c>
      <c r="L10" s="249">
        <f t="shared" ref="L10:L11" si="5">D15-D10</f>
        <v>3.1045783873460664</v>
      </c>
      <c r="M10" s="249">
        <f t="shared" ref="M10:M11" si="6">F15-F10</f>
        <v>1.7560198414308097</v>
      </c>
      <c r="N10" s="249">
        <f t="shared" ref="N10:N11" si="7">SUM(K10:M10)</f>
        <v>9.4122052233592619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195.06966249679218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98.574504491093066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53.748833012114638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347.39299999999992</v>
      </c>
      <c r="I11" s="299" t="str">
        <f>CONCATENATE("(",ROUND((H11/$H11)*100,1),")")</f>
        <v>(100)</v>
      </c>
      <c r="K11" s="249">
        <f t="shared" si="4"/>
        <v>7.6154596939833255</v>
      </c>
      <c r="L11" s="249">
        <f t="shared" si="5"/>
        <v>4.8202672244026701</v>
      </c>
      <c r="M11" s="249">
        <f t="shared" si="6"/>
        <v>3.8152730816140163</v>
      </c>
      <c r="N11" s="249">
        <f t="shared" si="7"/>
        <v>16.251000000000012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126.28988301432422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28.985010570142112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32.691913443056436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187.9668070275228</v>
      </c>
      <c r="I14" s="299" t="str">
        <f>CONCATENATE("(",ROUND((H14/$H16)*100,1),")")</f>
        <v>(51.7)</v>
      </c>
      <c r="K14" s="249">
        <f>B19-B14</f>
        <v>3.5111651569706197</v>
      </c>
      <c r="L14" s="249">
        <f>D19-D14</f>
        <v>2.6684594068051872</v>
      </c>
      <c r="M14" s="249">
        <f>F19-F14</f>
        <v>2.8738822902379084</v>
      </c>
      <c r="N14" s="249">
        <f>SUM(K14:M14)</f>
        <v>9.0535068540137154</v>
      </c>
    </row>
    <row r="15" spans="1:17" x14ac:dyDescent="0.2">
      <c r="A15" s="282" t="s">
        <v>365</v>
      </c>
      <c r="B15" s="249">
        <f t="shared" si="0"/>
        <v>76.395239176451327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74.409761145353613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24.872192650672222</v>
      </c>
      <c r="G15" s="299" t="str">
        <f>CONCATENATE("(",ROUND((F15/$H16)*100,1),")")</f>
        <v>(6.8)</v>
      </c>
      <c r="H15" s="249">
        <f t="shared" ref="H15" si="16">SUM(H36,H57,H78,H99,H120,H141,H162,H183,H204,H225,H246,H267,H288,H309,H330,H351,H372,H393,H414,H435,H456,H477)</f>
        <v>175.67719297247714</v>
      </c>
      <c r="I15" s="299" t="str">
        <f>CONCATENATE("(",ROUND((H15/$H16)*100,1),")")</f>
        <v>(48.3)</v>
      </c>
      <c r="K15" s="249">
        <f t="shared" ref="K15:K16" si="17">B20-B15</f>
        <v>7.3405950513697036</v>
      </c>
      <c r="L15" s="249">
        <f t="shared" ref="L15:L16" si="18">D20-D15</f>
        <v>3.5736218430167668</v>
      </c>
      <c r="M15" s="249">
        <f t="shared" ref="M15:M16" si="19">F20-F15</f>
        <v>2.5602762515998236</v>
      </c>
      <c r="N15" s="249">
        <f t="shared" ref="N15:N16" si="20">SUM(K15:M15)</f>
        <v>13.474493145986294</v>
      </c>
    </row>
    <row r="16" spans="1:17" x14ac:dyDescent="0.2">
      <c r="A16" s="282" t="s">
        <v>363</v>
      </c>
      <c r="B16" s="249">
        <f t="shared" si="0"/>
        <v>202.6851221907755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103.39477171549574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57.564106093728654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363.64399999999989</v>
      </c>
      <c r="I16" s="299" t="str">
        <f>CONCATENATE("(",ROUND((H16/$H16)*100,1),")")</f>
        <v>(100)</v>
      </c>
      <c r="K16" s="249">
        <f t="shared" si="17"/>
        <v>10.851760208340352</v>
      </c>
      <c r="L16" s="249">
        <f t="shared" si="18"/>
        <v>6.242081249821922</v>
      </c>
      <c r="M16" s="249">
        <f t="shared" si="19"/>
        <v>5.4341585418377321</v>
      </c>
      <c r="N16" s="249">
        <f t="shared" si="20"/>
        <v>22.528000000000006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129.80104817129484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31.653469976947299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35.565795733294344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197.02031388153651</v>
      </c>
      <c r="I19" s="299" t="str">
        <f>CONCATENATE("(",ROUND((H19/$H21)*100,1),")")</f>
        <v>(51)</v>
      </c>
      <c r="K19" s="249">
        <f>B19-B9</f>
        <v>6.5750178563715878</v>
      </c>
      <c r="L19" s="249">
        <f>D19-D9</f>
        <v>4.3841482438617874</v>
      </c>
      <c r="M19" s="249">
        <f>F19-F9</f>
        <v>4.9331355304211044</v>
      </c>
      <c r="N19" s="249">
        <f>SUM(K19:M19)</f>
        <v>15.89230163065448</v>
      </c>
    </row>
    <row r="20" spans="1:14" x14ac:dyDescent="0.2">
      <c r="A20" s="282" t="s">
        <v>365</v>
      </c>
      <c r="B20" s="249">
        <f t="shared" si="0"/>
        <v>83.73583422782103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77.98338298837038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27.432468902272046</v>
      </c>
      <c r="G20" s="299" t="str">
        <f>CONCATENATE("(",ROUND((F20/$H21)*100,1),")")</f>
        <v>(7.1)</v>
      </c>
      <c r="H20" s="249">
        <f t="shared" ref="H20" si="29">SUM(H41,H62,H83,H104,H125,H146,H167,H188,H209,H230,H251,H272,H293,H314,H335,H356,H377,H398,H419,H440,H461,H482)</f>
        <v>189.15168611846343</v>
      </c>
      <c r="I20" s="299" t="str">
        <f>CONCATENATE("(",ROUND((H20/$H21)*100,1),")")</f>
        <v>(49)</v>
      </c>
      <c r="K20" s="249">
        <f t="shared" ref="K20:K21" si="30">B20-B10</f>
        <v>11.892202045952089</v>
      </c>
      <c r="L20" s="249">
        <f t="shared" ref="L20:L21" si="31">D20-D10</f>
        <v>6.6782002303628332</v>
      </c>
      <c r="M20" s="249">
        <f t="shared" ref="M20:M21" si="32">F20-F10</f>
        <v>4.3162960930306333</v>
      </c>
      <c r="N20" s="249">
        <f t="shared" ref="N20:N21" si="33">SUM(K20:M20)</f>
        <v>22.886698369345556</v>
      </c>
    </row>
    <row r="21" spans="1:14" x14ac:dyDescent="0.2">
      <c r="A21" s="282" t="s">
        <v>363</v>
      </c>
      <c r="B21" s="249">
        <f t="shared" si="0"/>
        <v>213.53688239911585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109.63685296531766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62.998264635566386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386.17199999999985</v>
      </c>
      <c r="I21" s="299" t="str">
        <f>CONCATENATE("(",ROUND((H21/$H21)*100,1),")")</f>
        <v>(100)</v>
      </c>
      <c r="K21" s="249">
        <f t="shared" si="30"/>
        <v>18.467219902323677</v>
      </c>
      <c r="L21" s="249">
        <f t="shared" si="31"/>
        <v>11.062348474224592</v>
      </c>
      <c r="M21" s="249">
        <f t="shared" si="32"/>
        <v>9.2494316234517484</v>
      </c>
      <c r="N21" s="249">
        <f t="shared" si="33"/>
        <v>38.779000000000018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1.8625855540832856</v>
      </c>
      <c r="C30" s="299" t="str">
        <f>CONCATENATE("(",ROUND((B30/$H32)*100,1),")")</f>
        <v>(26.4)</v>
      </c>
      <c r="D30" s="302">
        <f>'Ind T6'!M9</f>
        <v>0.50240635182069626</v>
      </c>
      <c r="E30" s="299" t="str">
        <f>CONCATENATE("(",ROUND((D30/$H32)*100,1),")")</f>
        <v>(7.1)</v>
      </c>
      <c r="F30" s="302">
        <f>'Ind T6'!N9</f>
        <v>2.6940753335014684</v>
      </c>
      <c r="G30" s="299" t="str">
        <f>CONCATENATE("(",ROUND((F30/$H32)*100,1),")")</f>
        <v>(38.1)</v>
      </c>
      <c r="H30" s="302">
        <f>SUM(B30,D30,F30)</f>
        <v>5.0590672394054508</v>
      </c>
      <c r="I30" s="299" t="str">
        <f>CONCATENATE("(",ROUND((H30/$H32)*100,1),")")</f>
        <v>(71.6)</v>
      </c>
      <c r="K30" s="302">
        <f>B35-B30</f>
        <v>0.14227552898982632</v>
      </c>
      <c r="L30" s="302">
        <f>D35-D30</f>
        <v>2.4369651628336153E-2</v>
      </c>
      <c r="M30" s="302">
        <f>F35-F30</f>
        <v>2.7337275938190242E-2</v>
      </c>
      <c r="N30" s="302">
        <f>SUM(K30:M30)</f>
        <v>0.19398245655635271</v>
      </c>
    </row>
    <row r="31" spans="1:14" x14ac:dyDescent="0.2">
      <c r="A31" s="282" t="s">
        <v>365</v>
      </c>
      <c r="B31" s="302">
        <f>'Ind T6'!L8</f>
        <v>0.5434660801878658</v>
      </c>
      <c r="C31" s="299" t="str">
        <f>CONCATENATE("(",ROUND((B31/$H32)*100,1),")")</f>
        <v>(7.7)</v>
      </c>
      <c r="D31" s="302">
        <f>'Ind T6'!M8</f>
        <v>0.49029433755860402</v>
      </c>
      <c r="E31" s="299" t="str">
        <f>CONCATENATE("(",ROUND((D31/$H32)*100,1),")")</f>
        <v>(6.9)</v>
      </c>
      <c r="F31" s="302">
        <f>'Ind T6'!N8</f>
        <v>0.97017234284809384</v>
      </c>
      <c r="G31" s="299" t="str">
        <f>CONCATENATE("(",ROUND((F31/$H32)*100,1),")")</f>
        <v>(13.7)</v>
      </c>
      <c r="H31" s="302">
        <f t="shared" ref="H31" si="36">SUM(B31,D31,F31)</f>
        <v>2.0039327605945636</v>
      </c>
      <c r="I31" s="299" t="str">
        <f>CONCATENATE("(",ROUND((H31/$H32)*100,1),")")</f>
        <v>(28.4)</v>
      </c>
      <c r="K31" s="302">
        <f t="shared" ref="K31:K32" si="37">B36-B31</f>
        <v>2.2456443724675368E-2</v>
      </c>
      <c r="L31" s="302">
        <f t="shared" ref="L31:L32" si="38">D36-D31</f>
        <v>4.7511011914493362E-3</v>
      </c>
      <c r="M31" s="302">
        <f t="shared" ref="M31:M32" si="39">F36-F31</f>
        <v>5.4809998527509118E-2</v>
      </c>
      <c r="N31" s="302">
        <f t="shared" ref="N31:N32" si="40">SUM(K31:M31)</f>
        <v>8.2017543443633822E-2</v>
      </c>
    </row>
    <row r="32" spans="1:14" x14ac:dyDescent="0.2">
      <c r="A32" s="282" t="s">
        <v>363</v>
      </c>
      <c r="B32" s="302">
        <f>SUM(B30:B31)</f>
        <v>2.4060516342711513</v>
      </c>
      <c r="C32" s="299" t="str">
        <f>CONCATENATE("(",ROUND((B32/$H32)*100,1),")")</f>
        <v>(34.1)</v>
      </c>
      <c r="D32" s="302">
        <f>SUM(D30:D31)</f>
        <v>0.99270068937930023</v>
      </c>
      <c r="E32" s="299" t="str">
        <f>CONCATENATE("(",ROUND((D32/$H32)*100,1),")")</f>
        <v>(14.1)</v>
      </c>
      <c r="F32" s="302">
        <f>SUM(F30:F31)</f>
        <v>3.6642476763495622</v>
      </c>
      <c r="G32" s="299" t="str">
        <f>CONCATENATE("(",ROUND((F32/$H32)*100,1),")")</f>
        <v>(51.9)</v>
      </c>
      <c r="H32" s="302">
        <f>SUM(H30:H31)</f>
        <v>7.0630000000000148</v>
      </c>
      <c r="I32" s="299" t="str">
        <f>CONCATENATE("(",ROUND((H32/$H32)*100,1),")")</f>
        <v>(100)</v>
      </c>
      <c r="K32" s="302">
        <f t="shared" si="37"/>
        <v>0.16473197271450202</v>
      </c>
      <c r="L32" s="302">
        <f t="shared" si="38"/>
        <v>2.9120752819785656E-2</v>
      </c>
      <c r="M32" s="302">
        <f t="shared" si="39"/>
        <v>8.2147274465699471E-2</v>
      </c>
      <c r="N32" s="302">
        <f t="shared" si="40"/>
        <v>0.27599999999998714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2.0048610830731119</v>
      </c>
      <c r="C35" s="299" t="str">
        <f>CONCATENATE("(",ROUND((B35/$H37)*100,1),")")</f>
        <v>(27.3)</v>
      </c>
      <c r="D35" s="302">
        <f>'Ind T6'!R9</f>
        <v>0.52677600344903242</v>
      </c>
      <c r="E35" s="299" t="str">
        <f>CONCATENATE("(",ROUND((D35/$H37)*100,1),")")</f>
        <v>(7.2)</v>
      </c>
      <c r="F35" s="302">
        <f>'Ind T6'!S9</f>
        <v>2.7214126094396587</v>
      </c>
      <c r="G35" s="299" t="str">
        <f>CONCATENATE("(",ROUND((F35/$H37)*100,1),")")</f>
        <v>(37.1)</v>
      </c>
      <c r="H35" s="302">
        <f>SUM(B35,D35,F35)</f>
        <v>5.2530496959618027</v>
      </c>
      <c r="I35" s="299" t="str">
        <f>CONCATENATE("(",ROUND((H35/$H37)*100,1),")")</f>
        <v>(71.6)</v>
      </c>
      <c r="K35" s="302">
        <f>B40-B35</f>
        <v>0.24688978738280865</v>
      </c>
      <c r="L35" s="302">
        <f>D40-D35</f>
        <v>2.2137052649787159E-2</v>
      </c>
      <c r="M35" s="302">
        <f>F40-F35</f>
        <v>-0.11172798667483574</v>
      </c>
      <c r="N35" s="302">
        <f>SUM(K35:M35)</f>
        <v>0.15729885335776006</v>
      </c>
    </row>
    <row r="36" spans="1:14" x14ac:dyDescent="0.2">
      <c r="A36" s="282" t="s">
        <v>365</v>
      </c>
      <c r="B36" s="302">
        <f>'Ind T6'!Q8</f>
        <v>0.56592252391254116</v>
      </c>
      <c r="C36" s="299" t="str">
        <f>CONCATENATE("(",ROUND((B36/$H37)*100,1),")")</f>
        <v>(7.7)</v>
      </c>
      <c r="D36" s="302">
        <f>'Ind T6'!R8</f>
        <v>0.49504543875005336</v>
      </c>
      <c r="E36" s="299" t="str">
        <f>CONCATENATE("(",ROUND((D36/$H37)*100,1),")")</f>
        <v>(6.7)</v>
      </c>
      <c r="F36" s="302">
        <f>'Ind T6'!S8</f>
        <v>1.024982341375603</v>
      </c>
      <c r="G36" s="299" t="str">
        <f>CONCATENATE("(",ROUND((F36/$H37)*100,1),")")</f>
        <v>(14)</v>
      </c>
      <c r="H36" s="302">
        <f t="shared" ref="H36" si="41">SUM(B36,D36,F36)</f>
        <v>2.0859503040381977</v>
      </c>
      <c r="I36" s="299" t="str">
        <f>CONCATENATE("(",ROUND((H36/$H37)*100,1),")")</f>
        <v>(28.4)</v>
      </c>
      <c r="K36" s="302">
        <f t="shared" ref="K36:K37" si="42">B41-B36</f>
        <v>1.9820512841885352E-2</v>
      </c>
      <c r="L36" s="302">
        <f t="shared" ref="L36:L37" si="43">D41-D36</f>
        <v>-1.8572808186297696E-2</v>
      </c>
      <c r="M36" s="302">
        <f t="shared" ref="M36:M37" si="44">F41-F36</f>
        <v>6.8453441986648489E-2</v>
      </c>
      <c r="N36" s="302">
        <f t="shared" ref="N36:N37" si="45">SUM(K36:M36)</f>
        <v>6.9701146642236145E-2</v>
      </c>
    </row>
    <row r="37" spans="1:14" x14ac:dyDescent="0.2">
      <c r="A37" s="282" t="s">
        <v>363</v>
      </c>
      <c r="B37" s="302">
        <f>SUM(B35:B36)</f>
        <v>2.5707836069856533</v>
      </c>
      <c r="C37" s="299" t="str">
        <f>CONCATENATE("(",ROUND((B37/$H37)*100,1),")")</f>
        <v>(35)</v>
      </c>
      <c r="D37" s="302">
        <f>SUM(D35:D36)</f>
        <v>1.0218214421990859</v>
      </c>
      <c r="E37" s="299" t="str">
        <f>CONCATENATE("(",ROUND((D37/$H37)*100,1),")")</f>
        <v>(13.9)</v>
      </c>
      <c r="F37" s="302">
        <f>SUM(F35:F36)</f>
        <v>3.7463949508152616</v>
      </c>
      <c r="G37" s="299" t="str">
        <f>CONCATENATE("(",ROUND((F37/$H37)*100,1),")")</f>
        <v>(51)</v>
      </c>
      <c r="H37" s="302">
        <f>SUM(H35:H36)</f>
        <v>7.3390000000000004</v>
      </c>
      <c r="I37" s="299" t="str">
        <f>CONCATENATE("(",ROUND((H37/$H37)*100,1),")")</f>
        <v>(100)</v>
      </c>
      <c r="K37" s="302">
        <f t="shared" si="42"/>
        <v>0.26671030022469377</v>
      </c>
      <c r="L37" s="302">
        <f t="shared" si="43"/>
        <v>3.5642444634893522E-3</v>
      </c>
      <c r="M37" s="302">
        <f t="shared" si="44"/>
        <v>-4.3274544688187255E-2</v>
      </c>
      <c r="N37" s="302">
        <f t="shared" si="45"/>
        <v>0.22699999999999587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2.2517508704559206</v>
      </c>
      <c r="C40" s="299" t="str">
        <f>CONCATENATE("(",ROUND((B40/$H42)*100,1),")")</f>
        <v>(29.8)</v>
      </c>
      <c r="D40" s="302">
        <f>'Ind T6'!W9</f>
        <v>0.54891305609881957</v>
      </c>
      <c r="E40" s="299" t="str">
        <f>CONCATENATE("(",ROUND((D40/$H42)*100,1),")")</f>
        <v>(7.3)</v>
      </c>
      <c r="F40" s="302">
        <f>'Ind T6'!X9</f>
        <v>2.6096846227648229</v>
      </c>
      <c r="G40" s="299" t="str">
        <f>CONCATENATE("(",ROUND((F40/$H42)*100,1),")")</f>
        <v>(34.5)</v>
      </c>
      <c r="H40" s="302">
        <f>SUM(B40,D40,F40)</f>
        <v>5.4103485493195631</v>
      </c>
      <c r="I40" s="299" t="str">
        <f>CONCATENATE("(",ROUND((H40/$H42)*100,1),")")</f>
        <v>(71.5)</v>
      </c>
      <c r="K40" s="302">
        <f>B40-B30</f>
        <v>0.38916531637263496</v>
      </c>
      <c r="L40" s="302">
        <f>D40-D30</f>
        <v>4.6506704278123312E-2</v>
      </c>
      <c r="M40" s="302">
        <f>F40-F30</f>
        <v>-8.4390710736645502E-2</v>
      </c>
      <c r="N40" s="302">
        <f>SUM(K40:M40)</f>
        <v>0.35128130991411277</v>
      </c>
    </row>
    <row r="41" spans="1:14" x14ac:dyDescent="0.2">
      <c r="A41" s="282" t="s">
        <v>365</v>
      </c>
      <c r="B41" s="302">
        <f>'Ind T6'!V8</f>
        <v>0.58574303675442652</v>
      </c>
      <c r="C41" s="299" t="str">
        <f>CONCATENATE("(",ROUND((B41/$H42)*100,1),")")</f>
        <v>(7.7)</v>
      </c>
      <c r="D41" s="302">
        <f>'Ind T6'!W8</f>
        <v>0.47647263056375566</v>
      </c>
      <c r="E41" s="299" t="str">
        <f>CONCATENATE("(",ROUND((D41/$H42)*100,1),")")</f>
        <v>(6.3)</v>
      </c>
      <c r="F41" s="302">
        <f>'Ind T6'!X8</f>
        <v>1.0934357833622514</v>
      </c>
      <c r="G41" s="299" t="str">
        <f>CONCATENATE("(",ROUND((F41/$H42)*100,1),")")</f>
        <v>(14.5)</v>
      </c>
      <c r="H41" s="302">
        <f t="shared" ref="H41" si="46">SUM(B41,D41,F41)</f>
        <v>2.1556514506804336</v>
      </c>
      <c r="I41" s="299" t="str">
        <f>CONCATENATE("(",ROUND((H41/$H42)*100,1),")")</f>
        <v>(28.5)</v>
      </c>
      <c r="K41" s="302">
        <f t="shared" ref="K41:K42" si="47">B41-B31</f>
        <v>4.2276956566560719E-2</v>
      </c>
      <c r="L41" s="302">
        <f t="shared" ref="L41:L42" si="48">D41-D31</f>
        <v>-1.382170699484836E-2</v>
      </c>
      <c r="M41" s="302">
        <f t="shared" ref="M41:M42" si="49">F41-F31</f>
        <v>0.12326344051415761</v>
      </c>
      <c r="N41" s="302">
        <f t="shared" ref="N41:N42" si="50">SUM(K41:M41)</f>
        <v>0.15171869008586997</v>
      </c>
    </row>
    <row r="42" spans="1:14" x14ac:dyDescent="0.2">
      <c r="A42" s="282" t="s">
        <v>363</v>
      </c>
      <c r="B42" s="302">
        <f>SUM(B40:B41)</f>
        <v>2.8374939072103471</v>
      </c>
      <c r="C42" s="299" t="str">
        <f>CONCATENATE("(",ROUND((B42/$H42)*100,1),")")</f>
        <v>(37.5)</v>
      </c>
      <c r="D42" s="302">
        <f>SUM(D40:D41)</f>
        <v>1.0253856866625752</v>
      </c>
      <c r="E42" s="299" t="str">
        <f>CONCATENATE("(",ROUND((D42/$H42)*100,1),")")</f>
        <v>(13.6)</v>
      </c>
      <c r="F42" s="302">
        <f>SUM(F40:F41)</f>
        <v>3.7031204061270744</v>
      </c>
      <c r="G42" s="299" t="str">
        <f>CONCATENATE("(",ROUND((F42/$H42)*100,1),")")</f>
        <v>(48.9)</v>
      </c>
      <c r="H42" s="302">
        <f>SUM(H40:H41)</f>
        <v>7.5659999999999972</v>
      </c>
      <c r="I42" s="299" t="str">
        <f>CONCATENATE("(",ROUND((H42/$H42)*100,1),")")</f>
        <v>(100)</v>
      </c>
      <c r="K42" s="302">
        <f t="shared" si="47"/>
        <v>0.43144227293919579</v>
      </c>
      <c r="L42" s="302">
        <f t="shared" si="48"/>
        <v>3.2684997283275008E-2</v>
      </c>
      <c r="M42" s="302">
        <f t="shared" si="49"/>
        <v>3.8872729777512216E-2</v>
      </c>
      <c r="N42" s="302">
        <f t="shared" si="50"/>
        <v>0.50299999999998302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0.25238500851841378</v>
      </c>
      <c r="C51" s="299" t="str">
        <f>CONCATENATE("(",ROUND((B51/$H53)*100,1),")")</f>
        <v>(84.1)</v>
      </c>
      <c r="D51" s="302">
        <f>'Ind T6'!M18</f>
        <v>2.9812606473811551E-3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0.25536626916579491</v>
      </c>
      <c r="I51" s="299" t="str">
        <f>CONCATENATE("(",ROUND((H51/$H53)*100,1),")")</f>
        <v>(85.1)</v>
      </c>
      <c r="K51" s="302">
        <f>B56-B51</f>
        <v>-3.1219375537552441E-2</v>
      </c>
      <c r="L51" s="302">
        <f>D56-D51</f>
        <v>-2.9464992137355614E-4</v>
      </c>
      <c r="M51" s="302">
        <f>F56-F51</f>
        <v>0</v>
      </c>
      <c r="N51" s="302">
        <f>SUM(K51:M51)</f>
        <v>-3.1514025458925995E-2</v>
      </c>
    </row>
    <row r="52" spans="1:14" x14ac:dyDescent="0.2">
      <c r="A52" s="282" t="s">
        <v>365</v>
      </c>
      <c r="B52" s="302">
        <f>'Ind T6'!L17</f>
        <v>3.492333901146643E-2</v>
      </c>
      <c r="C52" s="299" t="str">
        <f>CONCATENATE("(",ROUND((B52/$H53)*100,1),")")</f>
        <v>(11.6)</v>
      </c>
      <c r="D52" s="302">
        <f>'Ind T6'!M17</f>
        <v>9.7103918227379581E-3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4.463373083420439E-2</v>
      </c>
      <c r="I52" s="299" t="str">
        <f>CONCATENATE("(",ROUND((H52/$H53)*100,1),")")</f>
        <v>(14.9)</v>
      </c>
      <c r="K52" s="302">
        <f t="shared" ref="K52:K53" si="52">B57-B52</f>
        <v>-4.4111171946556657E-3</v>
      </c>
      <c r="L52" s="302">
        <f t="shared" ref="L52:L53" si="53">D57-D52</f>
        <v>-1.0748573464180143E-3</v>
      </c>
      <c r="M52" s="302">
        <f t="shared" ref="M52:M53" si="54">F57-F52</f>
        <v>0</v>
      </c>
      <c r="N52" s="302">
        <f t="shared" ref="N52:N53" si="55">SUM(K52:M52)</f>
        <v>-5.48597454107368E-3</v>
      </c>
    </row>
    <row r="53" spans="1:14" x14ac:dyDescent="0.2">
      <c r="A53" s="282" t="s">
        <v>363</v>
      </c>
      <c r="B53" s="302">
        <f>SUM(B51:B52)</f>
        <v>0.28730834752988021</v>
      </c>
      <c r="C53" s="299" t="str">
        <f>CONCATENATE("(",ROUND((B53/$H53)*100,1),")")</f>
        <v>(95.8)</v>
      </c>
      <c r="D53" s="302">
        <f>SUM(D51:D52)</f>
        <v>1.2691652470119113E-2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0.29999999999999932</v>
      </c>
      <c r="I53" s="299" t="str">
        <f>CONCATENATE("(",ROUND((H53/$H53)*100,1),")")</f>
        <v>(100)</v>
      </c>
      <c r="K53" s="302">
        <f t="shared" si="52"/>
        <v>-3.5630492732208086E-2</v>
      </c>
      <c r="L53" s="302">
        <f t="shared" si="53"/>
        <v>-1.3695072677915709E-3</v>
      </c>
      <c r="M53" s="302">
        <f t="shared" si="54"/>
        <v>0</v>
      </c>
      <c r="N53" s="302">
        <f t="shared" si="55"/>
        <v>-3.6999999999999658E-2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0.22116563298086134</v>
      </c>
      <c r="C56" s="299" t="str">
        <f>CONCATENATE("(",ROUND((B56/$H58)*100,1),")")</f>
        <v>(84.1)</v>
      </c>
      <c r="D56" s="302">
        <f>'Ind T6'!R18</f>
        <v>2.686610726007599E-3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0.22385224370686893</v>
      </c>
      <c r="I56" s="299" t="str">
        <f>CONCATENATE("(",ROUND((H56/$H58)*100,1),")")</f>
        <v>(85.1)</v>
      </c>
      <c r="K56" s="302">
        <f>B61-B56</f>
        <v>-3.6720250394733395E-2</v>
      </c>
      <c r="L56" s="302">
        <f>D61-D56</f>
        <v>-2.5969779725634875E-4</v>
      </c>
      <c r="M56" s="302">
        <f>F61-F56</f>
        <v>0</v>
      </c>
      <c r="N56" s="302">
        <f>SUM(K56:M56)</f>
        <v>-3.6979948191989742E-2</v>
      </c>
    </row>
    <row r="57" spans="1:14" x14ac:dyDescent="0.2">
      <c r="A57" s="282" t="s">
        <v>365</v>
      </c>
      <c r="B57" s="302">
        <f>'Ind T6'!Q17</f>
        <v>3.0512221816810764E-2</v>
      </c>
      <c r="C57" s="299" t="str">
        <f>CONCATENATE("(",ROUND((B57/$H58)*100,1),")")</f>
        <v>(11.6)</v>
      </c>
      <c r="D57" s="302">
        <f>'Ind T6'!R17</f>
        <v>8.6355344763199438E-3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3.9147756293130706E-2</v>
      </c>
      <c r="I57" s="299" t="str">
        <f>CONCATENATE("(",ROUND((H57/$H58)*100,1),")")</f>
        <v>(14.9)</v>
      </c>
      <c r="K57" s="302">
        <f t="shared" ref="K57:K58" si="57">B62-B57</f>
        <v>-5.8963906824724931E-3</v>
      </c>
      <c r="L57" s="302">
        <f t="shared" ref="L57:L58" si="58">D62-D57</f>
        <v>-1.1236611255372184E-3</v>
      </c>
      <c r="M57" s="302">
        <f t="shared" ref="M57:M58" si="59">F62-F57</f>
        <v>0</v>
      </c>
      <c r="N57" s="302">
        <f t="shared" ref="N57:N58" si="60">SUM(K57:M57)</f>
        <v>-7.0200518080097115E-3</v>
      </c>
    </row>
    <row r="58" spans="1:14" x14ac:dyDescent="0.2">
      <c r="A58" s="282" t="s">
        <v>363</v>
      </c>
      <c r="B58" s="302">
        <f>SUM(B56:B57)</f>
        <v>0.25167785479767213</v>
      </c>
      <c r="C58" s="299" t="str">
        <f>CONCATENATE("(",ROUND((B58/$H58)*100,1),")")</f>
        <v>(95.7)</v>
      </c>
      <c r="D58" s="302">
        <f>SUM(D56:D57)</f>
        <v>1.1322145202327542E-2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0.26299999999999962</v>
      </c>
      <c r="I58" s="299" t="str">
        <f>CONCATENATE("(",ROUND((H58/$H58)*100,1),")")</f>
        <v>(100)</v>
      </c>
      <c r="K58" s="302">
        <f t="shared" si="57"/>
        <v>-4.2616641077205919E-2</v>
      </c>
      <c r="L58" s="302">
        <f t="shared" si="58"/>
        <v>-1.3833589227935667E-3</v>
      </c>
      <c r="M58" s="302">
        <f t="shared" si="59"/>
        <v>0</v>
      </c>
      <c r="N58" s="302">
        <f t="shared" si="60"/>
        <v>-4.3999999999999484E-2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0.18444538258612794</v>
      </c>
      <c r="C61" s="299" t="str">
        <f>CONCATENATE("(",ROUND((B61/$H63)*100,1),")")</f>
        <v>(84.2)</v>
      </c>
      <c r="D61" s="302">
        <f>'Ind T6'!W18</f>
        <v>2.4269129287512502E-3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0.18687229551487919</v>
      </c>
      <c r="I61" s="299" t="str">
        <f>CONCATENATE("(",ROUND((H61/$H63)*100,1),")")</f>
        <v>(85.3)</v>
      </c>
      <c r="K61" s="302">
        <f>B61-B51</f>
        <v>-6.7939625932285835E-2</v>
      </c>
      <c r="L61" s="302">
        <f>D61-D51</f>
        <v>-5.5434771862990489E-4</v>
      </c>
      <c r="M61" s="302">
        <f>F61-F51</f>
        <v>0</v>
      </c>
      <c r="N61" s="302">
        <f>SUM(K61:M61)</f>
        <v>-6.8493973650915738E-2</v>
      </c>
    </row>
    <row r="62" spans="1:14" x14ac:dyDescent="0.2">
      <c r="A62" s="282" t="s">
        <v>365</v>
      </c>
      <c r="B62" s="302">
        <f>'Ind T6'!V17</f>
        <v>2.4615831134338271E-2</v>
      </c>
      <c r="C62" s="299" t="str">
        <f>CONCATENATE("(",ROUND((B62/$H63)*100,1),")")</f>
        <v>(11.2)</v>
      </c>
      <c r="D62" s="302">
        <f>'Ind T6'!W17</f>
        <v>7.5118733507827254E-3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3.2127704485120999E-2</v>
      </c>
      <c r="I62" s="299" t="str">
        <f>CONCATENATE("(",ROUND((H62/$H63)*100,1),")")</f>
        <v>(14.7)</v>
      </c>
      <c r="K62" s="302">
        <f t="shared" ref="K62:K63" si="62">B62-B52</f>
        <v>-1.0307507877128159E-2</v>
      </c>
      <c r="L62" s="302">
        <f t="shared" ref="L62:L63" si="63">D62-D52</f>
        <v>-2.1985184719552327E-3</v>
      </c>
      <c r="M62" s="302">
        <f t="shared" ref="M62:M63" si="64">F62-F52</f>
        <v>0</v>
      </c>
      <c r="N62" s="302">
        <f t="shared" ref="N62:N63" si="65">SUM(K62:M62)</f>
        <v>-1.2506026349083391E-2</v>
      </c>
    </row>
    <row r="63" spans="1:14" x14ac:dyDescent="0.2">
      <c r="A63" s="282" t="s">
        <v>363</v>
      </c>
      <c r="B63" s="302">
        <f>SUM(B61:B62)</f>
        <v>0.20906121372046621</v>
      </c>
      <c r="C63" s="299" t="str">
        <f>CONCATENATE("(",ROUND((B63/$H63)*100,1),")")</f>
        <v>(95.5)</v>
      </c>
      <c r="D63" s="302">
        <f>SUM(D61:D62)</f>
        <v>9.9387862795339756E-3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0.21900000000000019</v>
      </c>
      <c r="I63" s="299" t="str">
        <f>CONCATENATE("(",ROUND((H63/$H63)*100,1),")")</f>
        <v>(100)</v>
      </c>
      <c r="K63" s="302">
        <f t="shared" si="62"/>
        <v>-7.8247133809414005E-2</v>
      </c>
      <c r="L63" s="302">
        <f t="shared" si="63"/>
        <v>-2.7528661905851376E-3</v>
      </c>
      <c r="M63" s="302">
        <f t="shared" si="64"/>
        <v>0</v>
      </c>
      <c r="N63" s="302">
        <f t="shared" si="65"/>
        <v>-8.0999999999999142E-2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2.0681940218572059</v>
      </c>
      <c r="C72" s="299" t="str">
        <f>CONCATENATE("(",ROUND((B72/$H74)*100,1),")")</f>
        <v>(53.1)</v>
      </c>
      <c r="D72" s="302">
        <f>'Ind T6'!M27</f>
        <v>0.16724000112695778</v>
      </c>
      <c r="E72" s="299" t="str">
        <f>CONCATENATE("(",ROUND((D72/$H74)*100,1),")")</f>
        <v>(4.3)</v>
      </c>
      <c r="F72" s="302">
        <f>'Ind T6'!N27</f>
        <v>8.7355979563715089E-2</v>
      </c>
      <c r="G72" s="299" t="str">
        <f>CONCATENATE("(",ROUND((F72/$H74)*100,1),")")</f>
        <v>(2.2)</v>
      </c>
      <c r="H72" s="302">
        <f>SUM(B72,D72,F72)</f>
        <v>2.3227900025478787</v>
      </c>
      <c r="I72" s="299" t="str">
        <f>CONCATENATE("(",ROUND((H72/$H74)*100,1),")")</f>
        <v>(59.7)</v>
      </c>
      <c r="K72" s="302">
        <f>B77-B72</f>
        <v>-0.15223604502720423</v>
      </c>
      <c r="L72" s="302">
        <f>D77-D72</f>
        <v>-1.0633960679218318E-2</v>
      </c>
      <c r="M72" s="302">
        <f>F77-F72</f>
        <v>-4.7859157751237447E-3</v>
      </c>
      <c r="N72" s="302">
        <f>SUM(K72:M72)</f>
        <v>-0.16765592148154629</v>
      </c>
    </row>
    <row r="73" spans="1:14" x14ac:dyDescent="0.2">
      <c r="A73" s="282" t="s">
        <v>365</v>
      </c>
      <c r="B73" s="302">
        <f>'Ind T6'!L26</f>
        <v>0.98344153094148101</v>
      </c>
      <c r="C73" s="299" t="str">
        <f>CONCATENATE("(",ROUND((B73/$H74)*100,1),")")</f>
        <v>(25.3)</v>
      </c>
      <c r="D73" s="302">
        <f>'Ind T6'!M26</f>
        <v>0.33535905614631462</v>
      </c>
      <c r="E73" s="299" t="str">
        <f>CONCATENATE("(",ROUND((D73/$H74)*100,1),")")</f>
        <v>(8.6)</v>
      </c>
      <c r="F73" s="302">
        <f>'Ind T6'!N26</f>
        <v>0.25140941036432179</v>
      </c>
      <c r="G73" s="299" t="str">
        <f>CONCATENATE("(",ROUND((F73/$H74)*100,1),")")</f>
        <v>(6.5)</v>
      </c>
      <c r="H73" s="302">
        <f t="shared" ref="H73" si="66">SUM(B73,D73,F73)</f>
        <v>1.5702099974521175</v>
      </c>
      <c r="I73" s="299" t="str">
        <f>CONCATENATE("(",ROUND((H73/$H74)*100,1),")")</f>
        <v>(40.3)</v>
      </c>
      <c r="K73" s="302">
        <f t="shared" ref="K73:K74" si="67">B78-B73</f>
        <v>-2.7956269265984601E-2</v>
      </c>
      <c r="L73" s="302">
        <f t="shared" ref="L73:L74" si="68">D78-D73</f>
        <v>-2.1925310634835549E-2</v>
      </c>
      <c r="M73" s="302">
        <f t="shared" ref="M73:M74" si="69">F78-F73</f>
        <v>-9.4624986176286563E-3</v>
      </c>
      <c r="N73" s="302">
        <f t="shared" ref="N73:N74" si="70">SUM(K73:M73)</f>
        <v>-5.9344078518448806E-2</v>
      </c>
    </row>
    <row r="74" spans="1:14" x14ac:dyDescent="0.2">
      <c r="A74" s="282" t="s">
        <v>363</v>
      </c>
      <c r="B74" s="302">
        <f>SUM(B72:B73)</f>
        <v>3.0516355527986869</v>
      </c>
      <c r="C74" s="299" t="str">
        <f>CONCATENATE("(",ROUND((B74/$H74)*100,1),")")</f>
        <v>(78.4)</v>
      </c>
      <c r="D74" s="302">
        <f>SUM(D72:D73)</f>
        <v>0.50259905727327236</v>
      </c>
      <c r="E74" s="299" t="str">
        <f>CONCATENATE("(",ROUND((D74/$H74)*100,1),")")</f>
        <v>(12.9)</v>
      </c>
      <c r="F74" s="302">
        <f>SUM(F72:F73)</f>
        <v>0.3387653899280369</v>
      </c>
      <c r="G74" s="299" t="str">
        <f>CONCATENATE("(",ROUND((F74/$H74)*100,1),")")</f>
        <v>(8.7)</v>
      </c>
      <c r="H74" s="302">
        <f>SUM(H72:H73)</f>
        <v>3.8929999999999962</v>
      </c>
      <c r="I74" s="299" t="str">
        <f>CONCATENATE("(",ROUND((H74/$H74)*100,1),")")</f>
        <v>(100)</v>
      </c>
      <c r="K74" s="302">
        <f t="shared" si="67"/>
        <v>-0.18019231429318872</v>
      </c>
      <c r="L74" s="302">
        <f t="shared" si="68"/>
        <v>-3.2559271314053839E-2</v>
      </c>
      <c r="M74" s="302">
        <f t="shared" si="69"/>
        <v>-1.4248414392752429E-2</v>
      </c>
      <c r="N74" s="302">
        <f t="shared" si="70"/>
        <v>-0.22699999999999498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1.9159579768300017</v>
      </c>
      <c r="C77" s="299" t="str">
        <f>CONCATENATE("(",ROUND((B77/$H79)*100,1),")")</f>
        <v>(52.3)</v>
      </c>
      <c r="D77" s="302">
        <f>'Ind T6'!R27</f>
        <v>0.15660604044773946</v>
      </c>
      <c r="E77" s="299" t="str">
        <f>CONCATENATE("(",ROUND((D77/$H79)*100,1),")")</f>
        <v>(4.3)</v>
      </c>
      <c r="F77" s="302">
        <f>'Ind T6'!S27</f>
        <v>8.2570063788591344E-2</v>
      </c>
      <c r="G77" s="299" t="str">
        <f>CONCATENATE("(",ROUND((F77/$H79)*100,1),")")</f>
        <v>(2.3)</v>
      </c>
      <c r="H77" s="302">
        <f>SUM(B77,D77,F77)</f>
        <v>2.1551340810663326</v>
      </c>
      <c r="I77" s="299" t="str">
        <f>CONCATENATE("(",ROUND((H77/$H79)*100,1),")")</f>
        <v>(58.8)</v>
      </c>
      <c r="K77" s="302">
        <f>B82-B77</f>
        <v>-0.33598525053139938</v>
      </c>
      <c r="L77" s="302">
        <f>D82-D77</f>
        <v>-2.4582475955701233E-2</v>
      </c>
      <c r="M77" s="302">
        <f>F82-F77</f>
        <v>-1.0546899310206123E-2</v>
      </c>
      <c r="N77" s="302">
        <f>SUM(K77:M77)</f>
        <v>-0.37111462579730675</v>
      </c>
    </row>
    <row r="78" spans="1:14" x14ac:dyDescent="0.2">
      <c r="A78" s="282" t="s">
        <v>365</v>
      </c>
      <c r="B78" s="302">
        <f>'Ind T6'!Q26</f>
        <v>0.95548526167549641</v>
      </c>
      <c r="C78" s="299" t="str">
        <f>CONCATENATE("(",ROUND((B78/$H79)*100,1),")")</f>
        <v>(26.1)</v>
      </c>
      <c r="D78" s="302">
        <f>'Ind T6'!R26</f>
        <v>0.31343374551147907</v>
      </c>
      <c r="E78" s="299" t="str">
        <f>CONCATENATE("(",ROUND((D78/$H79)*100,1),")")</f>
        <v>(8.5)</v>
      </c>
      <c r="F78" s="302">
        <f>'Ind T6'!S26</f>
        <v>0.24194691174669314</v>
      </c>
      <c r="G78" s="299" t="str">
        <f>CONCATENATE("(",ROUND((F78/$H79)*100,1),")")</f>
        <v>(6.6)</v>
      </c>
      <c r="H78" s="302">
        <f t="shared" ref="H78" si="71">SUM(B78,D78,F78)</f>
        <v>1.5108659189336686</v>
      </c>
      <c r="I78" s="299" t="str">
        <f>CONCATENATE("(",ROUND((H78/$H79)*100,1),")")</f>
        <v>(41.2)</v>
      </c>
      <c r="K78" s="302">
        <f t="shared" ref="K78:K79" si="72">B83-B78</f>
        <v>-9.5177068659775044E-2</v>
      </c>
      <c r="L78" s="302">
        <f t="shared" ref="L78:L79" si="73">D83-D78</f>
        <v>-5.108795112335196E-2</v>
      </c>
      <c r="M78" s="302">
        <f t="shared" ref="M78:M79" si="74">F83-F78</f>
        <v>-2.9620354419569062E-2</v>
      </c>
      <c r="N78" s="302">
        <f t="shared" ref="N78:N79" si="75">SUM(K78:M78)</f>
        <v>-0.17588537420269607</v>
      </c>
    </row>
    <row r="79" spans="1:14" x14ac:dyDescent="0.2">
      <c r="A79" s="282" t="s">
        <v>363</v>
      </c>
      <c r="B79" s="302">
        <f>SUM(B77:B78)</f>
        <v>2.8714432385054982</v>
      </c>
      <c r="C79" s="299" t="str">
        <f>CONCATENATE("(",ROUND((B79/$H79)*100,1),")")</f>
        <v>(78.3)</v>
      </c>
      <c r="D79" s="302">
        <f>SUM(D77:D78)</f>
        <v>0.47003978595921853</v>
      </c>
      <c r="E79" s="299" t="str">
        <f>CONCATENATE("(",ROUND((D79/$H79)*100,1),")")</f>
        <v>(12.8)</v>
      </c>
      <c r="F79" s="302">
        <f>SUM(F77:F78)</f>
        <v>0.32451697553528447</v>
      </c>
      <c r="G79" s="299" t="str">
        <f>CONCATENATE("(",ROUND((F79/$H79)*100,1),")")</f>
        <v>(8.9)</v>
      </c>
      <c r="H79" s="302">
        <f>SUM(H77:H78)</f>
        <v>3.6660000000000013</v>
      </c>
      <c r="I79" s="299" t="str">
        <f>CONCATENATE("(",ROUND((H79/$H79)*100,1),")")</f>
        <v>(100)</v>
      </c>
      <c r="K79" s="302">
        <f t="shared" si="72"/>
        <v>-0.43116231919117443</v>
      </c>
      <c r="L79" s="302">
        <f t="shared" si="73"/>
        <v>-7.5670427079053193E-2</v>
      </c>
      <c r="M79" s="302">
        <f t="shared" si="74"/>
        <v>-4.0167253729775143E-2</v>
      </c>
      <c r="N79" s="302">
        <f t="shared" si="75"/>
        <v>-0.54700000000000271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1.5799727262986023</v>
      </c>
      <c r="C82" s="299" t="str">
        <f>CONCATENATE("(",ROUND((B82/$H84)*100,1),")")</f>
        <v>(50.7)</v>
      </c>
      <c r="D82" s="302">
        <f>'Ind T6'!W27</f>
        <v>0.13202356449203823</v>
      </c>
      <c r="E82" s="299" t="str">
        <f>CONCATENATE("(",ROUND((D82/$H84)*100,1),")")</f>
        <v>(4.2)</v>
      </c>
      <c r="F82" s="302">
        <f>'Ind T6'!X27</f>
        <v>7.2023164478385221E-2</v>
      </c>
      <c r="G82" s="299" t="str">
        <f>CONCATENATE("(",ROUND((F82/$H84)*100,1),")")</f>
        <v>(2.3)</v>
      </c>
      <c r="H82" s="302">
        <f>SUM(B82,D82,F82)</f>
        <v>1.7840194552690258</v>
      </c>
      <c r="I82" s="299" t="str">
        <f>CONCATENATE("(",ROUND((H82/$H84)*100,1),")")</f>
        <v>(57.2)</v>
      </c>
      <c r="K82" s="302">
        <f>B82-B72</f>
        <v>-0.48822129555860361</v>
      </c>
      <c r="L82" s="302">
        <f>D82-D72</f>
        <v>-3.5216436634919551E-2</v>
      </c>
      <c r="M82" s="302">
        <f>F82-F72</f>
        <v>-1.5332815085329868E-2</v>
      </c>
      <c r="N82" s="302">
        <f>SUM(K82:M82)</f>
        <v>-0.5387705472788531</v>
      </c>
    </row>
    <row r="83" spans="1:14" x14ac:dyDescent="0.2">
      <c r="A83" s="282" t="s">
        <v>365</v>
      </c>
      <c r="B83" s="302">
        <f>'Ind T6'!V26</f>
        <v>0.86030819301572137</v>
      </c>
      <c r="C83" s="299" t="str">
        <f>CONCATENATE("(",ROUND((B83/$H84)*100,1),")")</f>
        <v>(27.6)</v>
      </c>
      <c r="D83" s="302">
        <f>'Ind T6'!W26</f>
        <v>0.26234579438812711</v>
      </c>
      <c r="E83" s="299" t="str">
        <f>CONCATENATE("(",ROUND((D83/$H84)*100,1),")")</f>
        <v>(8.4)</v>
      </c>
      <c r="F83" s="302">
        <f>'Ind T6'!X26</f>
        <v>0.21232655732712408</v>
      </c>
      <c r="G83" s="299" t="str">
        <f>CONCATENATE("(",ROUND((F83/$H84)*100,1),")")</f>
        <v>(6.8)</v>
      </c>
      <c r="H83" s="302">
        <f t="shared" ref="H83" si="76">SUM(B83,D83,F83)</f>
        <v>1.3349805447309726</v>
      </c>
      <c r="I83" s="299" t="str">
        <f>CONCATENATE("(",ROUND((H83/$H84)*100,1),")")</f>
        <v>(42.8)</v>
      </c>
      <c r="K83" s="302">
        <f t="shared" ref="K83:K84" si="77">B83-B73</f>
        <v>-0.12313333792575964</v>
      </c>
      <c r="L83" s="302">
        <f t="shared" ref="L83:L84" si="78">D83-D73</f>
        <v>-7.3013261758187509E-2</v>
      </c>
      <c r="M83" s="302">
        <f t="shared" ref="M83:M84" si="79">F83-F73</f>
        <v>-3.9082853037197718E-2</v>
      </c>
      <c r="N83" s="302">
        <f t="shared" ref="N83:N84" si="80">SUM(K83:M83)</f>
        <v>-0.23522945272114487</v>
      </c>
    </row>
    <row r="84" spans="1:14" x14ac:dyDescent="0.2">
      <c r="A84" s="282" t="s">
        <v>363</v>
      </c>
      <c r="B84" s="302">
        <f>SUM(B82:B83)</f>
        <v>2.4402809193143238</v>
      </c>
      <c r="C84" s="299" t="str">
        <f>CONCATENATE("(",ROUND((B84/$H84)*100,1),")")</f>
        <v>(78.2)</v>
      </c>
      <c r="D84" s="302">
        <f>SUM(D82:D83)</f>
        <v>0.39436935888016533</v>
      </c>
      <c r="E84" s="299" t="str">
        <f>CONCATENATE("(",ROUND((D84/$H84)*100,1),")")</f>
        <v>(12.6)</v>
      </c>
      <c r="F84" s="302">
        <f>SUM(F82:F83)</f>
        <v>0.28434972180550933</v>
      </c>
      <c r="G84" s="299" t="str">
        <f>CONCATENATE("(",ROUND((F84/$H84)*100,1),")")</f>
        <v>(9.1)</v>
      </c>
      <c r="H84" s="302">
        <f>SUM(H82:H83)</f>
        <v>3.1189999999999984</v>
      </c>
      <c r="I84" s="299" t="str">
        <f>CONCATENATE("(",ROUND((H84/$H84)*100,1),")")</f>
        <v>(100)</v>
      </c>
      <c r="K84" s="302">
        <f t="shared" si="77"/>
        <v>-0.61135463348436314</v>
      </c>
      <c r="L84" s="302">
        <f t="shared" si="78"/>
        <v>-0.10822969839310703</v>
      </c>
      <c r="M84" s="302">
        <f t="shared" si="79"/>
        <v>-5.4415668122527572E-2</v>
      </c>
      <c r="N84" s="302">
        <f t="shared" si="80"/>
        <v>-0.7739999999999978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6.8718737382228703</v>
      </c>
      <c r="C93" s="299" t="str">
        <f>CONCATENATE("(",ROUND((B93/$H95)*100,1),")")</f>
        <v>(65.8)</v>
      </c>
      <c r="D93" s="302">
        <f>'Ind T6'!M36</f>
        <v>0.24063962187859633</v>
      </c>
      <c r="E93" s="299" t="str">
        <f>CONCATENATE("(",ROUND((D93/$H95)*100,1),")")</f>
        <v>(2.3)</v>
      </c>
      <c r="F93" s="302">
        <f>'Ind T6'!N36</f>
        <v>0.38700805168807972</v>
      </c>
      <c r="G93" s="299" t="str">
        <f>CONCATENATE("(",ROUND((F93/$H95)*100,1),")")</f>
        <v>(3.7)</v>
      </c>
      <c r="H93" s="302">
        <f>SUM(B93,D93,F93)</f>
        <v>7.4995214117895461</v>
      </c>
      <c r="I93" s="299" t="str">
        <f>CONCATENATE("(",ROUND((H93/$H95)*100,1),")")</f>
        <v>(71.8)</v>
      </c>
      <c r="K93" s="302">
        <f>B98-B93</f>
        <v>-0.23228958276456346</v>
      </c>
      <c r="L93" s="302">
        <f>D98-D93</f>
        <v>7.4997953874977874E-4</v>
      </c>
      <c r="M93" s="302">
        <f>F98-F93</f>
        <v>1.8558985954710283E-3</v>
      </c>
      <c r="N93" s="302">
        <f>SUM(K93:M93)</f>
        <v>-0.22968370463034266</v>
      </c>
    </row>
    <row r="94" spans="1:14" x14ac:dyDescent="0.2">
      <c r="A94" s="282" t="s">
        <v>365</v>
      </c>
      <c r="B94" s="302">
        <f>'Ind T6'!L35</f>
        <v>1.9546387430696801</v>
      </c>
      <c r="C94" s="299" t="str">
        <f>CONCATENATE("(",ROUND((B94/$H95)*100,1),")")</f>
        <v>(18.7)</v>
      </c>
      <c r="D94" s="302">
        <f>'Ind T6'!M35</f>
        <v>0.4415861102600665</v>
      </c>
      <c r="E94" s="299" t="str">
        <f>CONCATENATE("(",ROUND((D94/$H95)*100,1),")")</f>
        <v>(4.2)</v>
      </c>
      <c r="F94" s="302">
        <f>'Ind T6'!N35</f>
        <v>0.54925373488069829</v>
      </c>
      <c r="G94" s="299" t="str">
        <f>CONCATENATE("(",ROUND((F94/$H95)*100,1),")")</f>
        <v>(5.3)</v>
      </c>
      <c r="H94" s="302">
        <f t="shared" ref="H94" si="81">SUM(B94,D94,F94)</f>
        <v>2.9454785882104448</v>
      </c>
      <c r="I94" s="299" t="str">
        <f>CONCATENATE("(",ROUND((H94/$H95)*100,1),")")</f>
        <v>(28.2)</v>
      </c>
      <c r="K94" s="302">
        <f t="shared" ref="K94:K95" si="82">B99-B94</f>
        <v>-0.1012448993248698</v>
      </c>
      <c r="L94" s="302">
        <f t="shared" ref="L94:L95" si="83">D99-D94</f>
        <v>-4.64352935098028E-3</v>
      </c>
      <c r="M94" s="302">
        <f t="shared" ref="M94:M95" si="84">F99-F94</f>
        <v>-9.4278666938120148E-3</v>
      </c>
      <c r="N94" s="302">
        <f t="shared" ref="N94:N95" si="85">SUM(K94:M94)</f>
        <v>-0.11531629536966209</v>
      </c>
    </row>
    <row r="95" spans="1:14" x14ac:dyDescent="0.2">
      <c r="A95" s="282" t="s">
        <v>363</v>
      </c>
      <c r="B95" s="302">
        <f>SUM(B93:B94)</f>
        <v>8.8265124812925499</v>
      </c>
      <c r="C95" s="299" t="str">
        <f>CONCATENATE("(",ROUND((B95/$H95)*100,1),")")</f>
        <v>(84.5)</v>
      </c>
      <c r="D95" s="302">
        <f>SUM(D93:D94)</f>
        <v>0.68222573213866289</v>
      </c>
      <c r="E95" s="299" t="str">
        <f>CONCATENATE("(",ROUND((D95/$H95)*100,1),")")</f>
        <v>(6.5)</v>
      </c>
      <c r="F95" s="302">
        <f>SUM(F93:F94)</f>
        <v>0.93626178656877801</v>
      </c>
      <c r="G95" s="299" t="str">
        <f>CONCATENATE("(",ROUND((F95/$H95)*100,1),")")</f>
        <v>(9)</v>
      </c>
      <c r="H95" s="302">
        <f>SUM(H93:H94)</f>
        <v>10.444999999999991</v>
      </c>
      <c r="I95" s="299" t="str">
        <f>CONCATENATE("(",ROUND((H95/$H95)*100,1),")")</f>
        <v>(100)</v>
      </c>
      <c r="K95" s="302">
        <f t="shared" si="82"/>
        <v>-0.33353448208943348</v>
      </c>
      <c r="L95" s="302">
        <f t="shared" si="83"/>
        <v>-3.8935498122305567E-3</v>
      </c>
      <c r="M95" s="302">
        <f t="shared" si="84"/>
        <v>-7.571968098340931E-3</v>
      </c>
      <c r="N95" s="302">
        <f t="shared" si="85"/>
        <v>-0.34500000000000497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6.6395841554583068</v>
      </c>
      <c r="C98" s="299" t="str">
        <f>CONCATENATE("(",ROUND((B98/$H100)*100,1),")")</f>
        <v>(65.7)</v>
      </c>
      <c r="D98" s="302">
        <f>'Ind T6'!R36</f>
        <v>0.24138960141734611</v>
      </c>
      <c r="E98" s="299" t="str">
        <f>CONCATENATE("(",ROUND((D98/$H100)*100,1),")")</f>
        <v>(2.4)</v>
      </c>
      <c r="F98" s="302">
        <f>'Ind T6'!S36</f>
        <v>0.38886395028355075</v>
      </c>
      <c r="G98" s="299" t="str">
        <f>CONCATENATE("(",ROUND((F98/$H100)*100,1),")")</f>
        <v>(3.9)</v>
      </c>
      <c r="H98" s="302">
        <f>SUM(B98,D98,F98)</f>
        <v>7.269837707159204</v>
      </c>
      <c r="I98" s="299" t="str">
        <f>CONCATENATE("(",ROUND((H98/$H100)*100,1),")")</f>
        <v>(72)</v>
      </c>
      <c r="K98" s="302">
        <f>B103-B98</f>
        <v>-1.3546991218187232</v>
      </c>
      <c r="L98" s="302">
        <f>D103-D98</f>
        <v>-2.9311317618994498E-2</v>
      </c>
      <c r="M98" s="302">
        <f>F103-F98</f>
        <v>-5.319356004200626E-2</v>
      </c>
      <c r="N98" s="302">
        <f>SUM(K98:M98)</f>
        <v>-1.4372039994797241</v>
      </c>
    </row>
    <row r="99" spans="1:14" x14ac:dyDescent="0.2">
      <c r="A99" s="282" t="s">
        <v>365</v>
      </c>
      <c r="B99" s="302">
        <f>'Ind T6'!Q35</f>
        <v>1.8533938437448103</v>
      </c>
      <c r="C99" s="299" t="str">
        <f>CONCATENATE("(",ROUND((B99/$H100)*100,1),")")</f>
        <v>(18.4)</v>
      </c>
      <c r="D99" s="302">
        <f>'Ind T6'!R35</f>
        <v>0.43694258090908622</v>
      </c>
      <c r="E99" s="299" t="str">
        <f>CONCATENATE("(",ROUND((D99/$H100)*100,1),")")</f>
        <v>(4.3)</v>
      </c>
      <c r="F99" s="302">
        <f>'Ind T6'!S35</f>
        <v>0.53982586818688627</v>
      </c>
      <c r="G99" s="299" t="str">
        <f>CONCATENATE("(",ROUND((F99/$H100)*100,1),")")</f>
        <v>(5.3)</v>
      </c>
      <c r="H99" s="302">
        <f t="shared" ref="H99" si="86">SUM(B99,D99,F99)</f>
        <v>2.8301622928407828</v>
      </c>
      <c r="I99" s="299" t="str">
        <f>CONCATENATE("(",ROUND((H99/$H100)*100,1),")")</f>
        <v>(28)</v>
      </c>
      <c r="K99" s="302">
        <f t="shared" ref="K99:K100" si="87">B104-B99</f>
        <v>-0.4166957193600187</v>
      </c>
      <c r="L99" s="302">
        <f t="shared" ref="L99:L100" si="88">D104-D99</f>
        <v>-5.5345941013879074E-2</v>
      </c>
      <c r="M99" s="302">
        <f t="shared" ref="M99:M100" si="89">F104-F99</f>
        <v>-7.575434014636645E-2</v>
      </c>
      <c r="N99" s="302">
        <f t="shared" ref="N99:N100" si="90">SUM(K99:M99)</f>
        <v>-0.54779600052026423</v>
      </c>
    </row>
    <row r="100" spans="1:14" x14ac:dyDescent="0.2">
      <c r="A100" s="282" t="s">
        <v>363</v>
      </c>
      <c r="B100" s="302">
        <f>SUM(B98:B99)</f>
        <v>8.4929779992031165</v>
      </c>
      <c r="C100" s="299" t="str">
        <f>CONCATENATE("(",ROUND((B100/$H100)*100,1),")")</f>
        <v>(84.1)</v>
      </c>
      <c r="D100" s="302">
        <f>SUM(D98:D99)</f>
        <v>0.67833218232643233</v>
      </c>
      <c r="E100" s="299" t="str">
        <f>CONCATENATE("(",ROUND((D100/$H100)*100,1),")")</f>
        <v>(6.7)</v>
      </c>
      <c r="F100" s="302">
        <f>SUM(F98:F99)</f>
        <v>0.92868981847043708</v>
      </c>
      <c r="G100" s="299" t="str">
        <f>CONCATENATE("(",ROUND((F100/$H100)*100,1),")")</f>
        <v>(9.2)</v>
      </c>
      <c r="H100" s="302">
        <f>SUM(H98:H99)</f>
        <v>10.099999999999987</v>
      </c>
      <c r="I100" s="299" t="str">
        <f>CONCATENATE("(",ROUND((H100/$H100)*100,1),")")</f>
        <v>(100)</v>
      </c>
      <c r="K100" s="302">
        <f t="shared" si="87"/>
        <v>-1.7713948411787417</v>
      </c>
      <c r="L100" s="302">
        <f t="shared" si="88"/>
        <v>-8.4657258632873544E-2</v>
      </c>
      <c r="M100" s="302">
        <f t="shared" si="89"/>
        <v>-0.12894790018837277</v>
      </c>
      <c r="N100" s="302">
        <f t="shared" si="90"/>
        <v>-1.9849999999999879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5.2848850336395836</v>
      </c>
      <c r="C103" s="299" t="str">
        <f>CONCATENATE("(",ROUND((B103/$H105)*100,1),")")</f>
        <v>(65.1)</v>
      </c>
      <c r="D103" s="302">
        <f>'Ind T6'!W36</f>
        <v>0.21207828379835161</v>
      </c>
      <c r="E103" s="299" t="str">
        <f>CONCATENATE("(",ROUND((D103/$H105)*100,1),")")</f>
        <v>(2.6)</v>
      </c>
      <c r="F103" s="302">
        <f>'Ind T6'!X36</f>
        <v>0.33567039024154449</v>
      </c>
      <c r="G103" s="299" t="str">
        <f>CONCATENATE("(",ROUND((F103/$H105)*100,1),")")</f>
        <v>(4.1)</v>
      </c>
      <c r="H103" s="302">
        <f>SUM(B103,D103,F103)</f>
        <v>5.8326337076794799</v>
      </c>
      <c r="I103" s="299" t="str">
        <f>CONCATENATE("(",ROUND((H103/$H105)*100,1),")")</f>
        <v>(71.9)</v>
      </c>
      <c r="K103" s="302">
        <f>B103-B93</f>
        <v>-1.5869887045832867</v>
      </c>
      <c r="L103" s="302">
        <f>D103-D93</f>
        <v>-2.8561338080244719E-2</v>
      </c>
      <c r="M103" s="302">
        <f>F103-F93</f>
        <v>-5.1337661446535232E-2</v>
      </c>
      <c r="N103" s="302">
        <f>SUM(K103:M103)</f>
        <v>-1.6668877041100667</v>
      </c>
    </row>
    <row r="104" spans="1:14" x14ac:dyDescent="0.2">
      <c r="A104" s="282" t="s">
        <v>365</v>
      </c>
      <c r="B104" s="302">
        <f>'Ind T6'!V35</f>
        <v>1.4366981243847916</v>
      </c>
      <c r="C104" s="299" t="str">
        <f>CONCATENATE("(",ROUND((B104/$H105)*100,1),")")</f>
        <v>(17.7)</v>
      </c>
      <c r="D104" s="302">
        <f>'Ind T6'!W35</f>
        <v>0.38159663989520715</v>
      </c>
      <c r="E104" s="299" t="str">
        <f>CONCATENATE("(",ROUND((D104/$H105)*100,1),")")</f>
        <v>(4.7)</v>
      </c>
      <c r="F104" s="302">
        <f>'Ind T6'!X35</f>
        <v>0.46407152804051982</v>
      </c>
      <c r="G104" s="299" t="str">
        <f>CONCATENATE("(",ROUND((F104/$H105)*100,1),")")</f>
        <v>(5.7)</v>
      </c>
      <c r="H104" s="302">
        <f t="shared" ref="H104" si="91">SUM(B104,D104,F104)</f>
        <v>2.2823662923205186</v>
      </c>
      <c r="I104" s="299" t="str">
        <f>CONCATENATE("(",ROUND((H104/$H105)*100,1),")")</f>
        <v>(28.1)</v>
      </c>
      <c r="K104" s="302">
        <f t="shared" ref="K104:K105" si="92">B104-B94</f>
        <v>-0.5179406186848885</v>
      </c>
      <c r="L104" s="302">
        <f t="shared" ref="L104:L105" si="93">D104-D94</f>
        <v>-5.9989470364859354E-2</v>
      </c>
      <c r="M104" s="302">
        <f t="shared" ref="M104:M105" si="94">F104-F94</f>
        <v>-8.5182206840178465E-2</v>
      </c>
      <c r="N104" s="302">
        <f t="shared" ref="N104:N105" si="95">SUM(K104:M104)</f>
        <v>-0.66311229588992626</v>
      </c>
    </row>
    <row r="105" spans="1:14" x14ac:dyDescent="0.2">
      <c r="A105" s="282" t="s">
        <v>363</v>
      </c>
      <c r="B105" s="302">
        <f>SUM(B103:B104)</f>
        <v>6.7215831580243748</v>
      </c>
      <c r="C105" s="299" t="str">
        <f>CONCATENATE("(",ROUND((B105/$H105)*100,1),")")</f>
        <v>(82.8)</v>
      </c>
      <c r="D105" s="302">
        <f>SUM(D103:D104)</f>
        <v>0.59367492369355879</v>
      </c>
      <c r="E105" s="299" t="str">
        <f>CONCATENATE("(",ROUND((D105/$H105)*100,1),")")</f>
        <v>(7.3)</v>
      </c>
      <c r="F105" s="302">
        <f>SUM(F103:F104)</f>
        <v>0.79974191828206431</v>
      </c>
      <c r="G105" s="299" t="str">
        <f>CONCATENATE("(",ROUND((F105/$H105)*100,1),")")</f>
        <v>(9.9)</v>
      </c>
      <c r="H105" s="302">
        <f>SUM(H103:H104)</f>
        <v>8.1149999999999984</v>
      </c>
      <c r="I105" s="299" t="str">
        <f>CONCATENATE("(",ROUND((H105/$H105)*100,1),")")</f>
        <v>(100)</v>
      </c>
      <c r="K105" s="302">
        <f t="shared" si="92"/>
        <v>-2.1049293232681752</v>
      </c>
      <c r="L105" s="302">
        <f t="shared" si="93"/>
        <v>-8.8550808445104101E-2</v>
      </c>
      <c r="M105" s="302">
        <f t="shared" si="94"/>
        <v>-0.1365198682867137</v>
      </c>
      <c r="N105" s="302">
        <f t="shared" si="95"/>
        <v>-2.329999999999993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16.00004233323741</v>
      </c>
      <c r="C114" s="299" t="str">
        <f>CONCATENATE("(",ROUND((B114/$H116)*100,1),")")</f>
        <v>(68)</v>
      </c>
      <c r="D114" s="302">
        <f>'Ind T6'!M45</f>
        <v>0.637747876155496</v>
      </c>
      <c r="E114" s="299" t="str">
        <f>CONCATENATE("(",ROUND((D114/$H116)*100,1),")")</f>
        <v>(2.7)</v>
      </c>
      <c r="F114" s="302">
        <f>'Ind T6'!N45</f>
        <v>1.3828904350208138</v>
      </c>
      <c r="G114" s="299" t="str">
        <f>CONCATENATE("(",ROUND((F114/$H116)*100,1),")")</f>
        <v>(5.9)</v>
      </c>
      <c r="H114" s="302">
        <f>SUM(B114,D114,F114)</f>
        <v>18.020680644413723</v>
      </c>
      <c r="I114" s="299" t="str">
        <f>CONCATENATE("(",ROUND((H114/$H116)*100,1),")")</f>
        <v>(76.6)</v>
      </c>
      <c r="K114" s="302">
        <f>B119-B114</f>
        <v>-1.0376553348411814</v>
      </c>
      <c r="L114" s="302">
        <f>D119-D114</f>
        <v>-3.0487818062990168E-2</v>
      </c>
      <c r="M114" s="302">
        <f>F119-F114</f>
        <v>-7.0387576324261625E-2</v>
      </c>
      <c r="N114" s="302">
        <f>SUM(K114:M114)</f>
        <v>-1.1385307292284332</v>
      </c>
    </row>
    <row r="115" spans="1:14" x14ac:dyDescent="0.2">
      <c r="A115" s="282" t="s">
        <v>365</v>
      </c>
      <c r="B115" s="302">
        <f>'Ind T6'!L44</f>
        <v>3.4372183110111973</v>
      </c>
      <c r="C115" s="299" t="str">
        <f>CONCATENATE("(",ROUND((B115/$H116)*100,1),")")</f>
        <v>(14.6)</v>
      </c>
      <c r="D115" s="302">
        <f>'Ind T6'!M44</f>
        <v>1.0125994536578504</v>
      </c>
      <c r="E115" s="299" t="str">
        <f>CONCATENATE("(",ROUND((D115/$H116)*100,1),")")</f>
        <v>(4.3)</v>
      </c>
      <c r="F115" s="302">
        <f>'Ind T6'!N44</f>
        <v>1.0635015909172409</v>
      </c>
      <c r="G115" s="299" t="str">
        <f>CONCATENATE("(",ROUND((F115/$H116)*100,1),")")</f>
        <v>(4.5)</v>
      </c>
      <c r="H115" s="302">
        <f t="shared" ref="H115" si="96">SUM(B115,D115,F115)</f>
        <v>5.5133193555862885</v>
      </c>
      <c r="I115" s="299" t="str">
        <f>CONCATENATE("(",ROUND((H115/$H116)*100,1),")")</f>
        <v>(23.4)</v>
      </c>
      <c r="K115" s="302">
        <f t="shared" ref="K115:K116" si="97">B120-B115</f>
        <v>-0.11381256989333233</v>
      </c>
      <c r="L115" s="302">
        <f t="shared" ref="L115:L116" si="98">D120-D115</f>
        <v>-5.0534130237911867E-2</v>
      </c>
      <c r="M115" s="302">
        <f t="shared" ref="M115:M116" si="99">F120-F115</f>
        <v>-7.712257064028627E-2</v>
      </c>
      <c r="N115" s="302">
        <f t="shared" ref="N115:N116" si="100">SUM(K115:M115)</f>
        <v>-0.24146927077153046</v>
      </c>
    </row>
    <row r="116" spans="1:14" x14ac:dyDescent="0.2">
      <c r="A116" s="282" t="s">
        <v>363</v>
      </c>
      <c r="B116" s="302">
        <f>SUM(B114:B115)</f>
        <v>19.437260644248607</v>
      </c>
      <c r="C116" s="299" t="str">
        <f>CONCATENATE("(",ROUND((B116/$H116)*100,1),")")</f>
        <v>(82.6)</v>
      </c>
      <c r="D116" s="302">
        <f>SUM(D114:D115)</f>
        <v>1.6503473298133464</v>
      </c>
      <c r="E116" s="299" t="str">
        <f>CONCATENATE("(",ROUND((D116/$H116)*100,1),")")</f>
        <v>(7)</v>
      </c>
      <c r="F116" s="302">
        <f>SUM(F114:F115)</f>
        <v>2.4463920259380547</v>
      </c>
      <c r="G116" s="299" t="str">
        <f>CONCATENATE("(",ROUND((F116/$H116)*100,1),")")</f>
        <v>(10.4)</v>
      </c>
      <c r="H116" s="302">
        <f>SUM(H114:H115)</f>
        <v>23.534000000000013</v>
      </c>
      <c r="I116" s="299" t="str">
        <f>CONCATENATE("(",ROUND((H116/$H116)*100,1),")")</f>
        <v>(100)</v>
      </c>
      <c r="K116" s="302">
        <f t="shared" si="97"/>
        <v>-1.1514679047345133</v>
      </c>
      <c r="L116" s="302">
        <f t="shared" si="98"/>
        <v>-8.1021948300902036E-2</v>
      </c>
      <c r="M116" s="302">
        <f t="shared" si="99"/>
        <v>-0.14751014696454767</v>
      </c>
      <c r="N116" s="302">
        <f t="shared" si="100"/>
        <v>-1.379999999999963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14.962386998396228</v>
      </c>
      <c r="C119" s="299" t="str">
        <f>CONCATENATE("(",ROUND((B119/$H121)*100,1),")")</f>
        <v>(67.5)</v>
      </c>
      <c r="D119" s="302">
        <f>'Ind T6'!R45</f>
        <v>0.60726005809250583</v>
      </c>
      <c r="E119" s="299" t="str">
        <f>CONCATENATE("(",ROUND((D119/$H121)*100,1),")")</f>
        <v>(2.7)</v>
      </c>
      <c r="F119" s="302">
        <f>'Ind T6'!S45</f>
        <v>1.3125028586965521</v>
      </c>
      <c r="G119" s="299" t="str">
        <f>CONCATENATE("(",ROUND((F119/$H121)*100,1),")")</f>
        <v>(5.9)</v>
      </c>
      <c r="H119" s="302">
        <f>SUM(B119,D119,F119)</f>
        <v>16.882149915185284</v>
      </c>
      <c r="I119" s="299" t="str">
        <f>CONCATENATE("(",ROUND((H119/$H121)*100,1),")")</f>
        <v>(76.2)</v>
      </c>
      <c r="K119" s="302">
        <f>B124-B119</f>
        <v>-0.39121533916894258</v>
      </c>
      <c r="L119" s="302">
        <f>D124-D119</f>
        <v>-1.6924294022889641E-2</v>
      </c>
      <c r="M119" s="302">
        <f>F124-F119</f>
        <v>1.5898877980530024E-2</v>
      </c>
      <c r="N119" s="302">
        <f>SUM(K119:M119)</f>
        <v>-0.39224075521130219</v>
      </c>
    </row>
    <row r="120" spans="1:14" x14ac:dyDescent="0.2">
      <c r="A120" s="282" t="s">
        <v>365</v>
      </c>
      <c r="B120" s="302">
        <f>'Ind T6'!Q44</f>
        <v>3.323405741117865</v>
      </c>
      <c r="C120" s="299" t="str">
        <f>CONCATENATE("(",ROUND((B120/$H121)*100,1),")")</f>
        <v>(15)</v>
      </c>
      <c r="D120" s="302">
        <f>'Ind T6'!R44</f>
        <v>0.96206532341993856</v>
      </c>
      <c r="E120" s="299" t="str">
        <f>CONCATENATE("(",ROUND((D120/$H121)*100,1),")")</f>
        <v>(4.3)</v>
      </c>
      <c r="F120" s="302">
        <f>'Ind T6'!S44</f>
        <v>0.98637902027695468</v>
      </c>
      <c r="G120" s="299" t="str">
        <f>CONCATENATE("(",ROUND((F120/$H121)*100,1),")")</f>
        <v>(4.5)</v>
      </c>
      <c r="H120" s="302">
        <f t="shared" ref="H120" si="101">SUM(B120,D120,F120)</f>
        <v>5.2718500848147585</v>
      </c>
      <c r="I120" s="299" t="str">
        <f>CONCATENATE("(",ROUND((H120/$H121)*100,1),")")</f>
        <v>(23.8)</v>
      </c>
      <c r="K120" s="302">
        <f t="shared" ref="K120:K121" si="102">B125-B120</f>
        <v>6.0639907417094907E-2</v>
      </c>
      <c r="L120" s="302">
        <f t="shared" ref="L120:L121" si="103">D125-D120</f>
        <v>-6.2069938528451774E-3</v>
      </c>
      <c r="M120" s="302">
        <f t="shared" ref="M120:M121" si="104">F125-F120</f>
        <v>-5.3192158353024599E-2</v>
      </c>
      <c r="N120" s="302">
        <f t="shared" ref="N120:N121" si="105">SUM(K120:M120)</f>
        <v>1.2407552112251308E-3</v>
      </c>
    </row>
    <row r="121" spans="1:14" x14ac:dyDescent="0.2">
      <c r="A121" s="282" t="s">
        <v>363</v>
      </c>
      <c r="B121" s="302">
        <f>SUM(B119:B120)</f>
        <v>18.285792739514093</v>
      </c>
      <c r="C121" s="299" t="str">
        <f>CONCATENATE("(",ROUND((B121/$H121)*100,1),")")</f>
        <v>(82.5)</v>
      </c>
      <c r="D121" s="302">
        <f>SUM(D119:D120)</f>
        <v>1.5693253815124444</v>
      </c>
      <c r="E121" s="299" t="str">
        <f>CONCATENATE("(",ROUND((D121/$H121)*100,1),")")</f>
        <v>(7.1)</v>
      </c>
      <c r="F121" s="302">
        <f>SUM(F119:F120)</f>
        <v>2.298881878973507</v>
      </c>
      <c r="G121" s="299" t="str">
        <f>CONCATENATE("(",ROUND((F121/$H121)*100,1),")")</f>
        <v>(10.4)</v>
      </c>
      <c r="H121" s="302">
        <f>SUM(H119:H120)</f>
        <v>22.154000000000043</v>
      </c>
      <c r="I121" s="299" t="str">
        <f>CONCATENATE("(",ROUND((H121/$H121)*100,1),")")</f>
        <v>(100)</v>
      </c>
      <c r="K121" s="302">
        <f t="shared" si="102"/>
        <v>-0.33057543175184634</v>
      </c>
      <c r="L121" s="302">
        <f t="shared" si="103"/>
        <v>-2.3131287875734818E-2</v>
      </c>
      <c r="M121" s="302">
        <f t="shared" si="104"/>
        <v>-3.7293280372495019E-2</v>
      </c>
      <c r="N121" s="302">
        <f t="shared" si="105"/>
        <v>-0.39100000000007618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14.571171659227286</v>
      </c>
      <c r="C124" s="299" t="str">
        <f>CONCATENATE("(",ROUND((B124/$H126)*100,1),")")</f>
        <v>(67)</v>
      </c>
      <c r="D124" s="302">
        <f>'Ind T6'!W45</f>
        <v>0.59033576406961619</v>
      </c>
      <c r="E124" s="299" t="str">
        <f>CONCATENATE("(",ROUND((D124/$H126)*100,1),")")</f>
        <v>(2.7)</v>
      </c>
      <c r="F124" s="302">
        <f>'Ind T6'!X45</f>
        <v>1.3284017366770822</v>
      </c>
      <c r="G124" s="299" t="str">
        <f>CONCATENATE("(",ROUND((F124/$H126)*100,1),")")</f>
        <v>(6.1)</v>
      </c>
      <c r="H124" s="302">
        <f>SUM(B124,D124,F124)</f>
        <v>16.489909159973983</v>
      </c>
      <c r="I124" s="299" t="str">
        <f>CONCATENATE("(",ROUND((H124/$H126)*100,1),")")</f>
        <v>(75.8)</v>
      </c>
      <c r="K124" s="302">
        <f>B124-B114</f>
        <v>-1.428870674010124</v>
      </c>
      <c r="L124" s="302">
        <f>D124-D114</f>
        <v>-4.741211208587981E-2</v>
      </c>
      <c r="M124" s="302">
        <f>F124-F114</f>
        <v>-5.4488698343731601E-2</v>
      </c>
      <c r="N124" s="302">
        <f>SUM(K124:M124)</f>
        <v>-1.5307714844397353</v>
      </c>
    </row>
    <row r="125" spans="1:14" x14ac:dyDescent="0.2">
      <c r="A125" s="282" t="s">
        <v>365</v>
      </c>
      <c r="B125" s="302">
        <f>'Ind T6'!V44</f>
        <v>3.3840456485349599</v>
      </c>
      <c r="C125" s="299" t="str">
        <f>CONCATENATE("(",ROUND((B125/$H126)*100,1),")")</f>
        <v>(15.5)</v>
      </c>
      <c r="D125" s="302">
        <f>'Ind T6'!W44</f>
        <v>0.95585832956709338</v>
      </c>
      <c r="E125" s="299" t="str">
        <f>CONCATENATE("(",ROUND((D125/$H126)*100,1),")")</f>
        <v>(4.4)</v>
      </c>
      <c r="F125" s="302">
        <f>'Ind T6'!X44</f>
        <v>0.93318686192393008</v>
      </c>
      <c r="G125" s="299" t="str">
        <f>CONCATENATE("(",ROUND((F125/$H126)*100,1),")")</f>
        <v>(4.3)</v>
      </c>
      <c r="H125" s="302">
        <f t="shared" ref="H125" si="106">SUM(B125,D125,F125)</f>
        <v>5.2730908400259828</v>
      </c>
      <c r="I125" s="299" t="str">
        <f>CONCATENATE("(",ROUND((H125/$H126)*100,1),")")</f>
        <v>(24.2)</v>
      </c>
      <c r="K125" s="302">
        <f t="shared" ref="K125:K126" si="107">B125-B115</f>
        <v>-5.317266247623742E-2</v>
      </c>
      <c r="L125" s="302">
        <f t="shared" ref="L125:L126" si="108">D125-D115</f>
        <v>-5.6741124090757045E-2</v>
      </c>
      <c r="M125" s="302">
        <f t="shared" ref="M125:M126" si="109">F125-F115</f>
        <v>-0.13031472899331087</v>
      </c>
      <c r="N125" s="302">
        <f t="shared" ref="N125:N126" si="110">SUM(K125:M125)</f>
        <v>-0.24022851556030533</v>
      </c>
    </row>
    <row r="126" spans="1:14" x14ac:dyDescent="0.2">
      <c r="A126" s="282" t="s">
        <v>363</v>
      </c>
      <c r="B126" s="302">
        <f>SUM(B124:B125)</f>
        <v>17.955217307762247</v>
      </c>
      <c r="C126" s="299" t="str">
        <f>CONCATENATE("(",ROUND((B126/$H126)*100,1),")")</f>
        <v>(82.5)</v>
      </c>
      <c r="D126" s="302">
        <f>SUM(D124:D125)</f>
        <v>1.5461940936367096</v>
      </c>
      <c r="E126" s="299" t="str">
        <f>CONCATENATE("(",ROUND((D126/$H126)*100,1),")")</f>
        <v>(7.1)</v>
      </c>
      <c r="F126" s="302">
        <f>SUM(F124:F125)</f>
        <v>2.261588598601012</v>
      </c>
      <c r="G126" s="299" t="str">
        <f>CONCATENATE("(",ROUND((F126/$H126)*100,1),")")</f>
        <v>(10.4)</v>
      </c>
      <c r="H126" s="302">
        <f>SUM(H124:H125)</f>
        <v>21.762999999999966</v>
      </c>
      <c r="I126" s="299" t="str">
        <f>CONCATENATE("(",ROUND((H126/$H126)*100,1),")")</f>
        <v>(100)</v>
      </c>
      <c r="K126" s="302">
        <f t="shared" si="107"/>
        <v>-1.4820433364863597</v>
      </c>
      <c r="L126" s="302">
        <f t="shared" si="108"/>
        <v>-0.10415323617663685</v>
      </c>
      <c r="M126" s="302">
        <f t="shared" si="109"/>
        <v>-0.18480342733704269</v>
      </c>
      <c r="N126" s="302">
        <f t="shared" si="110"/>
        <v>-1.7710000000000392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2.2496187467361684</v>
      </c>
      <c r="C135" s="299" t="str">
        <f>CONCATENATE("(",ROUND((B135/$H137)*100,1),")")</f>
        <v>(66.7)</v>
      </c>
      <c r="D135" s="302">
        <f>'Ind T6'!M54</f>
        <v>0.13731924179305174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2.3869379885292199</v>
      </c>
      <c r="I135" s="299" t="str">
        <f>CONCATENATE("(",ROUND((H135/$H137)*100,1),")")</f>
        <v>(70.8)</v>
      </c>
      <c r="K135" s="302">
        <f>B140-B135</f>
        <v>-0.12032313539235595</v>
      </c>
      <c r="L135" s="302">
        <f>D140-D135</f>
        <v>-4.5011352526858617E-3</v>
      </c>
      <c r="M135" s="302">
        <f>F140-F135</f>
        <v>0</v>
      </c>
      <c r="N135" s="302">
        <f>SUM(K135:M135)</f>
        <v>-0.12482427064504181</v>
      </c>
    </row>
    <row r="136" spans="1:14" x14ac:dyDescent="0.2">
      <c r="A136" s="282" t="s">
        <v>365</v>
      </c>
      <c r="B136" s="302">
        <f>'Ind T6'!L53</f>
        <v>0.75558539604043096</v>
      </c>
      <c r="C136" s="299" t="str">
        <f>CONCATENATE("(",ROUND((B136/$H137)*100,1),")")</f>
        <v>(22.4)</v>
      </c>
      <c r="D136" s="302">
        <f>'Ind T6'!M53</f>
        <v>0.23047661543035058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0.98606201147078154</v>
      </c>
      <c r="I136" s="299" t="str">
        <f>CONCATENATE("(",ROUND((H136/$H137)*100,1),")")</f>
        <v>(29.2)</v>
      </c>
      <c r="K136" s="302">
        <f t="shared" ref="K136:K137" si="112">B141-B136</f>
        <v>-2.9070353236565816E-2</v>
      </c>
      <c r="L136" s="302">
        <f t="shared" ref="L136:L137" si="113">D141-D136</f>
        <v>-1.1105376118394877E-2</v>
      </c>
      <c r="M136" s="302">
        <f t="shared" ref="M136:M137" si="114">F141-F136</f>
        <v>0</v>
      </c>
      <c r="N136" s="302">
        <f t="shared" ref="N136:N137" si="115">SUM(K136:M136)</f>
        <v>-4.0175729354960693E-2</v>
      </c>
    </row>
    <row r="137" spans="1:14" x14ac:dyDescent="0.2">
      <c r="A137" s="282" t="s">
        <v>363</v>
      </c>
      <c r="B137" s="302">
        <f>SUM(B135:B136)</f>
        <v>3.0052041427765994</v>
      </c>
      <c r="C137" s="299" t="str">
        <f>CONCATENATE("(",ROUND((B137/$H137)*100,1),")")</f>
        <v>(89.1)</v>
      </c>
      <c r="D137" s="302">
        <f>SUM(D135:D136)</f>
        <v>0.36779585722340236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3.3730000000000016</v>
      </c>
      <c r="I137" s="299" t="str">
        <f>CONCATENATE("(",ROUND((H137/$H137)*100,1),")")</f>
        <v>(100)</v>
      </c>
      <c r="K137" s="302">
        <f t="shared" si="112"/>
        <v>-0.1493934886289221</v>
      </c>
      <c r="L137" s="302">
        <f t="shared" si="113"/>
        <v>-1.5606511371080767E-2</v>
      </c>
      <c r="M137" s="302">
        <f t="shared" si="114"/>
        <v>0</v>
      </c>
      <c r="N137" s="302">
        <f t="shared" si="115"/>
        <v>-0.16500000000000287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2.1292956113438124</v>
      </c>
      <c r="C140" s="299" t="str">
        <f>CONCATENATE("(",ROUND((B140/$H142)*100,1),")")</f>
        <v>(66.4)</v>
      </c>
      <c r="D140" s="302">
        <f>'Ind T6'!R54</f>
        <v>0.13281810654036588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2.2621137178841781</v>
      </c>
      <c r="I140" s="299" t="str">
        <f>CONCATENATE("(",ROUND((H140/$H142)*100,1),")")</f>
        <v>(70.5)</v>
      </c>
      <c r="K140" s="302">
        <f>B145-B140</f>
        <v>-8.4197516369993508E-2</v>
      </c>
      <c r="L140" s="302">
        <f>D145-D140</f>
        <v>1.2986047856680671E-4</v>
      </c>
      <c r="M140" s="302">
        <f>F145-F140</f>
        <v>0</v>
      </c>
      <c r="N140" s="302">
        <f>SUM(K140:M140)</f>
        <v>-8.4067655891426701E-2</v>
      </c>
    </row>
    <row r="141" spans="1:14" x14ac:dyDescent="0.2">
      <c r="A141" s="282" t="s">
        <v>365</v>
      </c>
      <c r="B141" s="302">
        <f>'Ind T6'!Q53</f>
        <v>0.72651504280386514</v>
      </c>
      <c r="C141" s="299" t="str">
        <f>CONCATENATE("(",ROUND((B141/$H142)*100,1),")")</f>
        <v>(22.6)</v>
      </c>
      <c r="D141" s="302">
        <f>'Ind T6'!R53</f>
        <v>0.21937123931195571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0.94588628211582082</v>
      </c>
      <c r="I141" s="299" t="str">
        <f>CONCATENATE("(",ROUND((H141/$H142)*100,1),")")</f>
        <v>(29.5)</v>
      </c>
      <c r="K141" s="302">
        <f t="shared" ref="K141:K142" si="117">B146-B141</f>
        <v>-6.0299703046371445E-3</v>
      </c>
      <c r="L141" s="302">
        <f t="shared" ref="L141:L142" si="118">D146-D141</f>
        <v>-5.9023738039410134E-3</v>
      </c>
      <c r="M141" s="302">
        <f t="shared" ref="M141:M142" si="119">F146-F141</f>
        <v>0</v>
      </c>
      <c r="N141" s="302">
        <f t="shared" ref="N141:N142" si="120">SUM(K141:M141)</f>
        <v>-1.1932344108578158E-2</v>
      </c>
    </row>
    <row r="142" spans="1:14" x14ac:dyDescent="0.2">
      <c r="A142" s="282" t="s">
        <v>363</v>
      </c>
      <c r="B142" s="302">
        <f>SUM(B140:B141)</f>
        <v>2.8558106541476773</v>
      </c>
      <c r="C142" s="299" t="str">
        <f>CONCATENATE("(",ROUND((B142/$H142)*100,1),")")</f>
        <v>(89)</v>
      </c>
      <c r="D142" s="302">
        <f>SUM(D140:D141)</f>
        <v>0.35218934585232159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3.2079999999999989</v>
      </c>
      <c r="I142" s="299" t="str">
        <f>CONCATENATE("(",ROUND((H142/$H142)*100,1),")")</f>
        <v>(100)</v>
      </c>
      <c r="K142" s="302">
        <f t="shared" si="117"/>
        <v>-9.022748667463043E-2</v>
      </c>
      <c r="L142" s="302">
        <f t="shared" si="118"/>
        <v>-5.7725133253742067E-3</v>
      </c>
      <c r="M142" s="302">
        <f t="shared" si="119"/>
        <v>0</v>
      </c>
      <c r="N142" s="302">
        <f t="shared" si="120"/>
        <v>-9.6000000000004637E-2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2.0450980949738189</v>
      </c>
      <c r="C145" s="299" t="str">
        <f>CONCATENATE("(",ROUND((B145/$H147)*100,1),")")</f>
        <v>(65.7)</v>
      </c>
      <c r="D145" s="302">
        <f>'Ind T6'!W54</f>
        <v>0.13294796701893269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2.1780460619927515</v>
      </c>
      <c r="I145" s="299" t="str">
        <f>CONCATENATE("(",ROUND((H145/$H147)*100,1),")")</f>
        <v>(70)</v>
      </c>
      <c r="K145" s="302">
        <f>B145-B135</f>
        <v>-0.20452065176234946</v>
      </c>
      <c r="L145" s="302">
        <f>D145-D135</f>
        <v>-4.371274774119055E-3</v>
      </c>
      <c r="M145" s="302">
        <f>F145-F135</f>
        <v>0</v>
      </c>
      <c r="N145" s="302">
        <f>SUM(K145:M145)</f>
        <v>-0.20889192653646851</v>
      </c>
    </row>
    <row r="146" spans="1:14" x14ac:dyDescent="0.2">
      <c r="A146" s="282" t="s">
        <v>365</v>
      </c>
      <c r="B146" s="302">
        <f>'Ind T6'!V53</f>
        <v>0.720485072499228</v>
      </c>
      <c r="C146" s="299" t="str">
        <f>CONCATENATE("(",ROUND((B146/$H147)*100,1),")")</f>
        <v>(23.2)</v>
      </c>
      <c r="D146" s="302">
        <f>'Ind T6'!W53</f>
        <v>0.21346886550801469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0.93395393800724269</v>
      </c>
      <c r="I146" s="299" t="str">
        <f>CONCATENATE("(",ROUND((H146/$H147)*100,1),")")</f>
        <v>(30)</v>
      </c>
      <c r="K146" s="302">
        <f t="shared" ref="K146:K147" si="122">B146-B136</f>
        <v>-3.510032354120296E-2</v>
      </c>
      <c r="L146" s="302">
        <f t="shared" ref="L146:L147" si="123">D146-D136</f>
        <v>-1.7007749922335891E-2</v>
      </c>
      <c r="M146" s="302">
        <f t="shared" ref="M146:M147" si="124">F146-F136</f>
        <v>0</v>
      </c>
      <c r="N146" s="302">
        <f t="shared" ref="N146:N147" si="125">SUM(K146:M146)</f>
        <v>-5.2108073463538851E-2</v>
      </c>
    </row>
    <row r="147" spans="1:14" x14ac:dyDescent="0.2">
      <c r="A147" s="282" t="s">
        <v>363</v>
      </c>
      <c r="B147" s="302">
        <f>SUM(B145:B146)</f>
        <v>2.7655831674730469</v>
      </c>
      <c r="C147" s="299" t="str">
        <f>CONCATENATE("(",ROUND((B147/$H147)*100,1),")")</f>
        <v>(88.9)</v>
      </c>
      <c r="D147" s="302">
        <f>SUM(D145:D146)</f>
        <v>0.34641683252694738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3.1119999999999943</v>
      </c>
      <c r="I147" s="299" t="str">
        <f>CONCATENATE("(",ROUND((H147/$H147)*100,1),")")</f>
        <v>(100)</v>
      </c>
      <c r="K147" s="302">
        <f t="shared" si="122"/>
        <v>-0.23962097530355253</v>
      </c>
      <c r="L147" s="302">
        <f t="shared" si="123"/>
        <v>-2.1379024696454973E-2</v>
      </c>
      <c r="M147" s="302">
        <f t="shared" si="124"/>
        <v>0</v>
      </c>
      <c r="N147" s="302">
        <f t="shared" si="125"/>
        <v>-0.2610000000000075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1.6977679088480184</v>
      </c>
      <c r="C156" s="299" t="str">
        <f>CONCATENATE("(",ROUND((B156/$H158)*100,1),")")</f>
        <v>(75.6)</v>
      </c>
      <c r="D156" s="302">
        <f>'Ind T6'!M63</f>
        <v>7.7614644625343177E-2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1.7753825534733616</v>
      </c>
      <c r="I156" s="299" t="str">
        <f>CONCATENATE("(",ROUND((H156/$H158)*100,1),")")</f>
        <v>(79)</v>
      </c>
      <c r="K156" s="302">
        <f>B161-B156</f>
        <v>8.9706425246261601E-2</v>
      </c>
      <c r="L156" s="302">
        <f>D161-D156</f>
        <v>5.0200352121456543E-3</v>
      </c>
      <c r="M156" s="302">
        <f>F161-F156</f>
        <v>0</v>
      </c>
      <c r="N156" s="302">
        <f>SUM(K156:M156)</f>
        <v>9.4726460458407255E-2</v>
      </c>
    </row>
    <row r="157" spans="1:14" x14ac:dyDescent="0.2">
      <c r="A157" s="282" t="s">
        <v>365</v>
      </c>
      <c r="B157" s="302">
        <f>'Ind T6'!L62</f>
        <v>0.31654188848009851</v>
      </c>
      <c r="C157" s="299" t="str">
        <f>CONCATENATE("(",ROUND((B157/$H158)*100,1),")")</f>
        <v>(14.1)</v>
      </c>
      <c r="D157" s="302">
        <f>'Ind T6'!M62</f>
        <v>0.14568478565477314</v>
      </c>
      <c r="E157" s="299" t="str">
        <f>CONCATENATE("(",ROUND((D157/$H158)*100,1),")")</f>
        <v>(6.5)</v>
      </c>
      <c r="F157" s="302">
        <f>'Ind T6'!N62</f>
        <v>8.3907723917689588E-3</v>
      </c>
      <c r="G157" s="299" t="str">
        <f>CONCATENATE("(",ROUND((F157/$H158)*100,1),")")</f>
        <v>(0.4)</v>
      </c>
      <c r="H157" s="302">
        <f t="shared" ref="H157" si="126">SUM(B157,D157,F157)</f>
        <v>0.47061744652664056</v>
      </c>
      <c r="I157" s="299" t="str">
        <f>CONCATENATE("(",ROUND((H157/$H158)*100,1),")")</f>
        <v>(21)</v>
      </c>
      <c r="K157" s="302">
        <f t="shared" ref="K157:K158" si="127">B162-B157</f>
        <v>3.207973791138613E-2</v>
      </c>
      <c r="L157" s="302">
        <f t="shared" ref="L157:L158" si="128">D162-D157</f>
        <v>1.0858520044290082E-2</v>
      </c>
      <c r="M157" s="302">
        <f t="shared" ref="M157:M158" si="129">F162-F157</f>
        <v>3.3528158591835007E-4</v>
      </c>
      <c r="N157" s="302">
        <f t="shared" ref="N157:N158" si="130">SUM(K157:M157)</f>
        <v>4.3273539541594561E-2</v>
      </c>
    </row>
    <row r="158" spans="1:14" x14ac:dyDescent="0.2">
      <c r="A158" s="282" t="s">
        <v>363</v>
      </c>
      <c r="B158" s="302">
        <f>SUM(B156:B157)</f>
        <v>2.0143097973281168</v>
      </c>
      <c r="C158" s="299" t="str">
        <f>CONCATENATE("(",ROUND((B158/$H158)*100,1),")")</f>
        <v>(89.7)</v>
      </c>
      <c r="D158" s="302">
        <f>SUM(D156:D157)</f>
        <v>0.22329943028011631</v>
      </c>
      <c r="E158" s="299" t="str">
        <f>CONCATENATE("(",ROUND((D158/$H158)*100,1),")")</f>
        <v>(9.9)</v>
      </c>
      <c r="F158" s="302">
        <f>SUM(F156:F157)</f>
        <v>8.3907723917689588E-3</v>
      </c>
      <c r="G158" s="299" t="str">
        <f>CONCATENATE("(",ROUND((F158/$H158)*100,1),")")</f>
        <v>(0.4)</v>
      </c>
      <c r="H158" s="302">
        <f>SUM(H156:H157)</f>
        <v>2.2460000000000022</v>
      </c>
      <c r="I158" s="299" t="str">
        <f>CONCATENATE("(",ROUND((H158/$H158)*100,1),")")</f>
        <v>(100)</v>
      </c>
      <c r="K158" s="302">
        <f t="shared" si="127"/>
        <v>0.12178616315764801</v>
      </c>
      <c r="L158" s="302">
        <f t="shared" si="128"/>
        <v>1.587855525643575E-2</v>
      </c>
      <c r="M158" s="302">
        <f t="shared" si="129"/>
        <v>3.3528158591835007E-4</v>
      </c>
      <c r="N158" s="302">
        <f t="shared" si="130"/>
        <v>0.13800000000000212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1.78747433409428</v>
      </c>
      <c r="C161" s="299" t="str">
        <f>CONCATENATE("(",ROUND((B161/$H163)*100,1),")")</f>
        <v>(75)</v>
      </c>
      <c r="D161" s="302">
        <f>'Ind T6'!R63</f>
        <v>8.2634679837488831E-2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1.8701090139317689</v>
      </c>
      <c r="I161" s="299" t="str">
        <f>CONCATENATE("(",ROUND((H161/$H163)*100,1),")")</f>
        <v>(78.4)</v>
      </c>
      <c r="K161" s="302">
        <f>B166-B161</f>
        <v>0.13502789100972756</v>
      </c>
      <c r="L161" s="302">
        <f>D166-D161</f>
        <v>7.6127511845915791E-3</v>
      </c>
      <c r="M161" s="302">
        <f>F166-F161</f>
        <v>0</v>
      </c>
      <c r="N161" s="302">
        <f>SUM(K161:M161)</f>
        <v>0.14264064219431916</v>
      </c>
    </row>
    <row r="162" spans="1:14" x14ac:dyDescent="0.2">
      <c r="A162" s="282" t="s">
        <v>365</v>
      </c>
      <c r="B162" s="302">
        <f>'Ind T6'!Q62</f>
        <v>0.34862162639148464</v>
      </c>
      <c r="C162" s="299" t="str">
        <f>CONCATENATE("(",ROUND((B162/$H163)*100,1),")")</f>
        <v>(14.6)</v>
      </c>
      <c r="D162" s="302">
        <f>'Ind T6'!R62</f>
        <v>0.15654330569906322</v>
      </c>
      <c r="E162" s="299" t="str">
        <f>CONCATENATE("(",ROUND((D162/$H163)*100,1),")")</f>
        <v>(6.6)</v>
      </c>
      <c r="F162" s="302">
        <f>'Ind T6'!S62</f>
        <v>8.7260539776873088E-3</v>
      </c>
      <c r="G162" s="299" t="str">
        <f>CONCATENATE("(",ROUND((F162/$H163)*100,1),")")</f>
        <v>(0.4)</v>
      </c>
      <c r="H162" s="302">
        <f t="shared" ref="H162" si="131">SUM(B162,D162,F162)</f>
        <v>0.51389098606823513</v>
      </c>
      <c r="I162" s="299" t="str">
        <f>CONCATENATE("(",ROUND((H162/$H163)*100,1),")")</f>
        <v>(21.6)</v>
      </c>
      <c r="K162" s="302">
        <f t="shared" ref="K162:K163" si="132">B167-B162</f>
        <v>6.0970978185739544E-2</v>
      </c>
      <c r="L162" s="302">
        <f t="shared" ref="L162:L163" si="133">D167-D162</f>
        <v>1.7731231073182641E-2</v>
      </c>
      <c r="M162" s="302">
        <f t="shared" ref="M162:M163" si="134">F167-F162</f>
        <v>6.5714854675620778E-4</v>
      </c>
      <c r="N162" s="302">
        <f t="shared" ref="N162:N163" si="135">SUM(K162:M162)</f>
        <v>7.935935780567839E-2</v>
      </c>
    </row>
    <row r="163" spans="1:14" x14ac:dyDescent="0.2">
      <c r="A163" s="282" t="s">
        <v>363</v>
      </c>
      <c r="B163" s="302">
        <f>SUM(B161:B162)</f>
        <v>2.1360959604857648</v>
      </c>
      <c r="C163" s="299" t="str">
        <f>CONCATENATE("(",ROUND((B163/$H163)*100,1),")")</f>
        <v>(89.6)</v>
      </c>
      <c r="D163" s="302">
        <f>SUM(D161:D162)</f>
        <v>0.23917798553655206</v>
      </c>
      <c r="E163" s="299" t="str">
        <f>CONCATENATE("(",ROUND((D163/$H163)*100,1),")")</f>
        <v>(10)</v>
      </c>
      <c r="F163" s="302">
        <f>SUM(F161:F162)</f>
        <v>8.7260539776873088E-3</v>
      </c>
      <c r="G163" s="299" t="str">
        <f>CONCATENATE("(",ROUND((F163/$H163)*100,1),")")</f>
        <v>(0.4)</v>
      </c>
      <c r="H163" s="302">
        <f>SUM(H161:H162)</f>
        <v>2.3840000000000039</v>
      </c>
      <c r="I163" s="299" t="str">
        <f>CONCATENATE("(",ROUND((H163/$H163)*100,1),")")</f>
        <v>(100)</v>
      </c>
      <c r="K163" s="302">
        <f t="shared" si="132"/>
        <v>0.19599886919546705</v>
      </c>
      <c r="L163" s="302">
        <f t="shared" si="133"/>
        <v>2.5343982257774178E-2</v>
      </c>
      <c r="M163" s="302">
        <f t="shared" si="134"/>
        <v>6.5714854675620778E-4</v>
      </c>
      <c r="N163" s="302">
        <f t="shared" si="135"/>
        <v>0.22199999999999745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1.9225022251040076</v>
      </c>
      <c r="C166" s="299" t="str">
        <f>CONCATENATE("(",ROUND((B166/$H168)*100,1),")")</f>
        <v>(73.8)</v>
      </c>
      <c r="D166" s="302">
        <f>'Ind T6'!W63</f>
        <v>9.024743102208041E-2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2.012749656126088</v>
      </c>
      <c r="I166" s="299" t="str">
        <f>CONCATENATE("(",ROUND((H166/$H168)*100,1),")")</f>
        <v>(77.2)</v>
      </c>
      <c r="K166" s="302">
        <f>B166-B156</f>
        <v>0.22473431625598916</v>
      </c>
      <c r="L166" s="302">
        <f>D166-D156</f>
        <v>1.2632786396737233E-2</v>
      </c>
      <c r="M166" s="302">
        <f>F166-F156</f>
        <v>0</v>
      </c>
      <c r="N166" s="302">
        <f>SUM(K166:M166)</f>
        <v>0.2373671026527264</v>
      </c>
    </row>
    <row r="167" spans="1:14" x14ac:dyDescent="0.2">
      <c r="A167" s="282" t="s">
        <v>365</v>
      </c>
      <c r="B167" s="302">
        <f>'Ind T6'!V62</f>
        <v>0.40959260457722418</v>
      </c>
      <c r="C167" s="299" t="str">
        <f>CONCATENATE("(",ROUND((B167/$H168)*100,1),")")</f>
        <v>(15.7)</v>
      </c>
      <c r="D167" s="302">
        <f>'Ind T6'!W62</f>
        <v>0.17427453677224586</v>
      </c>
      <c r="E167" s="299" t="str">
        <f>CONCATENATE("(",ROUND((D167/$H168)*100,1),")")</f>
        <v>(6.7)</v>
      </c>
      <c r="F167" s="302">
        <f>'Ind T6'!X62</f>
        <v>9.3832025244435166E-3</v>
      </c>
      <c r="G167" s="299" t="str">
        <f>CONCATENATE("(",ROUND((F167/$H168)*100,1),")")</f>
        <v>(0.4)</v>
      </c>
      <c r="H167" s="302">
        <f t="shared" ref="H167" si="136">SUM(B167,D167,F167)</f>
        <v>0.59325034387391351</v>
      </c>
      <c r="I167" s="299" t="str">
        <f>CONCATENATE("(",ROUND((H167/$H168)*100,1),")")</f>
        <v>(22.8)</v>
      </c>
      <c r="K167" s="302">
        <f t="shared" ref="K167:K168" si="137">B167-B157</f>
        <v>9.3050716097125674E-2</v>
      </c>
      <c r="L167" s="302">
        <f t="shared" ref="L167:L168" si="138">D167-D157</f>
        <v>2.8589751117472723E-2</v>
      </c>
      <c r="M167" s="302">
        <f t="shared" ref="M167:M168" si="139">F167-F157</f>
        <v>9.9243013267455785E-4</v>
      </c>
      <c r="N167" s="302">
        <f t="shared" ref="N167:N168" si="140">SUM(K167:M167)</f>
        <v>0.12263289734727295</v>
      </c>
    </row>
    <row r="168" spans="1:14" x14ac:dyDescent="0.2">
      <c r="A168" s="282" t="s">
        <v>363</v>
      </c>
      <c r="B168" s="302">
        <f>SUM(B166:B167)</f>
        <v>2.3320948296812318</v>
      </c>
      <c r="C168" s="299" t="str">
        <f>CONCATENATE("(",ROUND((B168/$H168)*100,1),")")</f>
        <v>(89.5)</v>
      </c>
      <c r="D168" s="302">
        <f>SUM(D166:D167)</f>
        <v>0.26452196779432624</v>
      </c>
      <c r="E168" s="299" t="str">
        <f>CONCATENATE("(",ROUND((D168/$H168)*100,1),")")</f>
        <v>(10.2)</v>
      </c>
      <c r="F168" s="302">
        <f>SUM(F166:F167)</f>
        <v>9.3832025244435166E-3</v>
      </c>
      <c r="G168" s="299" t="str">
        <f>CONCATENATE("(",ROUND((F168/$H168)*100,1),")")</f>
        <v>(0.4)</v>
      </c>
      <c r="H168" s="302">
        <f>SUM(H166:H167)</f>
        <v>2.6060000000000016</v>
      </c>
      <c r="I168" s="299" t="str">
        <f>CONCATENATE("(",ROUND((H168/$H168)*100,1),")")</f>
        <v>(100)</v>
      </c>
      <c r="K168" s="302">
        <f t="shared" si="137"/>
        <v>0.31778503235311506</v>
      </c>
      <c r="L168" s="302">
        <f t="shared" si="138"/>
        <v>4.1222537514209928E-2</v>
      </c>
      <c r="M168" s="302">
        <f t="shared" si="139"/>
        <v>9.9243013267455785E-4</v>
      </c>
      <c r="N168" s="302">
        <f t="shared" si="140"/>
        <v>0.35999999999999954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13.342781813409211</v>
      </c>
      <c r="C177" s="299" t="str">
        <f>CONCATENATE("(",ROUND((B177/$H179)*100,1),")")</f>
        <v>(47.4)</v>
      </c>
      <c r="D177" s="302">
        <f>'Ind T6'!M72</f>
        <v>0.84034902934559574</v>
      </c>
      <c r="E177" s="299" t="str">
        <f>CONCATENATE("(",ROUND((D177/$H179)*100,1),")")</f>
        <v>(3)</v>
      </c>
      <c r="F177" s="302">
        <f>'Ind T6'!N72</f>
        <v>9.5794523840566423</v>
      </c>
      <c r="G177" s="299" t="str">
        <f>CONCATENATE("(",ROUND((F177/$H179)*100,1),")")</f>
        <v>(34)</v>
      </c>
      <c r="H177" s="302">
        <f>SUM(B177,D177,F177)</f>
        <v>23.762583226811451</v>
      </c>
      <c r="I177" s="299" t="str">
        <f>CONCATENATE("(",ROUND((H177/$H179)*100,1),")")</f>
        <v>(84.4)</v>
      </c>
      <c r="K177" s="302">
        <f>B182-B177</f>
        <v>1.1112515909330067</v>
      </c>
      <c r="L177" s="302">
        <f>D182-D177</f>
        <v>9.8446692565383298E-2</v>
      </c>
      <c r="M177" s="302">
        <f>F182-F177</f>
        <v>1.0359073918420076</v>
      </c>
      <c r="N177" s="302">
        <f>SUM(K177:M177)</f>
        <v>2.2456056753403977</v>
      </c>
    </row>
    <row r="178" spans="1:14" x14ac:dyDescent="0.2">
      <c r="A178" s="282" t="s">
        <v>365</v>
      </c>
      <c r="B178" s="302">
        <f>'Ind T6'!L71</f>
        <v>1.9847181088010102</v>
      </c>
      <c r="C178" s="299" t="str">
        <f>CONCATENATE("(",ROUND((B178/$H179)*100,1),")")</f>
        <v>(7.1)</v>
      </c>
      <c r="D178" s="302">
        <f>'Ind T6'!M71</f>
        <v>1.478728450123667</v>
      </c>
      <c r="E178" s="299" t="str">
        <f>CONCATENATE("(",ROUND((D178/$H179)*100,1),")")</f>
        <v>(5.3)</v>
      </c>
      <c r="F178" s="302">
        <f>'Ind T6'!N71</f>
        <v>0.92397021426392312</v>
      </c>
      <c r="G178" s="299" t="str">
        <f>CONCATENATE("(",ROUND((F178/$H179)*100,1),")")</f>
        <v>(3.3)</v>
      </c>
      <c r="H178" s="302">
        <f t="shared" ref="H178" si="141">SUM(B178,D178,F178)</f>
        <v>4.3874167731886002</v>
      </c>
      <c r="I178" s="299" t="str">
        <f>CONCATENATE("(",ROUND((H178/$H179)*100,1),")")</f>
        <v>(15.6)</v>
      </c>
      <c r="K178" s="302">
        <f t="shared" ref="K178:K179" si="142">B183-B178</f>
        <v>0.20213114301014756</v>
      </c>
      <c r="L178" s="302">
        <f t="shared" ref="L178:L179" si="143">D183-D178</f>
        <v>0.1614401620386241</v>
      </c>
      <c r="M178" s="302">
        <f t="shared" ref="M178:M179" si="144">F183-F178</f>
        <v>9.882301961075235E-2</v>
      </c>
      <c r="N178" s="302">
        <f t="shared" ref="N178:N179" si="145">SUM(K178:M178)</f>
        <v>0.46239432465952401</v>
      </c>
    </row>
    <row r="179" spans="1:14" x14ac:dyDescent="0.2">
      <c r="A179" s="282" t="s">
        <v>363</v>
      </c>
      <c r="B179" s="302">
        <f>SUM(B177:B178)</f>
        <v>15.327499922210221</v>
      </c>
      <c r="C179" s="299" t="str">
        <f>CONCATENATE("(",ROUND((B179/$H179)*100,1),")")</f>
        <v>(54.4)</v>
      </c>
      <c r="D179" s="302">
        <f>SUM(D177:D178)</f>
        <v>2.3190774794692626</v>
      </c>
      <c r="E179" s="299" t="str">
        <f>CONCATENATE("(",ROUND((D179/$H179)*100,1),")")</f>
        <v>(8.2)</v>
      </c>
      <c r="F179" s="302">
        <f>SUM(F177:F178)</f>
        <v>10.503422598320565</v>
      </c>
      <c r="G179" s="299" t="str">
        <f>CONCATENATE("(",ROUND((F179/$H179)*100,1),")")</f>
        <v>(37.3)</v>
      </c>
      <c r="H179" s="302">
        <f>SUM(H177:H178)</f>
        <v>28.150000000000052</v>
      </c>
      <c r="I179" s="299" t="str">
        <f>CONCATENATE("(",ROUND((H179/$H179)*100,1),")")</f>
        <v>(100)</v>
      </c>
      <c r="K179" s="302">
        <f t="shared" si="142"/>
        <v>1.3133827339431559</v>
      </c>
      <c r="L179" s="302">
        <f t="shared" si="143"/>
        <v>0.25988685460400784</v>
      </c>
      <c r="M179" s="302">
        <f t="shared" si="144"/>
        <v>1.134730411452761</v>
      </c>
      <c r="N179" s="302">
        <f t="shared" si="145"/>
        <v>2.7079999999999247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14.454033404342217</v>
      </c>
      <c r="C182" s="299" t="str">
        <f>CONCATENATE("(",ROUND((B182/$H184)*100,1),")")</f>
        <v>(46.8)</v>
      </c>
      <c r="D182" s="302">
        <f>'Ind T6'!R72</f>
        <v>0.93879572191097904</v>
      </c>
      <c r="E182" s="299" t="str">
        <f>CONCATENATE("(",ROUND((D182/$H184)*100,1),")")</f>
        <v>(3)</v>
      </c>
      <c r="F182" s="302">
        <f>'Ind T6'!S72</f>
        <v>10.61535977589865</v>
      </c>
      <c r="G182" s="299" t="str">
        <f>CONCATENATE("(",ROUND((F182/$H184)*100,1),")")</f>
        <v>(34.4)</v>
      </c>
      <c r="H182" s="302">
        <f>SUM(B182,D182,F182)</f>
        <v>26.008188902151847</v>
      </c>
      <c r="I182" s="299" t="str">
        <f>CONCATENATE("(",ROUND((H182/$H184)*100,1),")")</f>
        <v>(84.3)</v>
      </c>
      <c r="K182" s="302">
        <f>B187-B182</f>
        <v>1.2883624108019021</v>
      </c>
      <c r="L182" s="302">
        <f>D187-D182</f>
        <v>0.15554943786016651</v>
      </c>
      <c r="M182" s="302">
        <f>F187-F182</f>
        <v>1.5870059537828638</v>
      </c>
      <c r="N182" s="302">
        <f>SUM(K182:M182)</f>
        <v>3.0309178024449324</v>
      </c>
    </row>
    <row r="183" spans="1:14" x14ac:dyDescent="0.2">
      <c r="A183" s="282" t="s">
        <v>365</v>
      </c>
      <c r="B183" s="302">
        <f>'Ind T6'!Q71</f>
        <v>2.1868492518111577</v>
      </c>
      <c r="C183" s="299" t="str">
        <f>CONCATENATE("(",ROUND((B183/$H184)*100,1),")")</f>
        <v>(7.1)</v>
      </c>
      <c r="D183" s="302">
        <f>'Ind T6'!R71</f>
        <v>1.6401686121622912</v>
      </c>
      <c r="E183" s="299" t="str">
        <f>CONCATENATE("(",ROUND((D183/$H184)*100,1),")")</f>
        <v>(5.3)</v>
      </c>
      <c r="F183" s="302">
        <f>'Ind T6'!S71</f>
        <v>1.0227932338746755</v>
      </c>
      <c r="G183" s="299" t="str">
        <f>CONCATENATE("(",ROUND((F183/$H184)*100,1),")")</f>
        <v>(3.3)</v>
      </c>
      <c r="H183" s="302">
        <f t="shared" ref="H183" si="146">SUM(B183,D183,F183)</f>
        <v>4.8498110978481241</v>
      </c>
      <c r="I183" s="299" t="str">
        <f>CONCATENATE("(",ROUND((H183/$H184)*100,1),")")</f>
        <v>(15.7)</v>
      </c>
      <c r="K183" s="302">
        <f t="shared" ref="K183:K184" si="147">B188-B183</f>
        <v>0.30646054739793005</v>
      </c>
      <c r="L183" s="302">
        <f t="shared" ref="L183:L184" si="148">D188-D183</f>
        <v>0.25044904329869544</v>
      </c>
      <c r="M183" s="302">
        <f t="shared" ref="M183:M184" si="149">F188-F183</f>
        <v>0.17617260685851011</v>
      </c>
      <c r="N183" s="302">
        <f t="shared" ref="N183:N184" si="150">SUM(K183:M183)</f>
        <v>0.7330821975551356</v>
      </c>
    </row>
    <row r="184" spans="1:14" x14ac:dyDescent="0.2">
      <c r="A184" s="282" t="s">
        <v>363</v>
      </c>
      <c r="B184" s="302">
        <f>SUM(B182:B183)</f>
        <v>16.640882656153376</v>
      </c>
      <c r="C184" s="299" t="str">
        <f>CONCATENATE("(",ROUND((B184/$H184)*100,1),")")</f>
        <v>(53.9)</v>
      </c>
      <c r="D184" s="302">
        <f>SUM(D182:D183)</f>
        <v>2.5789643340732704</v>
      </c>
      <c r="E184" s="299" t="str">
        <f>CONCATENATE("(",ROUND((D184/$H184)*100,1),")")</f>
        <v>(8.4)</v>
      </c>
      <c r="F184" s="302">
        <f>SUM(F182:F183)</f>
        <v>11.638153009773326</v>
      </c>
      <c r="G184" s="299" t="str">
        <f>CONCATENATE("(",ROUND((F184/$H184)*100,1),")")</f>
        <v>(37.7)</v>
      </c>
      <c r="H184" s="302">
        <f>SUM(H182:H183)</f>
        <v>30.857999999999972</v>
      </c>
      <c r="I184" s="299" t="str">
        <f>CONCATENATE("(",ROUND((H184/$H184)*100,1),")")</f>
        <v>(100)</v>
      </c>
      <c r="K184" s="302">
        <f t="shared" si="147"/>
        <v>1.5948229581998312</v>
      </c>
      <c r="L184" s="302">
        <f t="shared" si="148"/>
        <v>0.4059984811588615</v>
      </c>
      <c r="M184" s="302">
        <f t="shared" si="149"/>
        <v>1.7631785606413732</v>
      </c>
      <c r="N184" s="302">
        <f t="shared" si="150"/>
        <v>3.764000000000066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15.742395815144119</v>
      </c>
      <c r="C187" s="299" t="str">
        <f>CONCATENATE("(",ROUND((B187/$H189)*100,1),")")</f>
        <v>(45.5)</v>
      </c>
      <c r="D187" s="302">
        <f>'Ind T6'!W72</f>
        <v>1.0943451597711455</v>
      </c>
      <c r="E187" s="299" t="str">
        <f>CONCATENATE("(",ROUND((D187/$H189)*100,1),")")</f>
        <v>(3.2)</v>
      </c>
      <c r="F187" s="302">
        <f>'Ind T6'!X72</f>
        <v>12.202365729681514</v>
      </c>
      <c r="G187" s="299" t="str">
        <f>CONCATENATE("(",ROUND((F187/$H189)*100,1),")")</f>
        <v>(35.2)</v>
      </c>
      <c r="H187" s="302">
        <f>SUM(B187,D187,F187)</f>
        <v>29.039106704596779</v>
      </c>
      <c r="I187" s="299" t="str">
        <f>CONCATENATE("(",ROUND((H187/$H189)*100,1),")")</f>
        <v>(83.9)</v>
      </c>
      <c r="K187" s="302">
        <f>B187-B177</f>
        <v>2.3996140017349088</v>
      </c>
      <c r="L187" s="302">
        <f>D187-D177</f>
        <v>0.2539961304255498</v>
      </c>
      <c r="M187" s="302">
        <f>F187-F177</f>
        <v>2.6229133456248714</v>
      </c>
      <c r="N187" s="302">
        <f>SUM(K187:M187)</f>
        <v>5.2765234777853305</v>
      </c>
    </row>
    <row r="188" spans="1:14" x14ac:dyDescent="0.2">
      <c r="A188" s="282" t="s">
        <v>365</v>
      </c>
      <c r="B188" s="302">
        <f>'Ind T6'!V71</f>
        <v>2.4933097992090878</v>
      </c>
      <c r="C188" s="299" t="str">
        <f>CONCATENATE("(",ROUND((B188/$H189)*100,1),")")</f>
        <v>(7.2)</v>
      </c>
      <c r="D188" s="302">
        <f>'Ind T6'!W71</f>
        <v>1.8906176554609866</v>
      </c>
      <c r="E188" s="299" t="str">
        <f>CONCATENATE("(",ROUND((D188/$H189)*100,1),")")</f>
        <v>(5.5)</v>
      </c>
      <c r="F188" s="302">
        <f>'Ind T6'!X71</f>
        <v>1.1989658407331856</v>
      </c>
      <c r="G188" s="299" t="str">
        <f>CONCATENATE("(",ROUND((F188/$H189)*100,1),")")</f>
        <v>(3.5)</v>
      </c>
      <c r="H188" s="302">
        <f t="shared" ref="H188" si="151">SUM(B188,D188,F188)</f>
        <v>5.5828932954032595</v>
      </c>
      <c r="I188" s="299" t="str">
        <f>CONCATENATE("(",ROUND((H188/$H189)*100,1),")")</f>
        <v>(16.1)</v>
      </c>
      <c r="K188" s="302">
        <f t="shared" ref="K188:K189" si="152">B188-B178</f>
        <v>0.50859169040807761</v>
      </c>
      <c r="L188" s="302">
        <f t="shared" ref="L188:L189" si="153">D188-D178</f>
        <v>0.41188920533731954</v>
      </c>
      <c r="M188" s="302">
        <f t="shared" ref="M188:M189" si="154">F188-F178</f>
        <v>0.27499562646926246</v>
      </c>
      <c r="N188" s="302">
        <f t="shared" ref="N188:N189" si="155">SUM(K188:M188)</f>
        <v>1.1954765222146597</v>
      </c>
    </row>
    <row r="189" spans="1:14" x14ac:dyDescent="0.2">
      <c r="A189" s="282" t="s">
        <v>363</v>
      </c>
      <c r="B189" s="302">
        <f>SUM(B187:B188)</f>
        <v>18.235705614353208</v>
      </c>
      <c r="C189" s="299" t="str">
        <f>CONCATENATE("(",ROUND((B189/$H189)*100,1),")")</f>
        <v>(52.7)</v>
      </c>
      <c r="D189" s="302">
        <f>SUM(D187:D188)</f>
        <v>2.9849628152321319</v>
      </c>
      <c r="E189" s="299" t="str">
        <f>CONCATENATE("(",ROUND((D189/$H189)*100,1),")")</f>
        <v>(8.6)</v>
      </c>
      <c r="F189" s="302">
        <f>SUM(F187:F188)</f>
        <v>13.401331570414699</v>
      </c>
      <c r="G189" s="299" t="str">
        <f>CONCATENATE("(",ROUND((F189/$H189)*100,1),")")</f>
        <v>(38.7)</v>
      </c>
      <c r="H189" s="302">
        <f>SUM(H187:H188)</f>
        <v>34.622000000000043</v>
      </c>
      <c r="I189" s="299" t="str">
        <f>CONCATENATE("(",ROUND((H189/$H189)*100,1),")")</f>
        <v>(100)</v>
      </c>
      <c r="K189" s="302">
        <f t="shared" si="152"/>
        <v>2.9082056921429871</v>
      </c>
      <c r="L189" s="302">
        <f t="shared" si="153"/>
        <v>0.66588533576286935</v>
      </c>
      <c r="M189" s="302">
        <f t="shared" si="154"/>
        <v>2.8979089720941342</v>
      </c>
      <c r="N189" s="302">
        <f t="shared" si="155"/>
        <v>6.4719999999999906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17.946708974691646</v>
      </c>
      <c r="C198" s="299" t="str">
        <f>CONCATENATE("(",ROUND((B198/$H200)*100,1),")")</f>
        <v>(35.9)</v>
      </c>
      <c r="D198" s="302">
        <f>'Ind T6'!M81</f>
        <v>5.8327752184620234</v>
      </c>
      <c r="E198" s="299" t="str">
        <f>CONCATENATE("(",ROUND((D198/$H200)*100,1),")")</f>
        <v>(11.7)</v>
      </c>
      <c r="F198" s="302">
        <f>'Ind T6'!N81</f>
        <v>2.7671754769936308</v>
      </c>
      <c r="G198" s="299" t="str">
        <f>CONCATENATE("(",ROUND((F198/$H200)*100,1),")")</f>
        <v>(5.5)</v>
      </c>
      <c r="H198" s="302">
        <f>SUM(B198,D198,F198)</f>
        <v>26.546659670147303</v>
      </c>
      <c r="I198" s="299" t="str">
        <f>CONCATENATE("(",ROUND((H198/$H200)*100,1),")")</f>
        <v>(53.1)</v>
      </c>
      <c r="K198" s="302">
        <f>B203-B198</f>
        <v>0.22103064606895018</v>
      </c>
      <c r="L198" s="302">
        <f>D203-D198</f>
        <v>2.2241268285748461E-2</v>
      </c>
      <c r="M198" s="302">
        <f>F203-F198</f>
        <v>2.6331358132977822E-2</v>
      </c>
      <c r="N198" s="302">
        <f>SUM(K198:M198)</f>
        <v>0.26960327248767646</v>
      </c>
    </row>
    <row r="199" spans="1:14" x14ac:dyDescent="0.2">
      <c r="A199" s="282" t="s">
        <v>365</v>
      </c>
      <c r="B199" s="302">
        <f>'Ind T6'!L80</f>
        <v>8.8972258483744415</v>
      </c>
      <c r="C199" s="299" t="str">
        <f>CONCATENATE("(",ROUND((B199/$H200)*100,1),")")</f>
        <v>(17.8)</v>
      </c>
      <c r="D199" s="302">
        <f>'Ind T6'!M80</f>
        <v>12.537955911561873</v>
      </c>
      <c r="E199" s="299" t="str">
        <f>CONCATENATE("(",ROUND((D199/$H200)*100,1),")")</f>
        <v>(25.1)</v>
      </c>
      <c r="F199" s="302">
        <f>'Ind T6'!N80</f>
        <v>1.9871585699163448</v>
      </c>
      <c r="G199" s="299" t="str">
        <f>CONCATENATE("(",ROUND((F199/$H200)*100,1),")")</f>
        <v>(4)</v>
      </c>
      <c r="H199" s="302">
        <f t="shared" ref="H199" si="156">SUM(B199,D199,F199)</f>
        <v>23.422340329852659</v>
      </c>
      <c r="I199" s="299" t="str">
        <f>CONCATENATE("(",ROUND((H199/$H200)*100,1),")")</f>
        <v>(46.9)</v>
      </c>
      <c r="K199" s="302">
        <f t="shared" ref="K199:K200" si="157">B204-B199</f>
        <v>0.32248494382548998</v>
      </c>
      <c r="L199" s="302">
        <f t="shared" ref="L199:L200" si="158">D204-D199</f>
        <v>-0.42137726602402026</v>
      </c>
      <c r="M199" s="302">
        <f t="shared" ref="M199:M200" si="159">F204-F199</f>
        <v>7.0289049710825058E-2</v>
      </c>
      <c r="N199" s="302">
        <f t="shared" ref="N199:N200" si="160">SUM(K199:M199)</f>
        <v>-2.8603272487705222E-2</v>
      </c>
    </row>
    <row r="200" spans="1:14" x14ac:dyDescent="0.2">
      <c r="A200" s="282" t="s">
        <v>363</v>
      </c>
      <c r="B200" s="302">
        <f>SUM(B198:B199)</f>
        <v>26.843934823066085</v>
      </c>
      <c r="C200" s="299" t="str">
        <f>CONCATENATE("(",ROUND((B200/$H200)*100,1),")")</f>
        <v>(53.7)</v>
      </c>
      <c r="D200" s="302">
        <f>SUM(D198:D199)</f>
        <v>18.370731130023898</v>
      </c>
      <c r="E200" s="299" t="str">
        <f>CONCATENATE("(",ROUND((D200/$H200)*100,1),")")</f>
        <v>(36.8)</v>
      </c>
      <c r="F200" s="302">
        <f>SUM(F198:F199)</f>
        <v>4.7543340469099755</v>
      </c>
      <c r="G200" s="299" t="str">
        <f>CONCATENATE("(",ROUND((F200/$H200)*100,1),")")</f>
        <v>(9.5)</v>
      </c>
      <c r="H200" s="302">
        <f>SUM(H198:H199)</f>
        <v>49.968999999999966</v>
      </c>
      <c r="I200" s="299" t="str">
        <f>CONCATENATE("(",ROUND((H200/$H200)*100,1),")")</f>
        <v>(100)</v>
      </c>
      <c r="K200" s="302">
        <f t="shared" si="157"/>
        <v>0.54351558989444015</v>
      </c>
      <c r="L200" s="302">
        <f t="shared" si="158"/>
        <v>-0.39913599773827357</v>
      </c>
      <c r="M200" s="302">
        <f t="shared" si="159"/>
        <v>9.662040784380288E-2</v>
      </c>
      <c r="N200" s="302">
        <f t="shared" si="160"/>
        <v>0.24099999999996946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18.167739620760596</v>
      </c>
      <c r="C203" s="299" t="str">
        <f>CONCATENATE("(",ROUND((B203/$H205)*100,1),")")</f>
        <v>(36.2)</v>
      </c>
      <c r="D203" s="302">
        <f>'Ind T6'!R81</f>
        <v>5.8550164867477719</v>
      </c>
      <c r="E203" s="299" t="str">
        <f>CONCATENATE("(",ROUND((D203/$H205)*100,1),")")</f>
        <v>(11.7)</v>
      </c>
      <c r="F203" s="302">
        <f>'Ind T6'!S81</f>
        <v>2.7935068351266086</v>
      </c>
      <c r="G203" s="299" t="str">
        <f>CONCATENATE("(",ROUND((F203/$H205)*100,1),")")</f>
        <v>(5.6)</v>
      </c>
      <c r="H203" s="302">
        <f>SUM(B203,D203,F203)</f>
        <v>26.816262942634978</v>
      </c>
      <c r="I203" s="299" t="str">
        <f>CONCATENATE("(",ROUND((H203/$H205)*100,1),")")</f>
        <v>(53.4)</v>
      </c>
      <c r="K203" s="302">
        <f>B208-B203</f>
        <v>0.32445267161461899</v>
      </c>
      <c r="L203" s="302">
        <f>D208-D203</f>
        <v>4.2299579411783306E-2</v>
      </c>
      <c r="M203" s="302">
        <f>F208-F203</f>
        <v>4.4140325456042184E-2</v>
      </c>
      <c r="N203" s="302">
        <f>SUM(K203:M203)</f>
        <v>0.41089257648244448</v>
      </c>
    </row>
    <row r="204" spans="1:14" x14ac:dyDescent="0.2">
      <c r="A204" s="282" t="s">
        <v>365</v>
      </c>
      <c r="B204" s="302">
        <f>'Ind T6'!Q80</f>
        <v>9.2197107921999315</v>
      </c>
      <c r="C204" s="299" t="str">
        <f>CONCATENATE("(",ROUND((B204/$H205)*100,1),")")</f>
        <v>(18.4)</v>
      </c>
      <c r="D204" s="302">
        <f>'Ind T6'!R80</f>
        <v>12.116578645537853</v>
      </c>
      <c r="E204" s="299" t="str">
        <f>CONCATENATE("(",ROUND((D204/$H205)*100,1),")")</f>
        <v>(24.1)</v>
      </c>
      <c r="F204" s="302">
        <f>'Ind T6'!S80</f>
        <v>2.0574476196271698</v>
      </c>
      <c r="G204" s="299" t="str">
        <f>CONCATENATE("(",ROUND((F204/$H205)*100,1),")")</f>
        <v>(4.1)</v>
      </c>
      <c r="H204" s="302">
        <f t="shared" ref="H204" si="161">SUM(B204,D204,F204)</f>
        <v>23.393737057364952</v>
      </c>
      <c r="I204" s="299" t="str">
        <f>CONCATENATE("(",ROUND((H204/$H205)*100,1),")")</f>
        <v>(46.6)</v>
      </c>
      <c r="K204" s="302">
        <f t="shared" ref="K204:K205" si="162">B209-B204</f>
        <v>0.61995721217199495</v>
      </c>
      <c r="L204" s="302">
        <f t="shared" ref="L204:L205" si="163">D209-D204</f>
        <v>-0.8500386289600268</v>
      </c>
      <c r="M204" s="302">
        <f t="shared" ref="M204:M205" si="164">F209-F204</f>
        <v>0.14218884030569123</v>
      </c>
      <c r="N204" s="302">
        <f t="shared" ref="N204:N205" si="165">SUM(K204:M204)</f>
        <v>-8.7892576482340612E-2</v>
      </c>
    </row>
    <row r="205" spans="1:14" x14ac:dyDescent="0.2">
      <c r="A205" s="282" t="s">
        <v>363</v>
      </c>
      <c r="B205" s="302">
        <f>SUM(B203:B204)</f>
        <v>27.387450412960526</v>
      </c>
      <c r="C205" s="299" t="str">
        <f>CONCATENATE("(",ROUND((B205/$H205)*100,1),")")</f>
        <v>(54.5)</v>
      </c>
      <c r="D205" s="302">
        <f>SUM(D203:D204)</f>
        <v>17.971595132285625</v>
      </c>
      <c r="E205" s="299" t="str">
        <f>CONCATENATE("(",ROUND((D205/$H205)*100,1),")")</f>
        <v>(35.8)</v>
      </c>
      <c r="F205" s="302">
        <f>SUM(F203:F204)</f>
        <v>4.8509544547537784</v>
      </c>
      <c r="G205" s="299" t="str">
        <f>CONCATENATE("(",ROUND((F205/$H205)*100,1),")")</f>
        <v>(9.7)</v>
      </c>
      <c r="H205" s="302">
        <f>SUM(H203:H204)</f>
        <v>50.20999999999993</v>
      </c>
      <c r="I205" s="299" t="str">
        <f>CONCATENATE("(",ROUND((H205/$H205)*100,1),")")</f>
        <v>(100)</v>
      </c>
      <c r="K205" s="302">
        <f t="shared" si="162"/>
        <v>0.94440988378661572</v>
      </c>
      <c r="L205" s="302">
        <f t="shared" si="163"/>
        <v>-0.8077390495482426</v>
      </c>
      <c r="M205" s="302">
        <f t="shared" si="164"/>
        <v>0.18632916576173297</v>
      </c>
      <c r="N205" s="302">
        <f t="shared" si="165"/>
        <v>0.32300000000010609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18.492192292375215</v>
      </c>
      <c r="C208" s="299" t="str">
        <f>CONCATENATE("(",ROUND((B208/$H210)*100,1),")")</f>
        <v>(36.6)</v>
      </c>
      <c r="D208" s="302">
        <f>'Ind T6'!W81</f>
        <v>5.8973160661595552</v>
      </c>
      <c r="E208" s="299" t="str">
        <f>CONCATENATE("(",ROUND((D208/$H210)*100,1),")")</f>
        <v>(11.7)</v>
      </c>
      <c r="F208" s="302">
        <f>'Ind T6'!X81</f>
        <v>2.8376471605826508</v>
      </c>
      <c r="G208" s="299" t="str">
        <f>CONCATENATE("(",ROUND((F208/$H210)*100,1),")")</f>
        <v>(5.6)</v>
      </c>
      <c r="H208" s="302">
        <f>SUM(B208,D208,F208)</f>
        <v>27.227155519117421</v>
      </c>
      <c r="I208" s="299" t="str">
        <f>CONCATENATE("(",ROUND((H208/$H210)*100,1),")")</f>
        <v>(53.9)</v>
      </c>
      <c r="K208" s="302">
        <f>B208-B198</f>
        <v>0.54548331768356917</v>
      </c>
      <c r="L208" s="302">
        <f>D208-D198</f>
        <v>6.4540847697531767E-2</v>
      </c>
      <c r="M208" s="302">
        <f>F208-F198</f>
        <v>7.0471683589020007E-2</v>
      </c>
      <c r="N208" s="302">
        <f>SUM(K208:M208)</f>
        <v>0.68049584897012094</v>
      </c>
    </row>
    <row r="209" spans="1:14" x14ac:dyDescent="0.2">
      <c r="A209" s="282" t="s">
        <v>365</v>
      </c>
      <c r="B209" s="302">
        <f>'Ind T6'!V80</f>
        <v>9.8396680043719265</v>
      </c>
      <c r="C209" s="299" t="str">
        <f>CONCATENATE("(",ROUND((B209/$H210)*100,1),")")</f>
        <v>(19.5)</v>
      </c>
      <c r="D209" s="302">
        <f>'Ind T6'!W80</f>
        <v>11.266540016577826</v>
      </c>
      <c r="E209" s="299" t="str">
        <f>CONCATENATE("(",ROUND((D209/$H210)*100,1),")")</f>
        <v>(22.3)</v>
      </c>
      <c r="F209" s="302">
        <f>'Ind T6'!X80</f>
        <v>2.1996364599328611</v>
      </c>
      <c r="G209" s="299" t="str">
        <f>CONCATENATE("(",ROUND((F209/$H210)*100,1),")")</f>
        <v>(4.4)</v>
      </c>
      <c r="H209" s="302">
        <f t="shared" ref="H209" si="166">SUM(B209,D209,F209)</f>
        <v>23.305844480882612</v>
      </c>
      <c r="I209" s="299" t="str">
        <f>CONCATENATE("(",ROUND((H209/$H210)*100,1),")")</f>
        <v>(46.1)</v>
      </c>
      <c r="K209" s="302">
        <f t="shared" ref="K209:K210" si="167">B209-B199</f>
        <v>0.94244215599748493</v>
      </c>
      <c r="L209" s="302">
        <f t="shared" ref="L209:L210" si="168">D209-D199</f>
        <v>-1.2714158949840471</v>
      </c>
      <c r="M209" s="302">
        <f t="shared" ref="M209:M210" si="169">F209-F199</f>
        <v>0.21247789001651629</v>
      </c>
      <c r="N209" s="302">
        <f t="shared" ref="N209:N210" si="170">SUM(K209:M209)</f>
        <v>-0.11649584897004583</v>
      </c>
    </row>
    <row r="210" spans="1:14" x14ac:dyDescent="0.2">
      <c r="A210" s="282" t="s">
        <v>363</v>
      </c>
      <c r="B210" s="302">
        <f>SUM(B208:B209)</f>
        <v>28.331860296747141</v>
      </c>
      <c r="C210" s="299" t="str">
        <f>CONCATENATE("(",ROUND((B210/$H210)*100,1),")")</f>
        <v>(56.1)</v>
      </c>
      <c r="D210" s="302">
        <f>SUM(D208:D209)</f>
        <v>17.163856082737382</v>
      </c>
      <c r="E210" s="299" t="str">
        <f>CONCATENATE("(",ROUND((D210/$H210)*100,1),")")</f>
        <v>(34)</v>
      </c>
      <c r="F210" s="302">
        <f>SUM(F208:F209)</f>
        <v>5.0372836205155114</v>
      </c>
      <c r="G210" s="299" t="str">
        <f>CONCATENATE("(",ROUND((F210/$H210)*100,1),")")</f>
        <v>(10)</v>
      </c>
      <c r="H210" s="302">
        <f>SUM(H208:H209)</f>
        <v>50.53300000000003</v>
      </c>
      <c r="I210" s="299" t="str">
        <f>CONCATENATE("(",ROUND((H210/$H210)*100,1),")")</f>
        <v>(100)</v>
      </c>
      <c r="K210" s="302">
        <f t="shared" si="167"/>
        <v>1.4879254736810559</v>
      </c>
      <c r="L210" s="302">
        <f t="shared" si="168"/>
        <v>-1.2068750472865162</v>
      </c>
      <c r="M210" s="302">
        <f t="shared" si="169"/>
        <v>0.28294957360553585</v>
      </c>
      <c r="N210" s="302">
        <f t="shared" si="170"/>
        <v>0.56400000000007555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5.7334384743235889</v>
      </c>
      <c r="C219" s="299" t="str">
        <f>CONCATENATE("(",ROUND((B219/$H221)*100,1),")")</f>
        <v>(56.5)</v>
      </c>
      <c r="D219" s="302">
        <f>'Ind T6'!M90</f>
        <v>0.89643217496475536</v>
      </c>
      <c r="E219" s="299" t="str">
        <f>CONCATENATE("(",ROUND((D219/$H221)*100,1),")")</f>
        <v>(8.8)</v>
      </c>
      <c r="F219" s="302">
        <f>'Ind T6'!N90</f>
        <v>1.1081769095998544</v>
      </c>
      <c r="G219" s="299" t="str">
        <f>CONCATENATE("(",ROUND((F219/$H221)*100,1),")")</f>
        <v>(10.9)</v>
      </c>
      <c r="H219" s="302">
        <f>SUM(B219,D219,F219)</f>
        <v>7.7380475588881987</v>
      </c>
      <c r="I219" s="299" t="str">
        <f>CONCATENATE("(",ROUND((H219/$H221)*100,1),")")</f>
        <v>(76.2)</v>
      </c>
      <c r="K219" s="302">
        <f>B224-B219</f>
        <v>1.1568684769446058E-2</v>
      </c>
      <c r="L219" s="302">
        <f>D224-D219</f>
        <v>8.6100394282454529E-3</v>
      </c>
      <c r="M219" s="302">
        <f>F224-F219</f>
        <v>5.883191034956603E-4</v>
      </c>
      <c r="N219" s="302">
        <f>SUM(K219:M219)</f>
        <v>2.0767043301187171E-2</v>
      </c>
    </row>
    <row r="220" spans="1:14" x14ac:dyDescent="0.2">
      <c r="A220" s="282" t="s">
        <v>365</v>
      </c>
      <c r="B220" s="302">
        <f>'Ind T6'!L89</f>
        <v>1.2297802037780621</v>
      </c>
      <c r="C220" s="299" t="str">
        <f>CONCATENATE("(",ROUND((B220/$H221)*100,1),")")</f>
        <v>(12.1)</v>
      </c>
      <c r="D220" s="302">
        <f>'Ind T6'!M89</f>
        <v>1.0505122215188789</v>
      </c>
      <c r="E220" s="299" t="str">
        <f>CONCATENATE("(",ROUND((D220/$H221)*100,1),")")</f>
        <v>(10.3)</v>
      </c>
      <c r="F220" s="302">
        <f>'Ind T6'!N89</f>
        <v>0.13166001581486456</v>
      </c>
      <c r="G220" s="299" t="str">
        <f>CONCATENATE("(",ROUND((F220/$H221)*100,1),")")</f>
        <v>(1.3)</v>
      </c>
      <c r="H220" s="302">
        <f t="shared" ref="H220" si="171">SUM(B220,D220,F220)</f>
        <v>2.4119524411118056</v>
      </c>
      <c r="I220" s="299" t="str">
        <f>CONCATENATE("(",ROUND((H220/$H221)*100,1),")")</f>
        <v>(23.8)</v>
      </c>
      <c r="K220" s="302">
        <f t="shared" ref="K220:K221" si="172">B225-B220</f>
        <v>5.6743341259818392E-2</v>
      </c>
      <c r="L220" s="302">
        <f t="shared" ref="L220:L221" si="173">D225-D220</f>
        <v>7.314185491691183E-2</v>
      </c>
      <c r="M220" s="302">
        <f t="shared" ref="M220:M221" si="174">F225-F220</f>
        <v>-3.6522394779162914E-3</v>
      </c>
      <c r="N220" s="302">
        <f t="shared" ref="N220:N221" si="175">SUM(K220:M220)</f>
        <v>0.12623295669881393</v>
      </c>
    </row>
    <row r="221" spans="1:14" x14ac:dyDescent="0.2">
      <c r="A221" s="282" t="s">
        <v>363</v>
      </c>
      <c r="B221" s="302">
        <f>SUM(B219:B220)</f>
        <v>6.9632186781016507</v>
      </c>
      <c r="C221" s="299" t="str">
        <f>CONCATENATE("(",ROUND((B221/$H221)*100,1),")")</f>
        <v>(68.6)</v>
      </c>
      <c r="D221" s="302">
        <f>SUM(D219:D220)</f>
        <v>1.9469443964836342</v>
      </c>
      <c r="E221" s="299" t="str">
        <f>CONCATENATE("(",ROUND((D221/$H221)*100,1),")")</f>
        <v>(19.2)</v>
      </c>
      <c r="F221" s="302">
        <f>SUM(F219:F220)</f>
        <v>1.239836925414719</v>
      </c>
      <c r="G221" s="299" t="str">
        <f>CONCATENATE("(",ROUND((F221/$H221)*100,1),")")</f>
        <v>(12.2)</v>
      </c>
      <c r="H221" s="302">
        <f>SUM(H219:H220)</f>
        <v>10.150000000000004</v>
      </c>
      <c r="I221" s="299" t="str">
        <f>CONCATENATE("(",ROUND((H221/$H221)*100,1),")")</f>
        <v>(100)</v>
      </c>
      <c r="K221" s="302">
        <f t="shared" si="172"/>
        <v>6.8312026029264672E-2</v>
      </c>
      <c r="L221" s="302">
        <f t="shared" si="173"/>
        <v>8.1751894345157172E-2</v>
      </c>
      <c r="M221" s="302">
        <f t="shared" si="174"/>
        <v>-3.0639203744207144E-3</v>
      </c>
      <c r="N221" s="302">
        <f t="shared" si="175"/>
        <v>0.14700000000000113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5.7450071590930349</v>
      </c>
      <c r="C224" s="299" t="str">
        <f>CONCATENATE("(",ROUND((B224/$H226)*100,1),")")</f>
        <v>(55.8)</v>
      </c>
      <c r="D224" s="302">
        <f>'Ind T6'!R90</f>
        <v>0.90504221439300081</v>
      </c>
      <c r="E224" s="299" t="str">
        <f>CONCATENATE("(",ROUND((D224/$H226)*100,1),")")</f>
        <v>(8.8)</v>
      </c>
      <c r="F224" s="302">
        <f>'Ind T6'!S90</f>
        <v>1.10876522870335</v>
      </c>
      <c r="G224" s="299" t="str">
        <f>CONCATENATE("(",ROUND((F224/$H226)*100,1),")")</f>
        <v>(10.8)</v>
      </c>
      <c r="H224" s="302">
        <f>SUM(B224,D224,F224)</f>
        <v>7.7588146021893856</v>
      </c>
      <c r="I224" s="299" t="str">
        <f>CONCATENATE("(",ROUND((H224/$H226)*100,1),")")</f>
        <v>(75.4)</v>
      </c>
      <c r="K224" s="302">
        <f>B229-B224</f>
        <v>-0.21377254464678597</v>
      </c>
      <c r="L224" s="302">
        <f>D229-D224</f>
        <v>1.4547615463617825E-2</v>
      </c>
      <c r="M224" s="302">
        <f>F229-F224</f>
        <v>2.1755405792223126E-2</v>
      </c>
      <c r="N224" s="302">
        <f>SUM(K224:M224)</f>
        <v>-0.17746952339094502</v>
      </c>
    </row>
    <row r="225" spans="1:14" x14ac:dyDescent="0.2">
      <c r="A225" s="282" t="s">
        <v>365</v>
      </c>
      <c r="B225" s="302">
        <f>'Ind T6'!Q89</f>
        <v>1.2865235450378805</v>
      </c>
      <c r="C225" s="299" t="str">
        <f>CONCATENATE("(",ROUND((B225/$H226)*100,1),")")</f>
        <v>(12.5)</v>
      </c>
      <c r="D225" s="302">
        <f>'Ind T6'!R89</f>
        <v>1.1236540764357907</v>
      </c>
      <c r="E225" s="299" t="str">
        <f>CONCATENATE("(",ROUND((D225/$H226)*100,1),")")</f>
        <v>(10.9)</v>
      </c>
      <c r="F225" s="302">
        <f>'Ind T6'!S89</f>
        <v>0.12800777633694826</v>
      </c>
      <c r="G225" s="299" t="str">
        <f>CONCATENATE("(",ROUND((F225/$H226)*100,1),")")</f>
        <v>(1.2)</v>
      </c>
      <c r="H225" s="302">
        <f t="shared" ref="H225" si="176">SUM(B225,D225,F225)</f>
        <v>2.5381853978106195</v>
      </c>
      <c r="I225" s="299" t="str">
        <f>CONCATENATE("(",ROUND((H225/$H226)*100,1),")")</f>
        <v>(24.6)</v>
      </c>
      <c r="K225" s="302">
        <f t="shared" ref="K225:K226" si="177">B230-B225</f>
        <v>3.5645881082398523E-2</v>
      </c>
      <c r="L225" s="302">
        <f t="shared" ref="L225:L226" si="178">D230-D225</f>
        <v>7.9939980666772437E-2</v>
      </c>
      <c r="M225" s="302">
        <f t="shared" ref="M225:M226" si="179">F230-F225</f>
        <v>-4.1163383582071E-3</v>
      </c>
      <c r="N225" s="302">
        <f t="shared" ref="N225:N226" si="180">SUM(K225:M225)</f>
        <v>0.11146952339096386</v>
      </c>
    </row>
    <row r="226" spans="1:14" x14ac:dyDescent="0.2">
      <c r="A226" s="282" t="s">
        <v>363</v>
      </c>
      <c r="B226" s="302">
        <f>SUM(B224:B225)</f>
        <v>7.0315307041309154</v>
      </c>
      <c r="C226" s="299" t="str">
        <f>CONCATENATE("(",ROUND((B226/$H226)*100,1),")")</f>
        <v>(68.3)</v>
      </c>
      <c r="D226" s="302">
        <f>SUM(D224:D225)</f>
        <v>2.0286962908287913</v>
      </c>
      <c r="E226" s="299" t="str">
        <f>CONCATENATE("(",ROUND((D226/$H226)*100,1),")")</f>
        <v>(19.7)</v>
      </c>
      <c r="F226" s="302">
        <f>SUM(F224:F225)</f>
        <v>1.2367730050402983</v>
      </c>
      <c r="G226" s="299" t="str">
        <f>CONCATENATE("(",ROUND((F226/$H226)*100,1),")")</f>
        <v>(12)</v>
      </c>
      <c r="H226" s="302">
        <f>SUM(H224:H225)</f>
        <v>10.297000000000004</v>
      </c>
      <c r="I226" s="299" t="str">
        <f>CONCATENATE("(",ROUND((H226/$H226)*100,1),")")</f>
        <v>(100)</v>
      </c>
      <c r="K226" s="302">
        <f t="shared" si="177"/>
        <v>-0.17812666356438722</v>
      </c>
      <c r="L226" s="302">
        <f t="shared" si="178"/>
        <v>9.4487596130390372E-2</v>
      </c>
      <c r="M226" s="302">
        <f t="shared" si="179"/>
        <v>1.7639067434016109E-2</v>
      </c>
      <c r="N226" s="302">
        <f t="shared" si="180"/>
        <v>-6.5999999999980741E-2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5.531234614446249</v>
      </c>
      <c r="C229" s="299" t="str">
        <f>CONCATENATE("(",ROUND((B229/$H231)*100,1),")")</f>
        <v>(54.1)</v>
      </c>
      <c r="D229" s="302">
        <f>'Ind T6'!W90</f>
        <v>0.91958982985661863</v>
      </c>
      <c r="E229" s="299" t="str">
        <f>CONCATENATE("(",ROUND((D229/$H231)*100,1),")")</f>
        <v>(9)</v>
      </c>
      <c r="F229" s="302">
        <f>'Ind T6'!X90</f>
        <v>1.1305206344955732</v>
      </c>
      <c r="G229" s="299" t="str">
        <f>CONCATENATE("(",ROUND((F229/$H231)*100,1),")")</f>
        <v>(11)</v>
      </c>
      <c r="H229" s="302">
        <f>SUM(B229,D229,F229)</f>
        <v>7.5813450787984404</v>
      </c>
      <c r="I229" s="299" t="str">
        <f>CONCATENATE("(",ROUND((H229/$H231)*100,1),")")</f>
        <v>(74.1)</v>
      </c>
      <c r="K229" s="302">
        <f>B229-B219</f>
        <v>-0.20220385987733991</v>
      </c>
      <c r="L229" s="302">
        <f>D229-D219</f>
        <v>2.3157654891863277E-2</v>
      </c>
      <c r="M229" s="302">
        <f>F229-F219</f>
        <v>2.2343724895718786E-2</v>
      </c>
      <c r="N229" s="302">
        <f>SUM(K229:M229)</f>
        <v>-0.15670248008975785</v>
      </c>
    </row>
    <row r="230" spans="1:14" x14ac:dyDescent="0.2">
      <c r="A230" s="282" t="s">
        <v>365</v>
      </c>
      <c r="B230" s="302">
        <f>'Ind T6'!V89</f>
        <v>1.322169426120279</v>
      </c>
      <c r="C230" s="299" t="str">
        <f>CONCATENATE("(",ROUND((B230/$H231)*100,1),")")</f>
        <v>(12.9)</v>
      </c>
      <c r="D230" s="302">
        <f>'Ind T6'!W89</f>
        <v>1.2035940571025632</v>
      </c>
      <c r="E230" s="299" t="str">
        <f>CONCATENATE("(",ROUND((D230/$H231)*100,1),")")</f>
        <v>(11.8)</v>
      </c>
      <c r="F230" s="302">
        <f>'Ind T6'!X89</f>
        <v>0.12389143797874116</v>
      </c>
      <c r="G230" s="299" t="str">
        <f>CONCATENATE("(",ROUND((F230/$H231)*100,1),")")</f>
        <v>(1.2)</v>
      </c>
      <c r="H230" s="302">
        <f t="shared" ref="H230" si="181">SUM(B230,D230,F230)</f>
        <v>2.6496549212015834</v>
      </c>
      <c r="I230" s="299" t="str">
        <f>CONCATENATE("(",ROUND((H230/$H231)*100,1),")")</f>
        <v>(25.9)</v>
      </c>
      <c r="K230" s="302">
        <f t="shared" ref="K230:K231" si="182">B230-B220</f>
        <v>9.2389222342216915E-2</v>
      </c>
      <c r="L230" s="302">
        <f t="shared" ref="L230:L231" si="183">D230-D220</f>
        <v>0.15308183558368427</v>
      </c>
      <c r="M230" s="302">
        <f t="shared" ref="M230:M231" si="184">F230-F220</f>
        <v>-7.7685778361233915E-3</v>
      </c>
      <c r="N230" s="302">
        <f t="shared" ref="N230:N231" si="185">SUM(K230:M230)</f>
        <v>0.23770248008977779</v>
      </c>
    </row>
    <row r="231" spans="1:14" x14ac:dyDescent="0.2">
      <c r="A231" s="282" t="s">
        <v>363</v>
      </c>
      <c r="B231" s="302">
        <f>SUM(B229:B230)</f>
        <v>6.8534040405665282</v>
      </c>
      <c r="C231" s="299" t="str">
        <f>CONCATENATE("(",ROUND((B231/$H231)*100,1),")")</f>
        <v>(67)</v>
      </c>
      <c r="D231" s="302">
        <f>SUM(D229:D230)</f>
        <v>2.1231838869591817</v>
      </c>
      <c r="E231" s="299" t="str">
        <f>CONCATENATE("(",ROUND((D231/$H231)*100,1),")")</f>
        <v>(20.8)</v>
      </c>
      <c r="F231" s="302">
        <f>SUM(F229:F230)</f>
        <v>1.2544120724743144</v>
      </c>
      <c r="G231" s="299" t="str">
        <f>CONCATENATE("(",ROUND((F231/$H231)*100,1),")")</f>
        <v>(12.3)</v>
      </c>
      <c r="H231" s="302">
        <f>SUM(H229:H230)</f>
        <v>10.231000000000023</v>
      </c>
      <c r="I231" s="299" t="str">
        <f>CONCATENATE("(",ROUND((H231/$H231)*100,1),")")</f>
        <v>(100)</v>
      </c>
      <c r="K231" s="302">
        <f t="shared" si="182"/>
        <v>-0.10981463753512255</v>
      </c>
      <c r="L231" s="302">
        <f t="shared" si="183"/>
        <v>0.17623949047554754</v>
      </c>
      <c r="M231" s="302">
        <f t="shared" si="184"/>
        <v>1.4575147059595395E-2</v>
      </c>
      <c r="N231" s="302">
        <f t="shared" si="185"/>
        <v>8.1000000000020389E-2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5.6784884631662873</v>
      </c>
      <c r="C240" s="299" t="str">
        <f>CONCATENATE("(",ROUND((B240/$H242)*100,1),")")</f>
        <v>(21)</v>
      </c>
      <c r="D240" s="302">
        <f>'Ind T6'!M99</f>
        <v>5.8738712911432573</v>
      </c>
      <c r="E240" s="299" t="str">
        <f>CONCATENATE("(",ROUND((D240/$H242)*100,1),")")</f>
        <v>(21.7)</v>
      </c>
      <c r="F240" s="302">
        <f>'Ind T6'!N99</f>
        <v>0.85488065349089348</v>
      </c>
      <c r="G240" s="299" t="str">
        <f>CONCATENATE("(",ROUND((F240/$H242)*100,1),")")</f>
        <v>(3.2)</v>
      </c>
      <c r="H240" s="302">
        <f>SUM(B240,D240,F240)</f>
        <v>12.407240407800439</v>
      </c>
      <c r="I240" s="299" t="str">
        <f>CONCATENATE("(",ROUND((H240/$H242)*100,1),")")</f>
        <v>(45.8)</v>
      </c>
      <c r="K240" s="302">
        <f>B245-B240</f>
        <v>0.52217271157696032</v>
      </c>
      <c r="L240" s="302">
        <f>D245-D240</f>
        <v>0.39950192900341985</v>
      </c>
      <c r="M240" s="302">
        <f>F245-F240</f>
        <v>9.1355589696083817E-2</v>
      </c>
      <c r="N240" s="302">
        <f>SUM(K240:M240)</f>
        <v>1.013030230276464</v>
      </c>
    </row>
    <row r="241" spans="1:14" x14ac:dyDescent="0.2">
      <c r="A241" s="282" t="s">
        <v>365</v>
      </c>
      <c r="B241" s="302">
        <f>'Ind T6'!L98</f>
        <v>4.1698185232333325</v>
      </c>
      <c r="C241" s="299" t="str">
        <f>CONCATENATE("(",ROUND((B241/$H242)*100,1),")")</f>
        <v>(15.4)</v>
      </c>
      <c r="D241" s="302">
        <f>'Ind T6'!M98</f>
        <v>8.5242490462747096</v>
      </c>
      <c r="E241" s="299" t="str">
        <f>CONCATENATE("(",ROUND((D241/$H242)*100,1),")")</f>
        <v>(31.5)</v>
      </c>
      <c r="F241" s="302">
        <f>'Ind T6'!N98</f>
        <v>1.9686920226915059</v>
      </c>
      <c r="G241" s="299" t="str">
        <f>CONCATENATE("(",ROUND((F241/$H242)*100,1),")")</f>
        <v>(7.3)</v>
      </c>
      <c r="H241" s="302">
        <f t="shared" ref="H241" si="186">SUM(B241,D241,F241)</f>
        <v>14.662759592199549</v>
      </c>
      <c r="I241" s="299" t="str">
        <f>CONCATENATE("(",ROUND((H241/$H242)*100,1),")")</f>
        <v>(54.2)</v>
      </c>
      <c r="K241" s="302">
        <f t="shared" ref="K241:K242" si="187">B246-B241</f>
        <v>0.38600475102299736</v>
      </c>
      <c r="L241" s="302">
        <f t="shared" ref="L241:L242" si="188">D246-D241</f>
        <v>0.68721328936580584</v>
      </c>
      <c r="M241" s="302">
        <f t="shared" ref="M241:M242" si="189">F246-F241</f>
        <v>0.22475172933478049</v>
      </c>
      <c r="N241" s="302">
        <f t="shared" ref="N241:N242" si="190">SUM(K241:M241)</f>
        <v>1.2979697697235837</v>
      </c>
    </row>
    <row r="242" spans="1:14" x14ac:dyDescent="0.2">
      <c r="A242" s="282" t="s">
        <v>363</v>
      </c>
      <c r="B242" s="302">
        <f>SUM(B240:B241)</f>
        <v>9.8483069863996207</v>
      </c>
      <c r="C242" s="299" t="str">
        <f>CONCATENATE("(",ROUND((B242/$H242)*100,1),")")</f>
        <v>(36.4)</v>
      </c>
      <c r="D242" s="302">
        <f>SUM(D240:D241)</f>
        <v>14.398120337417968</v>
      </c>
      <c r="E242" s="299" t="str">
        <f>CONCATENATE("(",ROUND((D242/$H242)*100,1),")")</f>
        <v>(53.2)</v>
      </c>
      <c r="F242" s="302">
        <f>SUM(F240:F241)</f>
        <v>2.8235726761823994</v>
      </c>
      <c r="G242" s="299" t="str">
        <f>CONCATENATE("(",ROUND((F242/$H242)*100,1),")")</f>
        <v>(10.4)</v>
      </c>
      <c r="H242" s="302">
        <f>SUM(H240:H241)</f>
        <v>27.069999999999986</v>
      </c>
      <c r="I242" s="299" t="str">
        <f>CONCATENATE("(",ROUND((H242/$H242)*100,1),")")</f>
        <v>(100)</v>
      </c>
      <c r="K242" s="302">
        <f t="shared" si="187"/>
        <v>0.9081774625999568</v>
      </c>
      <c r="L242" s="302">
        <f t="shared" si="188"/>
        <v>1.0867152183692248</v>
      </c>
      <c r="M242" s="302">
        <f t="shared" si="189"/>
        <v>0.31610731903086453</v>
      </c>
      <c r="N242" s="302">
        <f t="shared" si="190"/>
        <v>2.3110000000000461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6.2006611747432476</v>
      </c>
      <c r="C245" s="299" t="str">
        <f>CONCATENATE("(",ROUND((B245/$H247)*100,1),")")</f>
        <v>(21.1)</v>
      </c>
      <c r="D245" s="302">
        <f>'Ind T6'!R99</f>
        <v>6.2733732201466772</v>
      </c>
      <c r="E245" s="299" t="str">
        <f>CONCATENATE("(",ROUND((D245/$H247)*100,1),")")</f>
        <v>(21.4)</v>
      </c>
      <c r="F245" s="302">
        <f>'Ind T6'!S99</f>
        <v>0.9462362431869773</v>
      </c>
      <c r="G245" s="299" t="str">
        <f>CONCATENATE("(",ROUND((F245/$H247)*100,1),")")</f>
        <v>(3.2)</v>
      </c>
      <c r="H245" s="302">
        <f>SUM(B245,D245,F245)</f>
        <v>13.420270638076902</v>
      </c>
      <c r="I245" s="299" t="str">
        <f>CONCATENATE("(",ROUND((H245/$H247)*100,1),")")</f>
        <v>(45.7)</v>
      </c>
      <c r="K245" s="302">
        <f>B250-B245</f>
        <v>0.79273062230454538</v>
      </c>
      <c r="L245" s="302">
        <f>D250-D245</f>
        <v>0.78190509166787869</v>
      </c>
      <c r="M245" s="302">
        <f>F250-F245</f>
        <v>0.11985061686018983</v>
      </c>
      <c r="N245" s="302">
        <f>SUM(K245:M245)</f>
        <v>1.6944863308326139</v>
      </c>
    </row>
    <row r="246" spans="1:14" x14ac:dyDescent="0.2">
      <c r="A246" s="282" t="s">
        <v>365</v>
      </c>
      <c r="B246" s="302">
        <f>'Ind T6'!Q98</f>
        <v>4.5558232742563298</v>
      </c>
      <c r="C246" s="299" t="str">
        <f>CONCATENATE("(",ROUND((B246/$H247)*100,1),")")</f>
        <v>(15.5)</v>
      </c>
      <c r="D246" s="302">
        <f>'Ind T6'!R98</f>
        <v>9.2114623356405154</v>
      </c>
      <c r="E246" s="299" t="str">
        <f>CONCATENATE("(",ROUND((D246/$H247)*100,1),")")</f>
        <v>(31.4)</v>
      </c>
      <c r="F246" s="302">
        <f>'Ind T6'!S98</f>
        <v>2.1934437520262864</v>
      </c>
      <c r="G246" s="299" t="str">
        <f>CONCATENATE("(",ROUND((F246/$H247)*100,1),")")</f>
        <v>(7.5)</v>
      </c>
      <c r="H246" s="302">
        <f t="shared" ref="H246" si="191">SUM(B246,D246,F246)</f>
        <v>15.960729361923132</v>
      </c>
      <c r="I246" s="299" t="str">
        <f>CONCATENATE("(",ROUND((H246/$H247)*100,1),")")</f>
        <v>(54.3)</v>
      </c>
      <c r="K246" s="302">
        <f t="shared" ref="K246:K247" si="192">B251-B246</f>
        <v>0.54032636297725567</v>
      </c>
      <c r="L246" s="302">
        <f t="shared" ref="L246:L247" si="193">D251-D246</f>
        <v>1.1465504808112108</v>
      </c>
      <c r="M246" s="302">
        <f t="shared" ref="M246:M247" si="194">F251-F246</f>
        <v>0.27263682537885447</v>
      </c>
      <c r="N246" s="302">
        <f t="shared" ref="N246:N247" si="195">SUM(K246:M246)</f>
        <v>1.9595136691673209</v>
      </c>
    </row>
    <row r="247" spans="1:14" x14ac:dyDescent="0.2">
      <c r="A247" s="282" t="s">
        <v>363</v>
      </c>
      <c r="B247" s="302">
        <f>SUM(B245:B246)</f>
        <v>10.756484448999577</v>
      </c>
      <c r="C247" s="299" t="str">
        <f>CONCATENATE("(",ROUND((B247/$H247)*100,1),")")</f>
        <v>(36.6)</v>
      </c>
      <c r="D247" s="302">
        <f>SUM(D245:D246)</f>
        <v>15.484835555787193</v>
      </c>
      <c r="E247" s="299" t="str">
        <f>CONCATENATE("(",ROUND((D247/$H247)*100,1),")")</f>
        <v>(52.7)</v>
      </c>
      <c r="F247" s="302">
        <f>SUM(F245:F246)</f>
        <v>3.1396799952132639</v>
      </c>
      <c r="G247" s="299" t="str">
        <f>CONCATENATE("(",ROUND((F247/$H247)*100,1),")")</f>
        <v>(10.7)</v>
      </c>
      <c r="H247" s="302">
        <f>SUM(H245:H246)</f>
        <v>29.381000000000036</v>
      </c>
      <c r="I247" s="299" t="str">
        <f>CONCATENATE("(",ROUND((H247/$H247)*100,1),")")</f>
        <v>(100)</v>
      </c>
      <c r="K247" s="302">
        <f t="shared" si="192"/>
        <v>1.3330569852818019</v>
      </c>
      <c r="L247" s="302">
        <f t="shared" si="193"/>
        <v>1.9284555724790877</v>
      </c>
      <c r="M247" s="302">
        <f t="shared" si="194"/>
        <v>0.39248744223904408</v>
      </c>
      <c r="N247" s="302">
        <f t="shared" si="195"/>
        <v>3.6539999999999337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6.993391797047793</v>
      </c>
      <c r="C250" s="299" t="str">
        <f>CONCATENATE("(",ROUND((B250/$H252)*100,1),")")</f>
        <v>(21.2)</v>
      </c>
      <c r="D250" s="302">
        <f>'Ind T6'!W99</f>
        <v>7.0552783118145559</v>
      </c>
      <c r="E250" s="299" t="str">
        <f>CONCATENATE("(",ROUND((D250/$H252)*100,1),")")</f>
        <v>(21.4)</v>
      </c>
      <c r="F250" s="302">
        <f>'Ind T6'!X99</f>
        <v>1.0660868600471671</v>
      </c>
      <c r="G250" s="299" t="str">
        <f>CONCATENATE("(",ROUND((F250/$H252)*100,1),")")</f>
        <v>(3.2)</v>
      </c>
      <c r="H250" s="302">
        <f>SUM(B250,D250,F250)</f>
        <v>15.114756968909518</v>
      </c>
      <c r="I250" s="299" t="str">
        <f>CONCATENATE("(",ROUND((H250/$H252)*100,1),")")</f>
        <v>(45.8)</v>
      </c>
      <c r="K250" s="302">
        <f>B250-B240</f>
        <v>1.3149033338815057</v>
      </c>
      <c r="L250" s="302">
        <f>D250-D240</f>
        <v>1.1814070206712985</v>
      </c>
      <c r="M250" s="302">
        <f>F250-F240</f>
        <v>0.21120620655627365</v>
      </c>
      <c r="N250" s="302">
        <f>SUM(K250:M250)</f>
        <v>2.7075165611090779</v>
      </c>
    </row>
    <row r="251" spans="1:14" x14ac:dyDescent="0.2">
      <c r="A251" s="282" t="s">
        <v>365</v>
      </c>
      <c r="B251" s="302">
        <f>'Ind T6'!V98</f>
        <v>5.0961496372335855</v>
      </c>
      <c r="C251" s="299" t="str">
        <f>CONCATENATE("(",ROUND((B251/$H252)*100,1),")")</f>
        <v>(15.4)</v>
      </c>
      <c r="D251" s="302">
        <f>'Ind T6'!W98</f>
        <v>10.358012816451726</v>
      </c>
      <c r="E251" s="299" t="str">
        <f>CONCATENATE("(",ROUND((D251/$H252)*100,1),")")</f>
        <v>(31.4)</v>
      </c>
      <c r="F251" s="302">
        <f>'Ind T6'!X98</f>
        <v>2.4660805774051409</v>
      </c>
      <c r="G251" s="299" t="str">
        <f>CONCATENATE("(",ROUND((F251/$H252)*100,1),")")</f>
        <v>(7.5)</v>
      </c>
      <c r="H251" s="302">
        <f t="shared" ref="H251" si="196">SUM(B251,D251,F251)</f>
        <v>17.920243031090454</v>
      </c>
      <c r="I251" s="299" t="str">
        <f>CONCATENATE("(",ROUND((H251/$H252)*100,1),")")</f>
        <v>(54.2)</v>
      </c>
      <c r="K251" s="302">
        <f t="shared" ref="K251:K252" si="197">B251-B241</f>
        <v>0.92633111400025303</v>
      </c>
      <c r="L251" s="302">
        <f t="shared" ref="L251:L252" si="198">D251-D241</f>
        <v>1.8337637701770166</v>
      </c>
      <c r="M251" s="302">
        <f t="shared" ref="M251:M252" si="199">F251-F241</f>
        <v>0.49738855471363497</v>
      </c>
      <c r="N251" s="302">
        <f t="shared" ref="N251:N252" si="200">SUM(K251:M251)</f>
        <v>3.2574834388909046</v>
      </c>
    </row>
    <row r="252" spans="1:14" x14ac:dyDescent="0.2">
      <c r="A252" s="282" t="s">
        <v>363</v>
      </c>
      <c r="B252" s="302">
        <f>SUM(B250:B251)</f>
        <v>12.089541434281379</v>
      </c>
      <c r="C252" s="299" t="str">
        <f>CONCATENATE("(",ROUND((B252/$H252)*100,1),")")</f>
        <v>(36.6)</v>
      </c>
      <c r="D252" s="302">
        <f>SUM(D250:D251)</f>
        <v>17.41329112826628</v>
      </c>
      <c r="E252" s="299" t="str">
        <f>CONCATENATE("(",ROUND((D252/$H252)*100,1),")")</f>
        <v>(52.7)</v>
      </c>
      <c r="F252" s="302">
        <f>SUM(F250:F251)</f>
        <v>3.532167437452308</v>
      </c>
      <c r="G252" s="299" t="str">
        <f>CONCATENATE("(",ROUND((F252/$H252)*100,1),")")</f>
        <v>(10.7)</v>
      </c>
      <c r="H252" s="302">
        <f>SUM(H250:H251)</f>
        <v>33.034999999999968</v>
      </c>
      <c r="I252" s="299" t="str">
        <f>CONCATENATE("(",ROUND((H252/$H252)*100,1),")")</f>
        <v>(100)</v>
      </c>
      <c r="K252" s="302">
        <f t="shared" si="197"/>
        <v>2.2412344478817587</v>
      </c>
      <c r="L252" s="302">
        <f t="shared" si="198"/>
        <v>3.0151707908483125</v>
      </c>
      <c r="M252" s="302">
        <f t="shared" si="199"/>
        <v>0.70859476126990861</v>
      </c>
      <c r="N252" s="302">
        <f t="shared" si="200"/>
        <v>5.9649999999999803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0.76683643295550097</v>
      </c>
      <c r="C261" s="299" t="str">
        <f>CONCATENATE("(",ROUND((B261/$H263)*100,1),")")</f>
        <v>(32.1)</v>
      </c>
      <c r="D261" s="302">
        <f>'Ind T6'!M108</f>
        <v>0.31082555328590517</v>
      </c>
      <c r="E261" s="299" t="str">
        <f>CONCATENATE("(",ROUND((D261/$H263)*100,1),")")</f>
        <v>(13)</v>
      </c>
      <c r="F261" s="302">
        <f>'Ind T6'!N108</f>
        <v>0.23600953134168429</v>
      </c>
      <c r="G261" s="299" t="str">
        <f>CONCATENATE("(",ROUND((F261/$H263)*100,1),")")</f>
        <v>(9.9)</v>
      </c>
      <c r="H261" s="302">
        <f>SUM(B261,D261,F261)</f>
        <v>1.3136715175830904</v>
      </c>
      <c r="I261" s="299" t="str">
        <f>CONCATENATE("(",ROUND((H261/$H263)*100,1),")")</f>
        <v>(54.9)</v>
      </c>
      <c r="K261" s="302">
        <f>B266-B261</f>
        <v>-3.1383004879686149E-2</v>
      </c>
      <c r="L261" s="302">
        <f>D266-D261</f>
        <v>3.1932675332390081E-3</v>
      </c>
      <c r="M261" s="302">
        <f>F266-F261</f>
        <v>-6.9448107635857181E-3</v>
      </c>
      <c r="N261" s="302">
        <f>SUM(K261:M261)</f>
        <v>-3.5134548110032859E-2</v>
      </c>
    </row>
    <row r="262" spans="1:14" x14ac:dyDescent="0.2">
      <c r="A262" s="282" t="s">
        <v>365</v>
      </c>
      <c r="B262" s="302">
        <f>'Ind T6'!L107</f>
        <v>0.50825981030239908</v>
      </c>
      <c r="C262" s="299" t="str">
        <f>CONCATENATE("(",ROUND((B262/$H263)*100,1),")")</f>
        <v>(21.3)</v>
      </c>
      <c r="D262" s="302">
        <f>'Ind T6'!M107</f>
        <v>0.22178003533831775</v>
      </c>
      <c r="E262" s="299" t="str">
        <f>CONCATENATE("(",ROUND((D262/$H263)*100,1),")")</f>
        <v>(9.3)</v>
      </c>
      <c r="F262" s="302">
        <f>'Ind T6'!N107</f>
        <v>0.34728863677619426</v>
      </c>
      <c r="G262" s="299" t="str">
        <f>CONCATENATE("(",ROUND((F262/$H263)*100,1),")")</f>
        <v>(14.5)</v>
      </c>
      <c r="H262" s="302">
        <f t="shared" ref="H262" si="201">SUM(B262,D262,F262)</f>
        <v>1.0773284824169111</v>
      </c>
      <c r="I262" s="299" t="str">
        <f>CONCATENATE("(",ROUND((H262/$H263)*100,1),")")</f>
        <v>(45.1)</v>
      </c>
      <c r="K262" s="302">
        <f t="shared" ref="K262:K263" si="202">B267-B262</f>
        <v>-1.8772965669492936E-2</v>
      </c>
      <c r="L262" s="302">
        <f t="shared" ref="L262:L263" si="203">D267-D262</f>
        <v>-5.0581225269036023E-3</v>
      </c>
      <c r="M262" s="302">
        <f t="shared" ref="M262:M263" si="204">F267-F262</f>
        <v>-1.603436369357214E-2</v>
      </c>
      <c r="N262" s="302">
        <f t="shared" ref="N262:N263" si="205">SUM(K262:M262)</f>
        <v>-3.9865451889968678E-2</v>
      </c>
    </row>
    <row r="263" spans="1:14" x14ac:dyDescent="0.2">
      <c r="A263" s="282" t="s">
        <v>363</v>
      </c>
      <c r="B263" s="302">
        <f>SUM(B261:B262)</f>
        <v>1.2750962432579001</v>
      </c>
      <c r="C263" s="299" t="str">
        <f>CONCATENATE("(",ROUND((B263/$H263)*100,1),")")</f>
        <v>(53.3)</v>
      </c>
      <c r="D263" s="302">
        <f>SUM(D261:D262)</f>
        <v>0.53260558862422291</v>
      </c>
      <c r="E263" s="299" t="str">
        <f>CONCATENATE("(",ROUND((D263/$H263)*100,1),")")</f>
        <v>(22.3)</v>
      </c>
      <c r="F263" s="302">
        <f>SUM(F261:F262)</f>
        <v>0.5832981681178786</v>
      </c>
      <c r="G263" s="299" t="str">
        <f>CONCATENATE("(",ROUND((F263/$H263)*100,1),")")</f>
        <v>(24.4)</v>
      </c>
      <c r="H263" s="302">
        <f>SUM(H261:H262)</f>
        <v>2.3910000000000018</v>
      </c>
      <c r="I263" s="299" t="str">
        <f>CONCATENATE("(",ROUND((H263/$H263)*100,1),")")</f>
        <v>(100)</v>
      </c>
      <c r="K263" s="302">
        <f t="shared" si="202"/>
        <v>-5.0155970549178974E-2</v>
      </c>
      <c r="L263" s="302">
        <f t="shared" si="203"/>
        <v>-1.8648549936646219E-3</v>
      </c>
      <c r="M263" s="302">
        <f t="shared" si="204"/>
        <v>-2.2979174457157914E-2</v>
      </c>
      <c r="N263" s="302">
        <f t="shared" si="205"/>
        <v>-7.500000000000151E-2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0.73545342807581482</v>
      </c>
      <c r="C266" s="299" t="str">
        <f>CONCATENATE("(",ROUND((B266/$H268)*100,1),")")</f>
        <v>(31.8)</v>
      </c>
      <c r="D266" s="302">
        <f>'Ind T6'!R108</f>
        <v>0.31401882081914417</v>
      </c>
      <c r="E266" s="299" t="str">
        <f>CONCATENATE("(",ROUND((D266/$H268)*100,1),")")</f>
        <v>(13.6)</v>
      </c>
      <c r="F266" s="302">
        <f>'Ind T6'!S108</f>
        <v>0.22906472057809857</v>
      </c>
      <c r="G266" s="299" t="str">
        <f>CONCATENATE("(",ROUND((F266/$H268)*100,1),")")</f>
        <v>(9.9)</v>
      </c>
      <c r="H266" s="302">
        <f>SUM(B266,D266,F266)</f>
        <v>1.2785369694730577</v>
      </c>
      <c r="I266" s="299" t="str">
        <f>CONCATENATE("(",ROUND((H266/$H268)*100,1),")")</f>
        <v>(55.2)</v>
      </c>
      <c r="K266" s="302">
        <f>B271-B266</f>
        <v>-2.7841534809179613E-2</v>
      </c>
      <c r="L266" s="302">
        <f>D271-D266</f>
        <v>1.1553789202393305E-2</v>
      </c>
      <c r="M266" s="302">
        <f>F271-F266</f>
        <v>-4.0872665994193813E-3</v>
      </c>
      <c r="N266" s="302">
        <f>SUM(K266:M266)</f>
        <v>-2.0375012206205689E-2</v>
      </c>
    </row>
    <row r="267" spans="1:14" x14ac:dyDescent="0.2">
      <c r="A267" s="282" t="s">
        <v>365</v>
      </c>
      <c r="B267" s="302">
        <f>'Ind T6'!Q107</f>
        <v>0.48948684463290615</v>
      </c>
      <c r="C267" s="299" t="str">
        <f>CONCATENATE("(",ROUND((B267/$H268)*100,1),")")</f>
        <v>(21.1)</v>
      </c>
      <c r="D267" s="302">
        <f>'Ind T6'!R107</f>
        <v>0.21672191281141415</v>
      </c>
      <c r="E267" s="299" t="str">
        <f>CONCATENATE("(",ROUND((D267/$H268)*100,1),")")</f>
        <v>(9.4)</v>
      </c>
      <c r="F267" s="302">
        <f>'Ind T6'!S107</f>
        <v>0.33125427308262212</v>
      </c>
      <c r="G267" s="299" t="str">
        <f>CONCATENATE("(",ROUND((F267/$H268)*100,1),")")</f>
        <v>(14.3)</v>
      </c>
      <c r="H267" s="302">
        <f t="shared" ref="H267" si="206">SUM(B267,D267,F267)</f>
        <v>1.0374630305269426</v>
      </c>
      <c r="I267" s="299" t="str">
        <f>CONCATENATE("(",ROUND((H267/$H268)*100,1),")")</f>
        <v>(44.8)</v>
      </c>
      <c r="K267" s="302">
        <f t="shared" ref="K267:K268" si="207">B272-B267</f>
        <v>-9.4089673056324541E-3</v>
      </c>
      <c r="L267" s="302">
        <f t="shared" ref="L267:L268" si="208">D272-D267</f>
        <v>-5.3053528049786247E-3</v>
      </c>
      <c r="M267" s="302">
        <f t="shared" ref="M267:M268" si="209">F272-F267</f>
        <v>-2.2910667683183505E-2</v>
      </c>
      <c r="N267" s="302">
        <f t="shared" ref="N267:N268" si="210">SUM(K267:M267)</f>
        <v>-3.7624987793794584E-2</v>
      </c>
    </row>
    <row r="268" spans="1:14" x14ac:dyDescent="0.2">
      <c r="A268" s="282" t="s">
        <v>363</v>
      </c>
      <c r="B268" s="302">
        <f>SUM(B266:B267)</f>
        <v>1.2249402727087211</v>
      </c>
      <c r="C268" s="299" t="str">
        <f>CONCATENATE("(",ROUND((B268/$H268)*100,1),")")</f>
        <v>(52.9)</v>
      </c>
      <c r="D268" s="302">
        <f>SUM(D266:D267)</f>
        <v>0.53074073363055829</v>
      </c>
      <c r="E268" s="299" t="str">
        <f>CONCATENATE("(",ROUND((D268/$H268)*100,1),")")</f>
        <v>(22.9)</v>
      </c>
      <c r="F268" s="302">
        <f>SUM(F266:F267)</f>
        <v>0.56031899366072069</v>
      </c>
      <c r="G268" s="299" t="str">
        <f>CONCATENATE("(",ROUND((F268/$H268)*100,1),")")</f>
        <v>(24.2)</v>
      </c>
      <c r="H268" s="302">
        <f>SUM(H266:H267)</f>
        <v>2.3160000000000003</v>
      </c>
      <c r="I268" s="299" t="str">
        <f>CONCATENATE("(",ROUND((H268/$H268)*100,1),")")</f>
        <v>(100)</v>
      </c>
      <c r="K268" s="302">
        <f t="shared" si="207"/>
        <v>-3.7250502114812178E-2</v>
      </c>
      <c r="L268" s="302">
        <f t="shared" si="208"/>
        <v>6.2484363974146806E-3</v>
      </c>
      <c r="M268" s="302">
        <f t="shared" si="209"/>
        <v>-2.6997934282602887E-2</v>
      </c>
      <c r="N268" s="302">
        <f t="shared" si="210"/>
        <v>-5.8000000000000385E-2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0.70761189326663521</v>
      </c>
      <c r="C271" s="299" t="str">
        <f>CONCATENATE("(",ROUND((B271/$H273)*100,1),")")</f>
        <v>(31.3)</v>
      </c>
      <c r="D271" s="302">
        <f>'Ind T6'!W108</f>
        <v>0.32557261002153748</v>
      </c>
      <c r="E271" s="299" t="str">
        <f>CONCATENATE("(",ROUND((D271/$H273)*100,1),")")</f>
        <v>(14.4)</v>
      </c>
      <c r="F271" s="302">
        <f>'Ind T6'!X108</f>
        <v>0.22497745397867919</v>
      </c>
      <c r="G271" s="299" t="str">
        <f>CONCATENATE("(",ROUND((F271/$H273)*100,1),")")</f>
        <v>(10)</v>
      </c>
      <c r="H271" s="302">
        <f>SUM(B271,D271,F271)</f>
        <v>1.2581619572668519</v>
      </c>
      <c r="I271" s="299" t="str">
        <f>CONCATENATE("(",ROUND((H271/$H273)*100,1),")")</f>
        <v>(55.7)</v>
      </c>
      <c r="K271" s="302">
        <f>B271-B261</f>
        <v>-5.9224539688865763E-2</v>
      </c>
      <c r="L271" s="302">
        <f>D271-D261</f>
        <v>1.4747056735632313E-2</v>
      </c>
      <c r="M271" s="302">
        <f>F271-F261</f>
        <v>-1.1032077363005099E-2</v>
      </c>
      <c r="N271" s="302">
        <f>SUM(K271:M271)</f>
        <v>-5.5509560316238549E-2</v>
      </c>
    </row>
    <row r="272" spans="1:14" x14ac:dyDescent="0.2">
      <c r="A272" s="282" t="s">
        <v>365</v>
      </c>
      <c r="B272" s="302">
        <f>'Ind T6'!V107</f>
        <v>0.48007787732727369</v>
      </c>
      <c r="C272" s="299" t="str">
        <f>CONCATENATE("(",ROUND((B272/$H273)*100,1),")")</f>
        <v>(21.3)</v>
      </c>
      <c r="D272" s="302">
        <f>'Ind T6'!W107</f>
        <v>0.21141656000643552</v>
      </c>
      <c r="E272" s="299" t="str">
        <f>CONCATENATE("(",ROUND((D272/$H273)*100,1),")")</f>
        <v>(9.4)</v>
      </c>
      <c r="F272" s="302">
        <f>'Ind T6'!X107</f>
        <v>0.30834360539943861</v>
      </c>
      <c r="G272" s="299" t="str">
        <f>CONCATENATE("(",ROUND((F272/$H273)*100,1),")")</f>
        <v>(13.7)</v>
      </c>
      <c r="H272" s="302">
        <f t="shared" ref="H272" si="211">SUM(B272,D272,F272)</f>
        <v>0.9998380427331478</v>
      </c>
      <c r="I272" s="299" t="str">
        <f>CONCATENATE("(",ROUND((H272/$H273)*100,1),")")</f>
        <v>(44.3)</v>
      </c>
      <c r="K272" s="302">
        <f t="shared" ref="K272:K273" si="212">B272-B262</f>
        <v>-2.818193297512539E-2</v>
      </c>
      <c r="L272" s="302">
        <f t="shared" ref="L272:L273" si="213">D272-D262</f>
        <v>-1.0363475331882227E-2</v>
      </c>
      <c r="M272" s="302">
        <f t="shared" ref="M272:M273" si="214">F272-F262</f>
        <v>-3.8945031376755646E-2</v>
      </c>
      <c r="N272" s="302">
        <f t="shared" ref="N272:N273" si="215">SUM(K272:M272)</f>
        <v>-7.7490439683763263E-2</v>
      </c>
    </row>
    <row r="273" spans="1:14" x14ac:dyDescent="0.2">
      <c r="A273" s="282" t="s">
        <v>363</v>
      </c>
      <c r="B273" s="302">
        <f>SUM(B271:B272)</f>
        <v>1.1876897705939089</v>
      </c>
      <c r="C273" s="299" t="str">
        <f>CONCATENATE("(",ROUND((B273/$H273)*100,1),")")</f>
        <v>(52.6)</v>
      </c>
      <c r="D273" s="302">
        <f>SUM(D271:D272)</f>
        <v>0.53698917002797297</v>
      </c>
      <c r="E273" s="299" t="str">
        <f>CONCATENATE("(",ROUND((D273/$H273)*100,1),")")</f>
        <v>(23.8)</v>
      </c>
      <c r="F273" s="302">
        <f>SUM(F271:F272)</f>
        <v>0.5333210593781178</v>
      </c>
      <c r="G273" s="299" t="str">
        <f>CONCATENATE("(",ROUND((F273/$H273)*100,1),")")</f>
        <v>(23.6)</v>
      </c>
      <c r="H273" s="302">
        <f>SUM(H271:H272)</f>
        <v>2.2579999999999996</v>
      </c>
      <c r="I273" s="299" t="str">
        <f>CONCATENATE("(",ROUND((H273/$H273)*100,1),")")</f>
        <v>(100)</v>
      </c>
      <c r="K273" s="302">
        <f t="shared" si="212"/>
        <v>-8.7406472663991153E-2</v>
      </c>
      <c r="L273" s="302">
        <f t="shared" si="213"/>
        <v>4.3835814037500587E-3</v>
      </c>
      <c r="M273" s="302">
        <f t="shared" si="214"/>
        <v>-4.99771087397608E-2</v>
      </c>
      <c r="N273" s="302">
        <f t="shared" si="215"/>
        <v>-0.13300000000000189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6.046674940704964</v>
      </c>
      <c r="C282" s="299" t="str">
        <f>CONCATENATE("(",ROUND((B282/$H284)*100,1),")")</f>
        <v>(58.3)</v>
      </c>
      <c r="D282" s="302">
        <f>'Ind T6'!M117</f>
        <v>0.74604141510021638</v>
      </c>
      <c r="E282" s="299" t="str">
        <f>CONCATENATE("(",ROUND((D282/$H284)*100,1),")")</f>
        <v>(7.2)</v>
      </c>
      <c r="F282" s="302">
        <f>'Ind T6'!N117</f>
        <v>0.78312715238698527</v>
      </c>
      <c r="G282" s="299" t="str">
        <f>CONCATENATE("(",ROUND((F282/$H284)*100,1),")")</f>
        <v>(7.6)</v>
      </c>
      <c r="H282" s="302">
        <f>SUM(B282,D282,F282)</f>
        <v>7.5758435081921656</v>
      </c>
      <c r="I282" s="299" t="str">
        <f>CONCATENATE("(",ROUND((H282/$H284)*100,1),")")</f>
        <v>(73.1)</v>
      </c>
      <c r="K282" s="302">
        <f>B287-B282</f>
        <v>0.36431121835985536</v>
      </c>
      <c r="L282" s="302">
        <f>D287-D282</f>
        <v>5.6857832896085814E-2</v>
      </c>
      <c r="M282" s="302">
        <f>F287-F282</f>
        <v>7.2516159287455584E-2</v>
      </c>
      <c r="N282" s="302">
        <f>SUM(K282:M282)</f>
        <v>0.49368521054339676</v>
      </c>
    </row>
    <row r="283" spans="1:14" x14ac:dyDescent="0.2">
      <c r="A283" s="282" t="s">
        <v>365</v>
      </c>
      <c r="B283" s="302">
        <f>'Ind T6'!L116</f>
        <v>1.8122563621044694</v>
      </c>
      <c r="C283" s="299" t="str">
        <f>CONCATENATE("(",ROUND((B283/$H284)*100,1),")")</f>
        <v>(17.5)</v>
      </c>
      <c r="D283" s="302">
        <f>'Ind T6'!M116</f>
        <v>0.54995057918852353</v>
      </c>
      <c r="E283" s="299" t="str">
        <f>CONCATENATE("(",ROUND((D283/$H284)*100,1),")")</f>
        <v>(5.3)</v>
      </c>
      <c r="F283" s="302">
        <f>'Ind T6'!N116</f>
        <v>0.42694955051484146</v>
      </c>
      <c r="G283" s="299" t="str">
        <f>CONCATENATE("(",ROUND((F283/$H284)*100,1),")")</f>
        <v>(4.1)</v>
      </c>
      <c r="H283" s="302">
        <f t="shared" ref="H283" si="216">SUM(B283,D283,F283)</f>
        <v>2.7891564918078342</v>
      </c>
      <c r="I283" s="299" t="str">
        <f>CONCATENATE("(",ROUND((H283/$H284)*100,1),")")</f>
        <v>(26.9)</v>
      </c>
      <c r="K283" s="302">
        <f t="shared" ref="K283:K284" si="217">B288-B283</f>
        <v>0.16854147080287962</v>
      </c>
      <c r="L283" s="302">
        <f t="shared" ref="L283:L284" si="218">D288-D283</f>
        <v>2.9451568186583343E-2</v>
      </c>
      <c r="M283" s="302">
        <f t="shared" ref="M283:M284" si="219">F288-F283</f>
        <v>3.6321750467131431E-2</v>
      </c>
      <c r="N283" s="302">
        <f t="shared" ref="N283:N284" si="220">SUM(K283:M283)</f>
        <v>0.2343147894565944</v>
      </c>
    </row>
    <row r="284" spans="1:14" x14ac:dyDescent="0.2">
      <c r="A284" s="282" t="s">
        <v>363</v>
      </c>
      <c r="B284" s="302">
        <f>SUM(B282:B283)</f>
        <v>7.8589313028094336</v>
      </c>
      <c r="C284" s="299" t="str">
        <f>CONCATENATE("(",ROUND((B284/$H284)*100,1),")")</f>
        <v>(75.8)</v>
      </c>
      <c r="D284" s="302">
        <f>SUM(D282:D283)</f>
        <v>1.2959919942887399</v>
      </c>
      <c r="E284" s="299" t="str">
        <f>CONCATENATE("(",ROUND((D284/$H284)*100,1),")")</f>
        <v>(12.5)</v>
      </c>
      <c r="F284" s="302">
        <f>SUM(F282:F283)</f>
        <v>1.2100767029018267</v>
      </c>
      <c r="G284" s="299" t="str">
        <f>CONCATENATE("(",ROUND((F284/$H284)*100,1),")")</f>
        <v>(11.7)</v>
      </c>
      <c r="H284" s="302">
        <f>SUM(H282:H283)</f>
        <v>10.365</v>
      </c>
      <c r="I284" s="299" t="str">
        <f>CONCATENATE("(",ROUND((H284/$H284)*100,1),")")</f>
        <v>(100)</v>
      </c>
      <c r="K284" s="302">
        <f t="shared" si="217"/>
        <v>0.53285268916273498</v>
      </c>
      <c r="L284" s="302">
        <f t="shared" si="218"/>
        <v>8.6309401082669046E-2</v>
      </c>
      <c r="M284" s="302">
        <f t="shared" si="219"/>
        <v>0.10883790975458707</v>
      </c>
      <c r="N284" s="302">
        <f t="shared" si="220"/>
        <v>0.7279999999999911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6.4109861590648194</v>
      </c>
      <c r="C287" s="299" t="str">
        <f>CONCATENATE("(",ROUND((B287/$H289)*100,1),")")</f>
        <v>(57.8)</v>
      </c>
      <c r="D287" s="302">
        <f>'Ind T6'!R117</f>
        <v>0.80289924799630219</v>
      </c>
      <c r="E287" s="299" t="str">
        <f>CONCATENATE("(",ROUND((D287/$H289)*100,1),")")</f>
        <v>(7.2)</v>
      </c>
      <c r="F287" s="302">
        <f>'Ind T6'!S117</f>
        <v>0.85564331167444085</v>
      </c>
      <c r="G287" s="299" t="str">
        <f>CONCATENATE("(",ROUND((F287/$H289)*100,1),")")</f>
        <v>(7.7)</v>
      </c>
      <c r="H287" s="302">
        <f>SUM(B287,D287,F287)</f>
        <v>8.0695287187355635</v>
      </c>
      <c r="I287" s="299" t="str">
        <f>CONCATENATE("(",ROUND((H287/$H289)*100,1),")")</f>
        <v>(72.7)</v>
      </c>
      <c r="K287" s="302">
        <f>B292-B287</f>
        <v>0.37509086453433227</v>
      </c>
      <c r="L287" s="302">
        <f>D292-D287</f>
        <v>6.3138276365023116E-2</v>
      </c>
      <c r="M287" s="302">
        <f>F292-F287</f>
        <v>8.0553410962651784E-2</v>
      </c>
      <c r="N287" s="302">
        <f>SUM(K287:M287)</f>
        <v>0.51878255186200717</v>
      </c>
    </row>
    <row r="288" spans="1:14" x14ac:dyDescent="0.2">
      <c r="A288" s="282" t="s">
        <v>365</v>
      </c>
      <c r="B288" s="302">
        <f>'Ind T6'!Q116</f>
        <v>1.980797832907349</v>
      </c>
      <c r="C288" s="299" t="str">
        <f>CONCATENATE("(",ROUND((B288/$H289)*100,1),")")</f>
        <v>(17.9)</v>
      </c>
      <c r="D288" s="302">
        <f>'Ind T6'!R116</f>
        <v>0.57940214737510687</v>
      </c>
      <c r="E288" s="299" t="str">
        <f>CONCATENATE("(",ROUND((D288/$H289)*100,1),")")</f>
        <v>(5.2)</v>
      </c>
      <c r="F288" s="302">
        <f>'Ind T6'!S116</f>
        <v>0.46327130098197289</v>
      </c>
      <c r="G288" s="299" t="str">
        <f>CONCATENATE("(",ROUND((F288/$H289)*100,1),")")</f>
        <v>(4.2)</v>
      </c>
      <c r="H288" s="302">
        <f t="shared" ref="H288" si="221">SUM(B288,D288,F288)</f>
        <v>3.0234712812644289</v>
      </c>
      <c r="I288" s="299" t="str">
        <f>CONCATENATE("(",ROUND((H288/$H289)*100,1),")")</f>
        <v>(27.3)</v>
      </c>
      <c r="K288" s="302">
        <f t="shared" ref="K288:K289" si="222">B293-B288</f>
        <v>0.22985183751865779</v>
      </c>
      <c r="L288" s="302">
        <f t="shared" ref="L288:L289" si="223">D293-D288</f>
        <v>1.9173274986242661E-2</v>
      </c>
      <c r="M288" s="302">
        <f t="shared" ref="M288:M289" si="224">F293-F288</f>
        <v>3.4192335633122184E-2</v>
      </c>
      <c r="N288" s="302">
        <f t="shared" ref="N288:N289" si="225">SUM(K288:M288)</f>
        <v>0.28321744813802263</v>
      </c>
    </row>
    <row r="289" spans="1:14" x14ac:dyDescent="0.2">
      <c r="A289" s="282" t="s">
        <v>363</v>
      </c>
      <c r="B289" s="302">
        <f>SUM(B287:B288)</f>
        <v>8.3917839919721686</v>
      </c>
      <c r="C289" s="299" t="str">
        <f>CONCATENATE("(",ROUND((B289/$H289)*100,1),")")</f>
        <v>(75.6)</v>
      </c>
      <c r="D289" s="302">
        <f>SUM(D287:D288)</f>
        <v>1.3823013953714089</v>
      </c>
      <c r="E289" s="299" t="str">
        <f>CONCATENATE("(",ROUND((D289/$H289)*100,1),")")</f>
        <v>(12.5)</v>
      </c>
      <c r="F289" s="302">
        <f>SUM(F287:F288)</f>
        <v>1.3189146126564137</v>
      </c>
      <c r="G289" s="299" t="str">
        <f>CONCATENATE("(",ROUND((F289/$H289)*100,1),")")</f>
        <v>(11.9)</v>
      </c>
      <c r="H289" s="302">
        <f>SUM(H287:H288)</f>
        <v>11.092999999999993</v>
      </c>
      <c r="I289" s="299" t="str">
        <f>CONCATENATE("(",ROUND((H289/$H289)*100,1),")")</f>
        <v>(100)</v>
      </c>
      <c r="K289" s="302">
        <f t="shared" si="222"/>
        <v>0.60494270205298939</v>
      </c>
      <c r="L289" s="302">
        <f t="shared" si="223"/>
        <v>8.2311551351265777E-2</v>
      </c>
      <c r="M289" s="302">
        <f t="shared" si="224"/>
        <v>0.11474574659577397</v>
      </c>
      <c r="N289" s="302">
        <f t="shared" si="225"/>
        <v>0.80200000000002913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6.7860770235991517</v>
      </c>
      <c r="C292" s="299" t="str">
        <f>CONCATENATE("(",ROUND((B292/$H294)*100,1),")")</f>
        <v>(57)</v>
      </c>
      <c r="D292" s="302">
        <f>'Ind T6'!W117</f>
        <v>0.86603752436132531</v>
      </c>
      <c r="E292" s="299" t="str">
        <f>CONCATENATE("(",ROUND((D292/$H294)*100,1),")")</f>
        <v>(7.3)</v>
      </c>
      <c r="F292" s="302">
        <f>'Ind T6'!X117</f>
        <v>0.93619672263709264</v>
      </c>
      <c r="G292" s="299" t="str">
        <f>CONCATENATE("(",ROUND((F292/$H294)*100,1),")")</f>
        <v>(7.9)</v>
      </c>
      <c r="H292" s="302">
        <f>SUM(B292,D292,F292)</f>
        <v>8.5883112705975702</v>
      </c>
      <c r="I292" s="299" t="str">
        <f>CONCATENATE("(",ROUND((H292/$H294)*100,1),")")</f>
        <v>(72.2)</v>
      </c>
      <c r="K292" s="302">
        <f>B292-B282</f>
        <v>0.73940208289418763</v>
      </c>
      <c r="L292" s="302">
        <f>D292-D282</f>
        <v>0.11999610926110893</v>
      </c>
      <c r="M292" s="302">
        <f>F292-F282</f>
        <v>0.15306957025010737</v>
      </c>
      <c r="N292" s="302">
        <f>SUM(K292:M292)</f>
        <v>1.0124677624054039</v>
      </c>
    </row>
    <row r="293" spans="1:14" x14ac:dyDescent="0.2">
      <c r="A293" s="282" t="s">
        <v>365</v>
      </c>
      <c r="B293" s="302">
        <f>'Ind T6'!V116</f>
        <v>2.2106496704260068</v>
      </c>
      <c r="C293" s="299" t="str">
        <f>CONCATENATE("(",ROUND((B293/$H294)*100,1),")")</f>
        <v>(18.6)</v>
      </c>
      <c r="D293" s="302">
        <f>'Ind T6'!W116</f>
        <v>0.59857542236134953</v>
      </c>
      <c r="E293" s="299" t="str">
        <f>CONCATENATE("(",ROUND((D293/$H294)*100,1),")")</f>
        <v>(5)</v>
      </c>
      <c r="F293" s="302">
        <f>'Ind T6'!X116</f>
        <v>0.49746363661509507</v>
      </c>
      <c r="G293" s="299" t="str">
        <f>CONCATENATE("(",ROUND((F293/$H294)*100,1),")")</f>
        <v>(4.2)</v>
      </c>
      <c r="H293" s="302">
        <f t="shared" ref="H293" si="226">SUM(B293,D293,F293)</f>
        <v>3.3066887294024512</v>
      </c>
      <c r="I293" s="299" t="str">
        <f>CONCATENATE("(",ROUND((H293/$H294)*100,1),")")</f>
        <v>(27.8)</v>
      </c>
      <c r="K293" s="302">
        <f t="shared" ref="K293:K294" si="227">B293-B283</f>
        <v>0.39839330832153741</v>
      </c>
      <c r="L293" s="302">
        <f t="shared" ref="L293:L294" si="228">D293-D283</f>
        <v>4.8624843172826004E-2</v>
      </c>
      <c r="M293" s="302">
        <f t="shared" ref="M293:M294" si="229">F293-F283</f>
        <v>7.0514086100253615E-2</v>
      </c>
      <c r="N293" s="302">
        <f t="shared" ref="N293:N294" si="230">SUM(K293:M293)</f>
        <v>0.51753223759461697</v>
      </c>
    </row>
    <row r="294" spans="1:14" x14ac:dyDescent="0.2">
      <c r="A294" s="282" t="s">
        <v>363</v>
      </c>
      <c r="B294" s="302">
        <f>SUM(B292:B293)</f>
        <v>8.996726694025158</v>
      </c>
      <c r="C294" s="299" t="str">
        <f>CONCATENATE("(",ROUND((B294/$H294)*100,1),")")</f>
        <v>(75.6)</v>
      </c>
      <c r="D294" s="302">
        <f>SUM(D292:D293)</f>
        <v>1.4646129467226747</v>
      </c>
      <c r="E294" s="299" t="str">
        <f>CONCATENATE("(",ROUND((D294/$H294)*100,1),")")</f>
        <v>(12.3)</v>
      </c>
      <c r="F294" s="302">
        <f>SUM(F292:F293)</f>
        <v>1.4336603592521877</v>
      </c>
      <c r="G294" s="299" t="str">
        <f>CONCATENATE("(",ROUND((F294/$H294)*100,1),")")</f>
        <v>(12.1)</v>
      </c>
      <c r="H294" s="302">
        <f>SUM(H292:H293)</f>
        <v>11.895000000000021</v>
      </c>
      <c r="I294" s="299" t="str">
        <f>CONCATENATE("(",ROUND((H294/$H294)*100,1),")")</f>
        <v>(100)</v>
      </c>
      <c r="K294" s="302">
        <f t="shared" si="227"/>
        <v>1.1377953912157244</v>
      </c>
      <c r="L294" s="302">
        <f t="shared" si="228"/>
        <v>0.16862095243393482</v>
      </c>
      <c r="M294" s="302">
        <f t="shared" si="229"/>
        <v>0.22358365635036104</v>
      </c>
      <c r="N294" s="302">
        <f t="shared" si="230"/>
        <v>1.5300000000000202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5.0127448966280728</v>
      </c>
      <c r="C303" s="299" t="str">
        <f>CONCATENATE("(",ROUND((B303/$H305)*100,1),")")</f>
        <v>(45.5)</v>
      </c>
      <c r="D303" s="302">
        <f>'Ind T6'!M126</f>
        <v>0.16411988361995886</v>
      </c>
      <c r="E303" s="299" t="str">
        <f>CONCATENATE("(",ROUND((D303/$H305)*100,1),")")</f>
        <v>(1.5)</v>
      </c>
      <c r="F303" s="302">
        <f>'Ind T6'!N126</f>
        <v>0.26271953354547012</v>
      </c>
      <c r="G303" s="299" t="str">
        <f>CONCATENATE("(",ROUND((F303/$H305)*100,1),")")</f>
        <v>(2.4)</v>
      </c>
      <c r="H303" s="302">
        <f>SUM(B303,D303,F303)</f>
        <v>5.4395843137935014</v>
      </c>
      <c r="I303" s="299" t="str">
        <f>CONCATENATE("(",ROUND((H303/$H305)*100,1),")")</f>
        <v>(49.4)</v>
      </c>
      <c r="K303" s="302">
        <f>B308-B303</f>
        <v>2.3936790478105152E-3</v>
      </c>
      <c r="L303" s="302">
        <f>D308-D303</f>
        <v>6.8347904706524687E-3</v>
      </c>
      <c r="M303" s="302">
        <f>F308-F303</f>
        <v>1.3438016915920115E-2</v>
      </c>
      <c r="N303" s="302">
        <f>SUM(K303:M303)</f>
        <v>2.2666486434383099E-2</v>
      </c>
    </row>
    <row r="304" spans="1:14" x14ac:dyDescent="0.2">
      <c r="A304" s="282" t="s">
        <v>365</v>
      </c>
      <c r="B304" s="302">
        <f>'Ind T6'!L125</f>
        <v>3.9912423058578175</v>
      </c>
      <c r="C304" s="299" t="str">
        <f>CONCATENATE("(",ROUND((B304/$H305)*100,1),")")</f>
        <v>(36.2)</v>
      </c>
      <c r="D304" s="302">
        <f>'Ind T6'!M125</f>
        <v>1.4964923551595226</v>
      </c>
      <c r="E304" s="299" t="str">
        <f>CONCATENATE("(",ROUND((D304/$H305)*100,1),")")</f>
        <v>(13.6)</v>
      </c>
      <c r="F304" s="302">
        <f>'Ind T6'!N125</f>
        <v>9.0681025189158174E-2</v>
      </c>
      <c r="G304" s="299" t="str">
        <f>CONCATENATE("(",ROUND((F304/$H305)*100,1),")")</f>
        <v>(0.8)</v>
      </c>
      <c r="H304" s="302">
        <f t="shared" ref="H304" si="231">SUM(B304,D304,F304)</f>
        <v>5.5784156862064984</v>
      </c>
      <c r="I304" s="299" t="str">
        <f>CONCATENATE("(",ROUND((H304/$H305)*100,1),")")</f>
        <v>(50.6)</v>
      </c>
      <c r="K304" s="302">
        <f t="shared" ref="K304:K305" si="232">B309-B304</f>
        <v>-1.4854460779486267E-2</v>
      </c>
      <c r="L304" s="302">
        <f t="shared" ref="L304:L305" si="233">D309-D304</f>
        <v>-2.1609311762168959E-2</v>
      </c>
      <c r="M304" s="302">
        <f t="shared" ref="M304:M305" si="234">F309-F304</f>
        <v>3.7972861072638753E-3</v>
      </c>
      <c r="N304" s="302">
        <f t="shared" ref="N304:N305" si="235">SUM(K304:M304)</f>
        <v>-3.2666486434391351E-2</v>
      </c>
    </row>
    <row r="305" spans="1:14" x14ac:dyDescent="0.2">
      <c r="A305" s="282" t="s">
        <v>363</v>
      </c>
      <c r="B305" s="302">
        <f>SUM(B303:B304)</f>
        <v>9.0039872024858898</v>
      </c>
      <c r="C305" s="299" t="str">
        <f>CONCATENATE("(",ROUND((B305/$H305)*100,1),")")</f>
        <v>(81.7)</v>
      </c>
      <c r="D305" s="302">
        <f>SUM(D303:D304)</f>
        <v>1.6606122387794815</v>
      </c>
      <c r="E305" s="299" t="str">
        <f>CONCATENATE("(",ROUND((D305/$H305)*100,1),")")</f>
        <v>(15.1)</v>
      </c>
      <c r="F305" s="302">
        <f>SUM(F303:F304)</f>
        <v>0.35340055873462828</v>
      </c>
      <c r="G305" s="299" t="str">
        <f>CONCATENATE("(",ROUND((F305/$H305)*100,1),")")</f>
        <v>(3.2)</v>
      </c>
      <c r="H305" s="302">
        <f>SUM(H303:H304)</f>
        <v>11.018000000000001</v>
      </c>
      <c r="I305" s="299" t="str">
        <f>CONCATENATE("(",ROUND((H305/$H305)*100,1),")")</f>
        <v>(100)</v>
      </c>
      <c r="K305" s="302">
        <f t="shared" si="232"/>
        <v>-1.2460781731675752E-2</v>
      </c>
      <c r="L305" s="302">
        <f t="shared" si="233"/>
        <v>-1.4774521291516463E-2</v>
      </c>
      <c r="M305" s="302">
        <f t="shared" si="234"/>
        <v>1.723530302318399E-2</v>
      </c>
      <c r="N305" s="302">
        <f t="shared" si="235"/>
        <v>-1.0000000000008225E-2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5.0151385756758833</v>
      </c>
      <c r="C308" s="299" t="str">
        <f>CONCATENATE("(",ROUND((B308/$H310)*100,1),")")</f>
        <v>(45.6)</v>
      </c>
      <c r="D308" s="302">
        <f>'Ind T6'!R126</f>
        <v>0.17095467409061132</v>
      </c>
      <c r="E308" s="299" t="str">
        <f>CONCATENATE("(",ROUND((D308/$H310)*100,1),")")</f>
        <v>(1.6)</v>
      </c>
      <c r="F308" s="302">
        <f>'Ind T6'!S126</f>
        <v>0.27615755046139023</v>
      </c>
      <c r="G308" s="299" t="str">
        <f>CONCATENATE("(",ROUND((F308/$H310)*100,1),")")</f>
        <v>(2.5)</v>
      </c>
      <c r="H308" s="302">
        <f>SUM(B308,D308,F308)</f>
        <v>5.4622508002278849</v>
      </c>
      <c r="I308" s="299" t="str">
        <f>CONCATENATE("(",ROUND((H308/$H310)*100,1),")")</f>
        <v>(49.6)</v>
      </c>
      <c r="K308" s="302">
        <f>B313-B308</f>
        <v>-0.20842359687445633</v>
      </c>
      <c r="L308" s="302">
        <f>D313-D308</f>
        <v>4.2908056955895946E-3</v>
      </c>
      <c r="M308" s="302">
        <f>F313-F308</f>
        <v>-8.8088177609407792E-4</v>
      </c>
      <c r="N308" s="302">
        <f>SUM(K308:M308)</f>
        <v>-0.20501367295496081</v>
      </c>
    </row>
    <row r="309" spans="1:14" x14ac:dyDescent="0.2">
      <c r="A309" s="282" t="s">
        <v>365</v>
      </c>
      <c r="B309" s="302">
        <f>'Ind T6'!Q125</f>
        <v>3.9763878450783312</v>
      </c>
      <c r="C309" s="299" t="str">
        <f>CONCATENATE("(",ROUND((B309/$H310)*100,1),")")</f>
        <v>(36.1)</v>
      </c>
      <c r="D309" s="302">
        <f>'Ind T6'!R125</f>
        <v>1.4748830433973537</v>
      </c>
      <c r="E309" s="299" t="str">
        <f>CONCATENATE("(",ROUND((D309/$H310)*100,1),")")</f>
        <v>(13.4)</v>
      </c>
      <c r="F309" s="302">
        <f>'Ind T6'!S125</f>
        <v>9.4478311296422049E-2</v>
      </c>
      <c r="G309" s="299" t="str">
        <f>CONCATENATE("(",ROUND((F309/$H310)*100,1),")")</f>
        <v>(0.9)</v>
      </c>
      <c r="H309" s="302">
        <f t="shared" ref="H309" si="236">SUM(B309,D309,F309)</f>
        <v>5.5457491997721071</v>
      </c>
      <c r="I309" s="299" t="str">
        <f>CONCATENATE("(",ROUND((H309/$H310)*100,1),")")</f>
        <v>(50.4)</v>
      </c>
      <c r="K309" s="302">
        <f t="shared" ref="K309:K310" si="237">B314-B309</f>
        <v>-0.17762072371695403</v>
      </c>
      <c r="L309" s="302">
        <f t="shared" ref="L309:L310" si="238">D314-D309</f>
        <v>-7.8900713878969242E-2</v>
      </c>
      <c r="M309" s="302">
        <f t="shared" ref="M309:M310" si="239">F314-F309</f>
        <v>-2.4648894490911927E-3</v>
      </c>
      <c r="N309" s="302">
        <f t="shared" ref="N309:N310" si="240">SUM(K309:M309)</f>
        <v>-0.25898632704501445</v>
      </c>
    </row>
    <row r="310" spans="1:14" x14ac:dyDescent="0.2">
      <c r="A310" s="282" t="s">
        <v>363</v>
      </c>
      <c r="B310" s="302">
        <f>SUM(B308:B309)</f>
        <v>8.991526420754214</v>
      </c>
      <c r="C310" s="299" t="str">
        <f>CONCATENATE("(",ROUND((B310/$H310)*100,1),")")</f>
        <v>(81.7)</v>
      </c>
      <c r="D310" s="302">
        <f>SUM(D308:D309)</f>
        <v>1.645837717487965</v>
      </c>
      <c r="E310" s="299" t="str">
        <f>CONCATENATE("(",ROUND((D310/$H310)*100,1),")")</f>
        <v>(15)</v>
      </c>
      <c r="F310" s="302">
        <f>SUM(F308:F309)</f>
        <v>0.37063586175781227</v>
      </c>
      <c r="G310" s="299" t="str">
        <f>CONCATENATE("(",ROUND((F310/$H310)*100,1),")")</f>
        <v>(3.4)</v>
      </c>
      <c r="H310" s="302">
        <f>SUM(H308:H309)</f>
        <v>11.007999999999992</v>
      </c>
      <c r="I310" s="299" t="str">
        <f>CONCATENATE("(",ROUND((H310/$H310)*100,1),")")</f>
        <v>(100)</v>
      </c>
      <c r="K310" s="302">
        <f t="shared" si="237"/>
        <v>-0.38604432059140947</v>
      </c>
      <c r="L310" s="302">
        <f t="shared" si="238"/>
        <v>-7.4609908183379758E-2</v>
      </c>
      <c r="M310" s="302">
        <f t="shared" si="239"/>
        <v>-3.3457712251852567E-3</v>
      </c>
      <c r="N310" s="302">
        <f t="shared" si="240"/>
        <v>-0.46399999999997449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4.806714978801427</v>
      </c>
      <c r="C313" s="299" t="str">
        <f>CONCATENATE("(",ROUND((B313/$H315)*100,1),")")</f>
        <v>(45.6)</v>
      </c>
      <c r="D313" s="302">
        <f>'Ind T6'!W126</f>
        <v>0.17524547978620092</v>
      </c>
      <c r="E313" s="299" t="str">
        <f>CONCATENATE("(",ROUND((D313/$H315)*100,1),")")</f>
        <v>(1.7)</v>
      </c>
      <c r="F313" s="302">
        <f>'Ind T6'!X126</f>
        <v>0.27527666868529616</v>
      </c>
      <c r="G313" s="299" t="str">
        <f>CONCATENATE("(",ROUND((F313/$H315)*100,1),")")</f>
        <v>(2.6)</v>
      </c>
      <c r="H313" s="302">
        <f>SUM(B313,D313,F313)</f>
        <v>5.2572371272729246</v>
      </c>
      <c r="I313" s="299" t="str">
        <f>CONCATENATE("(",ROUND((H313/$H315)*100,1),")")</f>
        <v>(49.9)</v>
      </c>
      <c r="K313" s="302">
        <f>B313-B303</f>
        <v>-0.20602991782664581</v>
      </c>
      <c r="L313" s="302">
        <f>D313-D303</f>
        <v>1.1125596166242063E-2</v>
      </c>
      <c r="M313" s="302">
        <f>F313-F303</f>
        <v>1.2557135139826037E-2</v>
      </c>
      <c r="N313" s="302">
        <f>SUM(K313:M313)</f>
        <v>-0.18234718652057771</v>
      </c>
    </row>
    <row r="314" spans="1:14" x14ac:dyDescent="0.2">
      <c r="A314" s="282" t="s">
        <v>365</v>
      </c>
      <c r="B314" s="302">
        <f>'Ind T6'!V125</f>
        <v>3.7987671213613772</v>
      </c>
      <c r="C314" s="299" t="str">
        <f>CONCATENATE("(",ROUND((B314/$H315)*100,1),")")</f>
        <v>(36)</v>
      </c>
      <c r="D314" s="302">
        <f>'Ind T6'!W125</f>
        <v>1.3959823295183844</v>
      </c>
      <c r="E314" s="299" t="str">
        <f>CONCATENATE("(",ROUND((D314/$H315)*100,1),")")</f>
        <v>(13.2)</v>
      </c>
      <c r="F314" s="302">
        <f>'Ind T6'!X125</f>
        <v>9.2013421847330856E-2</v>
      </c>
      <c r="G314" s="299" t="str">
        <f>CONCATENATE("(",ROUND((F314/$H315)*100,1),")")</f>
        <v>(0.9)</v>
      </c>
      <c r="H314" s="302">
        <f t="shared" ref="H314" si="241">SUM(B314,D314,F314)</f>
        <v>5.2867628727270928</v>
      </c>
      <c r="I314" s="299" t="str">
        <f>CONCATENATE("(",ROUND((H314/$H315)*100,1),")")</f>
        <v>(50.1)</v>
      </c>
      <c r="K314" s="302">
        <f t="shared" ref="K314:K315" si="242">B314-B304</f>
        <v>-0.1924751844964403</v>
      </c>
      <c r="L314" s="302">
        <f t="shared" ref="L314:L315" si="243">D314-D304</f>
        <v>-0.1005100256411382</v>
      </c>
      <c r="M314" s="302">
        <f t="shared" ref="M314:M315" si="244">F314-F304</f>
        <v>1.3323966581726826E-3</v>
      </c>
      <c r="N314" s="302">
        <f t="shared" ref="N314:N315" si="245">SUM(K314:M314)</f>
        <v>-0.2916528134794058</v>
      </c>
    </row>
    <row r="315" spans="1:14" x14ac:dyDescent="0.2">
      <c r="A315" s="282" t="s">
        <v>363</v>
      </c>
      <c r="B315" s="302">
        <f>SUM(B313:B314)</f>
        <v>8.6054821001628046</v>
      </c>
      <c r="C315" s="299" t="str">
        <f>CONCATENATE("(",ROUND((B315/$H315)*100,1),")")</f>
        <v>(81.6)</v>
      </c>
      <c r="D315" s="302">
        <f>SUM(D313:D314)</f>
        <v>1.5712278093045853</v>
      </c>
      <c r="E315" s="299" t="str">
        <f>CONCATENATE("(",ROUND((D315/$H315)*100,1),")")</f>
        <v>(14.9)</v>
      </c>
      <c r="F315" s="302">
        <f>SUM(F313:F314)</f>
        <v>0.36729009053262701</v>
      </c>
      <c r="G315" s="299" t="str">
        <f>CONCATENATE("(",ROUND((F315/$H315)*100,1),")")</f>
        <v>(3.5)</v>
      </c>
      <c r="H315" s="302">
        <f>SUM(H313:H314)</f>
        <v>10.544000000000018</v>
      </c>
      <c r="I315" s="299" t="str">
        <f>CONCATENATE("(",ROUND((H315/$H315)*100,1),")")</f>
        <v>(100)</v>
      </c>
      <c r="K315" s="302">
        <f t="shared" si="242"/>
        <v>-0.39850510232308523</v>
      </c>
      <c r="L315" s="302">
        <f t="shared" si="243"/>
        <v>-8.9384429474896221E-2</v>
      </c>
      <c r="M315" s="302">
        <f t="shared" si="244"/>
        <v>1.3889531797998733E-2</v>
      </c>
      <c r="N315" s="302">
        <f t="shared" si="245"/>
        <v>-0.47399999999998271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2.0148690823167046</v>
      </c>
      <c r="C324" s="299" t="str">
        <f>CONCATENATE("(",ROUND((B324/$H326)*100,1),")")</f>
        <v>(31.7)</v>
      </c>
      <c r="D324" s="302">
        <f>'Ind T6'!M135</f>
        <v>0.19459544634126308</v>
      </c>
      <c r="E324" s="299" t="str">
        <f>CONCATENATE("(",ROUND((D324/$H326)*100,1),")")</f>
        <v>(3.1)</v>
      </c>
      <c r="F324" s="302">
        <f>'Ind T6'!N135</f>
        <v>0.59991059281410419</v>
      </c>
      <c r="G324" s="299" t="str">
        <f>CONCATENATE("(",ROUND((F324/$H326)*100,1),")")</f>
        <v>(9.4)</v>
      </c>
      <c r="H324" s="302">
        <f>SUM(B324,D324,F324)</f>
        <v>2.8093751214720717</v>
      </c>
      <c r="I324" s="299" t="str">
        <f>CONCATENATE("(",ROUND((H324/$H326)*100,1),")")</f>
        <v>(44.1)</v>
      </c>
      <c r="K324" s="302">
        <f>B329-B324</f>
        <v>-0.21567467115283034</v>
      </c>
      <c r="L324" s="302">
        <f>D329-D324</f>
        <v>-2.04115986744762E-2</v>
      </c>
      <c r="M324" s="302">
        <f>F329-F324</f>
        <v>-3.6151873573519788E-2</v>
      </c>
      <c r="N324" s="302">
        <f>SUM(K324:M324)</f>
        <v>-0.2722381434008263</v>
      </c>
    </row>
    <row r="325" spans="1:14" x14ac:dyDescent="0.2">
      <c r="A325" s="282" t="s">
        <v>365</v>
      </c>
      <c r="B325" s="302">
        <f>'Ind T6'!L134</f>
        <v>2.5002532972346678</v>
      </c>
      <c r="C325" s="299" t="str">
        <f>CONCATENATE("(",ROUND((B325/$H326)*100,1),")")</f>
        <v>(39.3)</v>
      </c>
      <c r="D325" s="302">
        <f>'Ind T6'!M134</f>
        <v>0.76579161461657241</v>
      </c>
      <c r="E325" s="299" t="str">
        <f>CONCATENATE("(",ROUND((D325/$H326)*100,1),")")</f>
        <v>(12)</v>
      </c>
      <c r="F325" s="302">
        <f>'Ind T6'!N134</f>
        <v>0.28857996667667857</v>
      </c>
      <c r="G325" s="299" t="str">
        <f>CONCATENATE("(",ROUND((F325/$H326)*100,1),")")</f>
        <v>(4.5)</v>
      </c>
      <c r="H325" s="302">
        <f t="shared" ref="H325" si="246">SUM(B325,D325,F325)</f>
        <v>3.5546248785279189</v>
      </c>
      <c r="I325" s="299" t="str">
        <f>CONCATENATE("(",ROUND((H325/$H326)*100,1),")")</f>
        <v>(55.9)</v>
      </c>
      <c r="K325" s="302">
        <f t="shared" ref="K325:K326" si="247">B330-B325</f>
        <v>-0.18641466602762424</v>
      </c>
      <c r="L325" s="302">
        <f t="shared" ref="L325:L326" si="248">D330-D325</f>
        <v>-0.11126573688827768</v>
      </c>
      <c r="M325" s="302">
        <f t="shared" ref="M325:M326" si="249">F330-F325</f>
        <v>-2.7081453683270196E-2</v>
      </c>
      <c r="N325" s="302">
        <f t="shared" ref="N325:N326" si="250">SUM(K325:M325)</f>
        <v>-0.32476185659917212</v>
      </c>
    </row>
    <row r="326" spans="1:14" x14ac:dyDescent="0.2">
      <c r="A326" s="282" t="s">
        <v>363</v>
      </c>
      <c r="B326" s="302">
        <f>SUM(B324:B325)</f>
        <v>4.5151223795513724</v>
      </c>
      <c r="C326" s="299" t="str">
        <f>CONCATENATE("(",ROUND((B326/$H326)*100,1),")")</f>
        <v>(70.9)</v>
      </c>
      <c r="D326" s="302">
        <f>SUM(D324:D325)</f>
        <v>0.96038706095783555</v>
      </c>
      <c r="E326" s="299" t="str">
        <f>CONCATENATE("(",ROUND((D326/$H326)*100,1),")")</f>
        <v>(15.1)</v>
      </c>
      <c r="F326" s="302">
        <f>SUM(F324:F325)</f>
        <v>0.88849055949078282</v>
      </c>
      <c r="G326" s="299" t="str">
        <f>CONCATENATE("(",ROUND((F326/$H326)*100,1),")")</f>
        <v>(14)</v>
      </c>
      <c r="H326" s="302">
        <f>SUM(H324:H325)</f>
        <v>6.3639999999999901</v>
      </c>
      <c r="I326" s="299" t="str">
        <f>CONCATENATE("(",ROUND((H326/$H326)*100,1),")")</f>
        <v>(100)</v>
      </c>
      <c r="K326" s="302">
        <f t="shared" si="247"/>
        <v>-0.40208933718045436</v>
      </c>
      <c r="L326" s="302">
        <f t="shared" si="248"/>
        <v>-0.13167733556275396</v>
      </c>
      <c r="M326" s="302">
        <f t="shared" si="249"/>
        <v>-6.3233327256789984E-2</v>
      </c>
      <c r="N326" s="302">
        <f t="shared" si="250"/>
        <v>-0.59699999999999831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1.7991944111638742</v>
      </c>
      <c r="C329" s="299" t="str">
        <f>CONCATENATE("(",ROUND((B329/$H331)*100,1),")")</f>
        <v>(31.2)</v>
      </c>
      <c r="D329" s="302">
        <f>'Ind T6'!R135</f>
        <v>0.17418384766678688</v>
      </c>
      <c r="E329" s="299" t="str">
        <f>CONCATENATE("(",ROUND((D329/$H331)*100,1),")")</f>
        <v>(3)</v>
      </c>
      <c r="F329" s="302">
        <f>'Ind T6'!S135</f>
        <v>0.5637587192405844</v>
      </c>
      <c r="G329" s="299" t="str">
        <f>CONCATENATE("(",ROUND((F329/$H331)*100,1),")")</f>
        <v>(9.8)</v>
      </c>
      <c r="H329" s="302">
        <f>SUM(B329,D329,F329)</f>
        <v>2.5371369780712456</v>
      </c>
      <c r="I329" s="299" t="str">
        <f>CONCATENATE("(",ROUND((H329/$H331)*100,1),")")</f>
        <v>(44)</v>
      </c>
      <c r="K329" s="302">
        <f>B334-B329</f>
        <v>-3.8992082064326139E-2</v>
      </c>
      <c r="L329" s="302">
        <f>D334-D329</f>
        <v>-6.4590856229113092E-4</v>
      </c>
      <c r="M329" s="302">
        <f>F334-F329</f>
        <v>3.5553829925085156E-2</v>
      </c>
      <c r="N329" s="302">
        <f>SUM(K329:M329)</f>
        <v>-4.0841607015321135E-3</v>
      </c>
    </row>
    <row r="330" spans="1:14" x14ac:dyDescent="0.2">
      <c r="A330" s="282" t="s">
        <v>365</v>
      </c>
      <c r="B330" s="302">
        <f>'Ind T6'!Q134</f>
        <v>2.3138386312070436</v>
      </c>
      <c r="C330" s="299" t="str">
        <f>CONCATENATE("(",ROUND((B330/$H331)*100,1),")")</f>
        <v>(40.1)</v>
      </c>
      <c r="D330" s="302">
        <f>'Ind T6'!R134</f>
        <v>0.65452587772829474</v>
      </c>
      <c r="E330" s="299" t="str">
        <f>CONCATENATE("(",ROUND((D330/$H331)*100,1),")")</f>
        <v>(11.3)</v>
      </c>
      <c r="F330" s="302">
        <f>'Ind T6'!S134</f>
        <v>0.26149851299340837</v>
      </c>
      <c r="G330" s="299" t="str">
        <f>CONCATENATE("(",ROUND((F330/$H331)*100,1),")")</f>
        <v>(4.5)</v>
      </c>
      <c r="H330" s="302">
        <f t="shared" ref="H330" si="251">SUM(B330,D330,F330)</f>
        <v>3.2298630219287467</v>
      </c>
      <c r="I330" s="299" t="str">
        <f>CONCATENATE("(",ROUND((H330/$H331)*100,1),")")</f>
        <v>(56)</v>
      </c>
      <c r="K330" s="302">
        <f t="shared" ref="K330:K331" si="252">B335-B330</f>
        <v>0.11090603046410719</v>
      </c>
      <c r="L330" s="302">
        <f t="shared" ref="L330:L331" si="253">D335-D330</f>
        <v>-6.8125708898405968E-2</v>
      </c>
      <c r="M330" s="302">
        <f t="shared" ref="M330:M331" si="254">F335-F330</f>
        <v>-3.696160864166631E-3</v>
      </c>
      <c r="N330" s="302">
        <f t="shared" ref="N330:N331" si="255">SUM(K330:M330)</f>
        <v>3.9084160701534587E-2</v>
      </c>
    </row>
    <row r="331" spans="1:14" x14ac:dyDescent="0.2">
      <c r="A331" s="282" t="s">
        <v>363</v>
      </c>
      <c r="B331" s="302">
        <f>SUM(B329:B330)</f>
        <v>4.113033042370918</v>
      </c>
      <c r="C331" s="299" t="str">
        <f>CONCATENATE("(",ROUND((B331/$H331)*100,1),")")</f>
        <v>(71.3)</v>
      </c>
      <c r="D331" s="302">
        <f>SUM(D329:D330)</f>
        <v>0.82870972539508159</v>
      </c>
      <c r="E331" s="299" t="str">
        <f>CONCATENATE("(",ROUND((D331/$H331)*100,1),")")</f>
        <v>(14.4)</v>
      </c>
      <c r="F331" s="302">
        <f>SUM(F329:F330)</f>
        <v>0.82525723223399283</v>
      </c>
      <c r="G331" s="299" t="str">
        <f>CONCATENATE("(",ROUND((F331/$H331)*100,1),")")</f>
        <v>(14.3)</v>
      </c>
      <c r="H331" s="302">
        <f>SUM(H329:H330)</f>
        <v>5.7669999999999924</v>
      </c>
      <c r="I331" s="299" t="str">
        <f>CONCATENATE("(",ROUND((H331/$H331)*100,1),")")</f>
        <v>(100)</v>
      </c>
      <c r="K331" s="302">
        <f t="shared" si="252"/>
        <v>7.1913948399781269E-2</v>
      </c>
      <c r="L331" s="302">
        <f t="shared" si="253"/>
        <v>-6.8771617460697043E-2</v>
      </c>
      <c r="M331" s="302">
        <f t="shared" si="254"/>
        <v>3.185766906091847E-2</v>
      </c>
      <c r="N331" s="302">
        <f t="shared" si="255"/>
        <v>3.5000000000002696E-2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1.7602023290995481</v>
      </c>
      <c r="C334" s="299" t="str">
        <f>CONCATENATE("(",ROUND((B334/$H336)*100,1),")")</f>
        <v>(30.3)</v>
      </c>
      <c r="D334" s="302">
        <f>'Ind T6'!W135</f>
        <v>0.17353793910449575</v>
      </c>
      <c r="E334" s="299" t="str">
        <f>CONCATENATE("(",ROUND((D334/$H336)*100,1),")")</f>
        <v>(3)</v>
      </c>
      <c r="F334" s="302">
        <f>'Ind T6'!X135</f>
        <v>0.59931254916566956</v>
      </c>
      <c r="G334" s="299" t="str">
        <f>CONCATENATE("(",ROUND((F334/$H336)*100,1),")")</f>
        <v>(10.3)</v>
      </c>
      <c r="H334" s="302">
        <f>SUM(B334,D334,F334)</f>
        <v>2.5330528173697133</v>
      </c>
      <c r="I334" s="299" t="str">
        <f>CONCATENATE("(",ROUND((H334/$H336)*100,1),")")</f>
        <v>(43.7)</v>
      </c>
      <c r="K334" s="302">
        <f>B334-B324</f>
        <v>-0.25466675321715648</v>
      </c>
      <c r="L334" s="302">
        <f>D334-D324</f>
        <v>-2.1057507236767331E-2</v>
      </c>
      <c r="M334" s="302">
        <f>F334-F324</f>
        <v>-5.9804364843463187E-4</v>
      </c>
      <c r="N334" s="302">
        <f>SUM(K334:M334)</f>
        <v>-0.27632230410235847</v>
      </c>
    </row>
    <row r="335" spans="1:14" x14ac:dyDescent="0.2">
      <c r="A335" s="282" t="s">
        <v>365</v>
      </c>
      <c r="B335" s="302">
        <f>'Ind T6'!V134</f>
        <v>2.4247446616711508</v>
      </c>
      <c r="C335" s="299" t="str">
        <f>CONCATENATE("(",ROUND((B335/$H336)*100,1),")")</f>
        <v>(41.8)</v>
      </c>
      <c r="D335" s="302">
        <f>'Ind T6'!W134</f>
        <v>0.58640016882988877</v>
      </c>
      <c r="E335" s="299" t="str">
        <f>CONCATENATE("(",ROUND((D335/$H336)*100,1),")")</f>
        <v>(10.1)</v>
      </c>
      <c r="F335" s="302">
        <f>'Ind T6'!X134</f>
        <v>0.25780235212924174</v>
      </c>
      <c r="G335" s="299" t="str">
        <f>CONCATENATE("(",ROUND((F335/$H336)*100,1),")")</f>
        <v>(4.4)</v>
      </c>
      <c r="H335" s="302">
        <f>SUM(B335,D335,F335)</f>
        <v>3.2689471826302809</v>
      </c>
      <c r="I335" s="299" t="str">
        <f>CONCATENATE("(",ROUND((H335/$H336)*100,1),")")</f>
        <v>(56.3)</v>
      </c>
      <c r="K335" s="302">
        <f t="shared" ref="K335:K336" si="256">B335-B325</f>
        <v>-7.5508635563517057E-2</v>
      </c>
      <c r="L335" s="302">
        <f t="shared" ref="L335:L336" si="257">D335-D325</f>
        <v>-0.17939144578668365</v>
      </c>
      <c r="M335" s="302">
        <f t="shared" ref="M335:M336" si="258">F335-F325</f>
        <v>-3.0777614547436827E-2</v>
      </c>
      <c r="N335" s="302">
        <f t="shared" ref="N335:N336" si="259">SUM(K335:M335)</f>
        <v>-0.28567769589763753</v>
      </c>
    </row>
    <row r="336" spans="1:14" x14ac:dyDescent="0.2">
      <c r="A336" s="282" t="s">
        <v>363</v>
      </c>
      <c r="B336" s="302">
        <f>SUM(B334:B335)</f>
        <v>4.1849469907706993</v>
      </c>
      <c r="C336" s="299" t="str">
        <f>CONCATENATE("(",ROUND((B336/$H336)*100,1),")")</f>
        <v>(72.1)</v>
      </c>
      <c r="D336" s="302">
        <f>SUM(D334:D335)</f>
        <v>0.75993810793438454</v>
      </c>
      <c r="E336" s="299" t="str">
        <f>CONCATENATE("(",ROUND((D336/$H336)*100,1),")")</f>
        <v>(13.1)</v>
      </c>
      <c r="F336" s="302">
        <f>SUM(F334:F335)</f>
        <v>0.8571149012949113</v>
      </c>
      <c r="G336" s="299" t="str">
        <f>CONCATENATE("(",ROUND((F336/$H336)*100,1),")")</f>
        <v>(14.8)</v>
      </c>
      <c r="H336" s="302">
        <f>SUM(H334:H335)</f>
        <v>5.8019999999999943</v>
      </c>
      <c r="I336" s="299" t="str">
        <f>CONCATENATE("(",ROUND((H336/$H336)*100,1),")")</f>
        <v>(100)</v>
      </c>
      <c r="K336" s="302">
        <f t="shared" si="256"/>
        <v>-0.3301753887806731</v>
      </c>
      <c r="L336" s="302">
        <f t="shared" si="257"/>
        <v>-0.200448953023451</v>
      </c>
      <c r="M336" s="302">
        <f t="shared" si="258"/>
        <v>-3.1375658195871514E-2</v>
      </c>
      <c r="N336" s="302">
        <f t="shared" si="259"/>
        <v>-0.56199999999999561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10.481054980655649</v>
      </c>
      <c r="C345" s="299" t="str">
        <f>CONCATENATE("(",ROUND((B345/$H347)*100,1),")")</f>
        <v>(35.1)</v>
      </c>
      <c r="D345" s="302">
        <f>'Ind T6'!M144</f>
        <v>1.6341760833528012</v>
      </c>
      <c r="E345" s="299" t="str">
        <f>CONCATENATE("(",ROUND((D345/$H347)*100,1),")")</f>
        <v>(5.5)</v>
      </c>
      <c r="F345" s="302">
        <f>'Ind T6'!N144</f>
        <v>2.7860105801590569</v>
      </c>
      <c r="G345" s="299" t="str">
        <f>CONCATENATE("(",ROUND((F345/$H347)*100,1),")")</f>
        <v>(9.3)</v>
      </c>
      <c r="H345" s="302">
        <f>SUM(B345,D345,F345)</f>
        <v>14.901241644167509</v>
      </c>
      <c r="I345" s="299" t="str">
        <f>CONCATENATE("(",ROUND((H345/$H347)*100,1),")")</f>
        <v>(50)</v>
      </c>
      <c r="K345" s="302">
        <f>B350-B345</f>
        <v>0.23304281571600782</v>
      </c>
      <c r="L345" s="302">
        <f>D350-D345</f>
        <v>0.11436430868364522</v>
      </c>
      <c r="M345" s="302">
        <f>F350-F345</f>
        <v>0.13021866893395151</v>
      </c>
      <c r="N345" s="302">
        <f>SUM(K345:M345)</f>
        <v>0.47762579333360455</v>
      </c>
    </row>
    <row r="346" spans="1:14" x14ac:dyDescent="0.2">
      <c r="A346" s="282" t="s">
        <v>365</v>
      </c>
      <c r="B346" s="302">
        <f>'Ind T6'!L143</f>
        <v>7.2603328840359067</v>
      </c>
      <c r="C346" s="299" t="str">
        <f>CONCATENATE("(",ROUND((B346/$H347)*100,1),")")</f>
        <v>(24.3)</v>
      </c>
      <c r="D346" s="302">
        <f>'Ind T6'!M143</f>
        <v>4.441562109528773</v>
      </c>
      <c r="E346" s="299" t="str">
        <f>CONCATENATE("(",ROUND((D346/$H347)*100,1),")")</f>
        <v>(14.9)</v>
      </c>
      <c r="F346" s="302">
        <f>'Ind T6'!N143</f>
        <v>3.2188633622677876</v>
      </c>
      <c r="G346" s="299" t="str">
        <f>CONCATENATE("(",ROUND((F346/$H347)*100,1),")")</f>
        <v>(10.8)</v>
      </c>
      <c r="H346" s="302">
        <f t="shared" ref="H346" si="260">SUM(B346,D346,F346)</f>
        <v>14.920758355832467</v>
      </c>
      <c r="I346" s="299" t="str">
        <f>CONCATENATE("(",ROUND((H346/$H347)*100,1),")")</f>
        <v>(50)</v>
      </c>
      <c r="K346" s="302">
        <f t="shared" ref="K346:K347" si="261">B351-B346</f>
        <v>0.37568919929139977</v>
      </c>
      <c r="L346" s="302">
        <f t="shared" ref="L346:L347" si="262">D351-D346</f>
        <v>0.28133872945956284</v>
      </c>
      <c r="M346" s="302">
        <f t="shared" ref="M346:M347" si="263">F351-F346</f>
        <v>0.25634627791543707</v>
      </c>
      <c r="N346" s="302">
        <f t="shared" ref="N346:N347" si="264">SUM(K346:M346)</f>
        <v>0.91337420666639968</v>
      </c>
    </row>
    <row r="347" spans="1:14" x14ac:dyDescent="0.2">
      <c r="A347" s="282" t="s">
        <v>363</v>
      </c>
      <c r="B347" s="302">
        <f>SUM(B345:B346)</f>
        <v>17.741387864691557</v>
      </c>
      <c r="C347" s="299" t="str">
        <f>CONCATENATE("(",ROUND((B347/$H347)*100,1),")")</f>
        <v>(59.5)</v>
      </c>
      <c r="D347" s="302">
        <f>SUM(D345:D346)</f>
        <v>6.0757381928815741</v>
      </c>
      <c r="E347" s="299" t="str">
        <f>CONCATENATE("(",ROUND((D347/$H347)*100,1),")")</f>
        <v>(20.4)</v>
      </c>
      <c r="F347" s="302">
        <f>SUM(F345:F346)</f>
        <v>6.004873942426844</v>
      </c>
      <c r="G347" s="299" t="str">
        <f>CONCATENATE("(",ROUND((F347/$H347)*100,1),")")</f>
        <v>(20.1)</v>
      </c>
      <c r="H347" s="302">
        <f>SUM(H345:H346)</f>
        <v>29.821999999999974</v>
      </c>
      <c r="I347" s="299" t="str">
        <f>CONCATENATE("(",ROUND((H347/$H347)*100,1),")")</f>
        <v>(100)</v>
      </c>
      <c r="K347" s="302">
        <f t="shared" si="261"/>
        <v>0.60873201500740848</v>
      </c>
      <c r="L347" s="302">
        <f t="shared" si="262"/>
        <v>0.39570303814320784</v>
      </c>
      <c r="M347" s="302">
        <f t="shared" si="263"/>
        <v>0.38656494684938902</v>
      </c>
      <c r="N347" s="302">
        <f t="shared" si="264"/>
        <v>1.3910000000000053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10.714097796371657</v>
      </c>
      <c r="C350" s="299" t="str">
        <f>CONCATENATE("(",ROUND((B350/$H352)*100,1),")")</f>
        <v>(34.3)</v>
      </c>
      <c r="D350" s="302">
        <f>'Ind T6'!R144</f>
        <v>1.7485403920364464</v>
      </c>
      <c r="E350" s="299" t="str">
        <f>CONCATENATE("(",ROUND((D350/$H352)*100,1),")")</f>
        <v>(5.6)</v>
      </c>
      <c r="F350" s="302">
        <f>'Ind T6'!S144</f>
        <v>2.9162292490930084</v>
      </c>
      <c r="G350" s="299" t="str">
        <f>CONCATENATE("(",ROUND((F350/$H352)*100,1),")")</f>
        <v>(9.3)</v>
      </c>
      <c r="H350" s="302">
        <f>SUM(B350,D350,F350)</f>
        <v>15.378867437501112</v>
      </c>
      <c r="I350" s="299" t="str">
        <f>CONCATENATE("(",ROUND((H350/$H352)*100,1),")")</f>
        <v>(49.3)</v>
      </c>
      <c r="K350" s="302">
        <f>B355-B350</f>
        <v>0.37960033803963356</v>
      </c>
      <c r="L350" s="302">
        <f>D355-D350</f>
        <v>0.20252043041709</v>
      </c>
      <c r="M350" s="302">
        <f>F355-F350</f>
        <v>0.20665218411247022</v>
      </c>
      <c r="N350" s="302">
        <f>SUM(K350:M350)</f>
        <v>0.78877295256919377</v>
      </c>
    </row>
    <row r="351" spans="1:14" x14ac:dyDescent="0.2">
      <c r="A351" s="282" t="s">
        <v>365</v>
      </c>
      <c r="B351" s="302">
        <f>'Ind T6'!Q143</f>
        <v>7.6360220833273065</v>
      </c>
      <c r="C351" s="299" t="str">
        <f>CONCATENATE("(",ROUND((B351/$H352)*100,1),")")</f>
        <v>(24.5)</v>
      </c>
      <c r="D351" s="302">
        <f>'Ind T6'!R143</f>
        <v>4.7229008389883358</v>
      </c>
      <c r="E351" s="299" t="str">
        <f>CONCATENATE("(",ROUND((D351/$H352)*100,1),")")</f>
        <v>(15.1)</v>
      </c>
      <c r="F351" s="302">
        <f>'Ind T6'!S143</f>
        <v>3.4752096401832246</v>
      </c>
      <c r="G351" s="299" t="str">
        <f>CONCATENATE("(",ROUND((F351/$H352)*100,1),")")</f>
        <v>(11.1)</v>
      </c>
      <c r="H351" s="302">
        <f t="shared" ref="H351" si="265">SUM(B351,D351,F351)</f>
        <v>15.834132562498867</v>
      </c>
      <c r="I351" s="299" t="str">
        <f>CONCATENATE("(",ROUND((H351/$H352)*100,1),")")</f>
        <v>(50.7)</v>
      </c>
      <c r="K351" s="302">
        <f t="shared" ref="K351:K352" si="266">B356-B351</f>
        <v>0.50284817658389613</v>
      </c>
      <c r="L351" s="302">
        <f t="shared" ref="L351:L352" si="267">D356-D351</f>
        <v>0.38531250137466699</v>
      </c>
      <c r="M351" s="302">
        <f t="shared" ref="M351:M352" si="268">F356-F351</f>
        <v>0.40106636947220942</v>
      </c>
      <c r="N351" s="302">
        <f t="shared" ref="N351:N352" si="269">SUM(K351:M351)</f>
        <v>1.2892270474307725</v>
      </c>
    </row>
    <row r="352" spans="1:14" x14ac:dyDescent="0.2">
      <c r="A352" s="282" t="s">
        <v>363</v>
      </c>
      <c r="B352" s="302">
        <f>SUM(B350:B351)</f>
        <v>18.350119879698966</v>
      </c>
      <c r="C352" s="299" t="str">
        <f>CONCATENATE("(",ROUND((B352/$H352)*100,1),")")</f>
        <v>(58.8)</v>
      </c>
      <c r="D352" s="302">
        <f>SUM(D350:D351)</f>
        <v>6.471441231024782</v>
      </c>
      <c r="E352" s="299" t="str">
        <f>CONCATENATE("(",ROUND((D352/$H352)*100,1),")")</f>
        <v>(20.7)</v>
      </c>
      <c r="F352" s="302">
        <f>SUM(F350:F351)</f>
        <v>6.391438889276233</v>
      </c>
      <c r="G352" s="299" t="str">
        <f>CONCATENATE("(",ROUND((F352/$H352)*100,1),")")</f>
        <v>(20.5)</v>
      </c>
      <c r="H352" s="302">
        <f>SUM(H350:H351)</f>
        <v>31.21299999999998</v>
      </c>
      <c r="I352" s="299" t="str">
        <f>CONCATENATE("(",ROUND((H352/$H352)*100,1),")")</f>
        <v>(100)</v>
      </c>
      <c r="K352" s="302">
        <f t="shared" si="266"/>
        <v>0.88244851462352614</v>
      </c>
      <c r="L352" s="302">
        <f t="shared" si="267"/>
        <v>0.58783293179175722</v>
      </c>
      <c r="M352" s="302">
        <f t="shared" si="268"/>
        <v>0.60771855358467963</v>
      </c>
      <c r="N352" s="302">
        <f t="shared" si="269"/>
        <v>2.077999999999963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11.093698134411291</v>
      </c>
      <c r="C355" s="299" t="str">
        <f>CONCATENATE("(",ROUND((B355/$H357)*100,1),")")</f>
        <v>(33.3)</v>
      </c>
      <c r="D355" s="302">
        <f>'Ind T6'!W144</f>
        <v>1.9510608224535364</v>
      </c>
      <c r="E355" s="299" t="str">
        <f>CONCATENATE("(",ROUND((D355/$H357)*100,1),")")</f>
        <v>(5.9)</v>
      </c>
      <c r="F355" s="302">
        <f>'Ind T6'!X144</f>
        <v>3.1228814332054786</v>
      </c>
      <c r="G355" s="299" t="str">
        <f>CONCATENATE("(",ROUND((F355/$H357)*100,1),")")</f>
        <v>(9.4)</v>
      </c>
      <c r="H355" s="302">
        <f>SUM(B355,D355,F355)</f>
        <v>16.167640390070307</v>
      </c>
      <c r="I355" s="299" t="str">
        <f>CONCATENATE("(",ROUND((H355/$H357)*100,1),")")</f>
        <v>(48.6)</v>
      </c>
      <c r="K355" s="302">
        <f>B355-B345</f>
        <v>0.61264315375564138</v>
      </c>
      <c r="L355" s="302">
        <f>D355-D345</f>
        <v>0.31688473910073522</v>
      </c>
      <c r="M355" s="302">
        <f>F355-F345</f>
        <v>0.33687085304642173</v>
      </c>
      <c r="N355" s="302">
        <f>SUM(K355:M355)</f>
        <v>1.2663987459027983</v>
      </c>
    </row>
    <row r="356" spans="1:14" x14ac:dyDescent="0.2">
      <c r="A356" s="282" t="s">
        <v>365</v>
      </c>
      <c r="B356" s="302">
        <f>'Ind T6'!V143</f>
        <v>8.1388702599112026</v>
      </c>
      <c r="C356" s="299" t="str">
        <f>CONCATENATE("(",ROUND((B356/$H357)*100,1),")")</f>
        <v>(24.4)</v>
      </c>
      <c r="D356" s="302">
        <f>'Ind T6'!W143</f>
        <v>5.1082133403630028</v>
      </c>
      <c r="E356" s="299" t="str">
        <f>CONCATENATE("(",ROUND((D356/$H357)*100,1),")")</f>
        <v>(15.3)</v>
      </c>
      <c r="F356" s="302">
        <f>'Ind T6'!X143</f>
        <v>3.8762760096554341</v>
      </c>
      <c r="G356" s="299" t="str">
        <f>CONCATENATE("(",ROUND((F356/$H357)*100,1),")")</f>
        <v>(11.6)</v>
      </c>
      <c r="H356" s="302">
        <f t="shared" ref="H356" si="270">SUM(B356,D356,F356)</f>
        <v>17.12335960992964</v>
      </c>
      <c r="I356" s="299" t="str">
        <f>CONCATENATE("(",ROUND((H356/$H357)*100,1),")")</f>
        <v>(51.4)</v>
      </c>
      <c r="K356" s="302">
        <f t="shared" ref="K356:K357" si="271">B356-B346</f>
        <v>0.8785373758752959</v>
      </c>
      <c r="L356" s="302">
        <f t="shared" ref="L356:L357" si="272">D356-D346</f>
        <v>0.66665123083422984</v>
      </c>
      <c r="M356" s="302">
        <f t="shared" ref="M356:M357" si="273">F356-F346</f>
        <v>0.65741264738764649</v>
      </c>
      <c r="N356" s="302">
        <f t="shared" ref="N356:N357" si="274">SUM(K356:M356)</f>
        <v>2.2026012540971722</v>
      </c>
    </row>
    <row r="357" spans="1:14" x14ac:dyDescent="0.2">
      <c r="A357" s="282" t="s">
        <v>363</v>
      </c>
      <c r="B357" s="302">
        <f>SUM(B355:B356)</f>
        <v>19.232568394322492</v>
      </c>
      <c r="C357" s="299" t="str">
        <f>CONCATENATE("(",ROUND((B357/$H357)*100,1),")")</f>
        <v>(57.8)</v>
      </c>
      <c r="D357" s="302">
        <f>SUM(D355:D356)</f>
        <v>7.0592741628165392</v>
      </c>
      <c r="E357" s="299" t="str">
        <f>CONCATENATE("(",ROUND((D357/$H357)*100,1),")")</f>
        <v>(21.2)</v>
      </c>
      <c r="F357" s="302">
        <f>SUM(F355:F356)</f>
        <v>6.9991574428609127</v>
      </c>
      <c r="G357" s="299" t="str">
        <f>CONCATENATE("(",ROUND((F357/$H357)*100,1),")")</f>
        <v>(21)</v>
      </c>
      <c r="H357" s="302">
        <f>SUM(H355:H356)</f>
        <v>33.290999999999947</v>
      </c>
      <c r="I357" s="299" t="str">
        <f>CONCATENATE("(",ROUND((H357/$H357)*100,1),")")</f>
        <v>(100)</v>
      </c>
      <c r="K357" s="302">
        <f t="shared" si="271"/>
        <v>1.4911805296309346</v>
      </c>
      <c r="L357" s="302">
        <f t="shared" si="272"/>
        <v>0.98353596993496506</v>
      </c>
      <c r="M357" s="302">
        <f t="shared" si="273"/>
        <v>0.99428350043406866</v>
      </c>
      <c r="N357" s="302">
        <f t="shared" si="274"/>
        <v>3.4689999999999683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7.5090409554024191</v>
      </c>
      <c r="C366" s="299" t="str">
        <f>CONCATENATE("(",ROUND((B366/$H368)*100,1),")")</f>
        <v>(32.8)</v>
      </c>
      <c r="D366" s="302">
        <f>'Ind T6'!M153</f>
        <v>2.3551246481732622</v>
      </c>
      <c r="E366" s="299" t="str">
        <f>CONCATENATE("(",ROUND((D366/$H368)*100,1),")")</f>
        <v>(10.3)</v>
      </c>
      <c r="F366" s="302">
        <f>'Ind T6'!N153</f>
        <v>2.1312027519753496</v>
      </c>
      <c r="G366" s="299" t="str">
        <f>CONCATENATE("(",ROUND((F366/$H368)*100,1),")")</f>
        <v>(9.3)</v>
      </c>
      <c r="H366" s="302">
        <f>SUM(B366,D366,F366)</f>
        <v>11.995368355551031</v>
      </c>
      <c r="I366" s="299" t="str">
        <f>CONCATENATE("(",ROUND((H366/$H368)*100,1),")")</f>
        <v>(52.3)</v>
      </c>
      <c r="K366" s="302">
        <f>B371-B366</f>
        <v>0.94883278409844785</v>
      </c>
      <c r="L366" s="302">
        <f>D371-D366</f>
        <v>0.29238253023368221</v>
      </c>
      <c r="M366" s="302">
        <f>F371-F366</f>
        <v>0.23167180197876691</v>
      </c>
      <c r="N366" s="302">
        <f>SUM(K366:M366)</f>
        <v>1.472887116310897</v>
      </c>
    </row>
    <row r="367" spans="1:14" x14ac:dyDescent="0.2">
      <c r="A367" s="282" t="s">
        <v>365</v>
      </c>
      <c r="B367" s="302">
        <f>'Ind T6'!L152</f>
        <v>4.4178745924646492</v>
      </c>
      <c r="C367" s="299" t="str">
        <f>CONCATENATE("(",ROUND((B367/$H368)*100,1),")")</f>
        <v>(19.3)</v>
      </c>
      <c r="D367" s="302">
        <f>'Ind T6'!M152</f>
        <v>4.0822237915974924</v>
      </c>
      <c r="E367" s="299" t="str">
        <f>CONCATENATE("(",ROUND((D367/$H368)*100,1),")")</f>
        <v>(17.8)</v>
      </c>
      <c r="F367" s="302">
        <f>'Ind T6'!N152</f>
        <v>2.4225332603868113</v>
      </c>
      <c r="G367" s="299" t="str">
        <f>CONCATENATE("(",ROUND((F367/$H368)*100,1),")")</f>
        <v>(10.6)</v>
      </c>
      <c r="H367" s="302">
        <f t="shared" ref="H367" si="275">SUM(B367,D367,F367)</f>
        <v>10.922631644448952</v>
      </c>
      <c r="I367" s="299" t="str">
        <f>CONCATENATE("(",ROUND((H367/$H368)*100,1),")")</f>
        <v>(47.7)</v>
      </c>
      <c r="K367" s="302">
        <f t="shared" ref="K367:K368" si="276">B372-B367</f>
        <v>0.64783275347862102</v>
      </c>
      <c r="L367" s="302">
        <f t="shared" ref="L367:L368" si="277">D372-D367</f>
        <v>0.42940342047064117</v>
      </c>
      <c r="M367" s="302">
        <f t="shared" ref="M367:M368" si="278">F372-F367</f>
        <v>0.26087670973987676</v>
      </c>
      <c r="N367" s="302">
        <f t="shared" ref="N367:N368" si="279">SUM(K367:M367)</f>
        <v>1.3381128836891389</v>
      </c>
    </row>
    <row r="368" spans="1:14" x14ac:dyDescent="0.2">
      <c r="A368" s="282" t="s">
        <v>363</v>
      </c>
      <c r="B368" s="302">
        <f>SUM(B366:B367)</f>
        <v>11.926915547867068</v>
      </c>
      <c r="C368" s="299" t="str">
        <f>CONCATENATE("(",ROUND((B368/$H368)*100,1),")")</f>
        <v>(52)</v>
      </c>
      <c r="D368" s="302">
        <f>SUM(D366:D367)</f>
        <v>6.437348439770755</v>
      </c>
      <c r="E368" s="299" t="str">
        <f>CONCATENATE("(",ROUND((D368/$H368)*100,1),")")</f>
        <v>(28.1)</v>
      </c>
      <c r="F368" s="302">
        <f>SUM(F366:F367)</f>
        <v>4.5537360123621609</v>
      </c>
      <c r="G368" s="299" t="str">
        <f>CONCATENATE("(",ROUND((F368/$H368)*100,1),")")</f>
        <v>(19.9)</v>
      </c>
      <c r="H368" s="302">
        <f>SUM(H366:H367)</f>
        <v>22.917999999999985</v>
      </c>
      <c r="I368" s="299" t="str">
        <f>CONCATENATE("(",ROUND((H368/$H368)*100,1),")")</f>
        <v>(100)</v>
      </c>
      <c r="K368" s="302">
        <f t="shared" si="276"/>
        <v>1.5966655375770689</v>
      </c>
      <c r="L368" s="302">
        <f t="shared" si="277"/>
        <v>0.72178595070432294</v>
      </c>
      <c r="M368" s="302">
        <f t="shared" si="278"/>
        <v>0.49254851171864367</v>
      </c>
      <c r="N368" s="302">
        <f t="shared" si="279"/>
        <v>2.8110000000000355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8.457873739500867</v>
      </c>
      <c r="C371" s="299" t="str">
        <f>CONCATENATE("(",ROUND((B371/$H373)*100,1),")")</f>
        <v>(32.9)</v>
      </c>
      <c r="D371" s="302">
        <f>'Ind T6'!R153</f>
        <v>2.6475071784069444</v>
      </c>
      <c r="E371" s="299" t="str">
        <f>CONCATENATE("(",ROUND((D371/$H373)*100,1),")")</f>
        <v>(10.3)</v>
      </c>
      <c r="F371" s="302">
        <f>'Ind T6'!S153</f>
        <v>2.3628745539541165</v>
      </c>
      <c r="G371" s="299" t="str">
        <f>CONCATENATE("(",ROUND((F371/$H373)*100,1),")")</f>
        <v>(9.2)</v>
      </c>
      <c r="H371" s="302">
        <f>SUM(B371,D371,F371)</f>
        <v>13.468255471861928</v>
      </c>
      <c r="I371" s="299" t="str">
        <f>CONCATENATE("(",ROUND((H371/$H373)*100,1),")")</f>
        <v>(52.3)</v>
      </c>
      <c r="K371" s="302">
        <f>B376-B371</f>
        <v>0.93148965708519071</v>
      </c>
      <c r="L371" s="302">
        <f>D376-D371</f>
        <v>0.26453343916222893</v>
      </c>
      <c r="M371" s="302">
        <f>F376-F371</f>
        <v>0.26869433829739142</v>
      </c>
      <c r="N371" s="302">
        <f>SUM(K371:M371)</f>
        <v>1.4647174345448111</v>
      </c>
    </row>
    <row r="372" spans="1:14" x14ac:dyDescent="0.2">
      <c r="A372" s="282" t="s">
        <v>365</v>
      </c>
      <c r="B372" s="302">
        <f>'Ind T6'!Q152</f>
        <v>5.0657073459432702</v>
      </c>
      <c r="C372" s="299" t="str">
        <f>CONCATENATE("(",ROUND((B372/$H373)*100,1),")")</f>
        <v>(19.7)</v>
      </c>
      <c r="D372" s="302">
        <f>'Ind T6'!R152</f>
        <v>4.5116272120681336</v>
      </c>
      <c r="E372" s="299" t="str">
        <f>CONCATENATE("(",ROUND((D372/$H373)*100,1),")")</f>
        <v>(17.5)</v>
      </c>
      <c r="F372" s="302">
        <f>'Ind T6'!S152</f>
        <v>2.683409970126688</v>
      </c>
      <c r="G372" s="299" t="str">
        <f>CONCATENATE("(",ROUND((F372/$H373)*100,1),")")</f>
        <v>(10.4)</v>
      </c>
      <c r="H372" s="302">
        <f t="shared" ref="H372" si="280">SUM(B372,D372,F372)</f>
        <v>12.260744528138092</v>
      </c>
      <c r="I372" s="299" t="str">
        <f>CONCATENATE("(",ROUND((H372/$H373)*100,1),")")</f>
        <v>(47.7)</v>
      </c>
      <c r="K372" s="302">
        <f t="shared" ref="K372:K373" si="281">B377-B372</f>
        <v>0.68324753406720884</v>
      </c>
      <c r="L372" s="302">
        <f t="shared" ref="L372:L373" si="282">D377-D372</f>
        <v>0.32579456068972767</v>
      </c>
      <c r="M372" s="302">
        <f t="shared" ref="M372:M373" si="283">F377-F372</f>
        <v>0.32224047069820649</v>
      </c>
      <c r="N372" s="302">
        <f t="shared" ref="N372:N373" si="284">SUM(K372:M372)</f>
        <v>1.331282565455143</v>
      </c>
    </row>
    <row r="373" spans="1:14" x14ac:dyDescent="0.2">
      <c r="A373" s="282" t="s">
        <v>363</v>
      </c>
      <c r="B373" s="302">
        <f>SUM(B371:B372)</f>
        <v>13.523581085444137</v>
      </c>
      <c r="C373" s="299" t="str">
        <f>CONCATENATE("(",ROUND((B373/$H373)*100,1),")")</f>
        <v>(52.6)</v>
      </c>
      <c r="D373" s="302">
        <f>SUM(D371:D372)</f>
        <v>7.1591343904750779</v>
      </c>
      <c r="E373" s="299" t="str">
        <f>CONCATENATE("(",ROUND((D373/$H373)*100,1),")")</f>
        <v>(27.8)</v>
      </c>
      <c r="F373" s="302">
        <f>SUM(F371:F372)</f>
        <v>5.0462845240808045</v>
      </c>
      <c r="G373" s="299" t="str">
        <f>CONCATENATE("(",ROUND((F373/$H373)*100,1),")")</f>
        <v>(19.6)</v>
      </c>
      <c r="H373" s="302">
        <f>SUM(H371:H372)</f>
        <v>25.729000000000021</v>
      </c>
      <c r="I373" s="299" t="str">
        <f>CONCATENATE("(",ROUND((H373/$H373)*100,1),")")</f>
        <v>(100)</v>
      </c>
      <c r="K373" s="302">
        <f t="shared" si="281"/>
        <v>1.6147371911523987</v>
      </c>
      <c r="L373" s="302">
        <f t="shared" si="282"/>
        <v>0.59032799985195616</v>
      </c>
      <c r="M373" s="302">
        <f t="shared" si="283"/>
        <v>0.59093480899559747</v>
      </c>
      <c r="N373" s="302">
        <f t="shared" si="284"/>
        <v>2.7959999999999523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9.3893633965860577</v>
      </c>
      <c r="C376" s="299" t="str">
        <f>CONCATENATE("(",ROUND((B376/$H378)*100,1),")")</f>
        <v>(32.9)</v>
      </c>
      <c r="D376" s="302">
        <f>'Ind T6'!W153</f>
        <v>2.9120406175691733</v>
      </c>
      <c r="E376" s="299" t="str">
        <f>CONCATENATE("(",ROUND((D376/$H378)*100,1),")")</f>
        <v>(10.2)</v>
      </c>
      <c r="F376" s="302">
        <f>'Ind T6'!X153</f>
        <v>2.6315688922515079</v>
      </c>
      <c r="G376" s="299" t="str">
        <f>CONCATENATE("(",ROUND((F376/$H378)*100,1),")")</f>
        <v>(9.2)</v>
      </c>
      <c r="H376" s="302">
        <f>SUM(B376,D376,F376)</f>
        <v>14.932972906406739</v>
      </c>
      <c r="I376" s="299" t="str">
        <f>CONCATENATE("(",ROUND((H376/$H378)*100,1),")")</f>
        <v>(52.4)</v>
      </c>
      <c r="K376" s="302">
        <f>B376-B366</f>
        <v>1.8803224411836386</v>
      </c>
      <c r="L376" s="302">
        <f>D376-D366</f>
        <v>0.55691596939591115</v>
      </c>
      <c r="M376" s="302">
        <f>F376-F366</f>
        <v>0.50036614027615833</v>
      </c>
      <c r="N376" s="302">
        <f>SUM(K376:M376)</f>
        <v>2.937604550855708</v>
      </c>
    </row>
    <row r="377" spans="1:14" x14ac:dyDescent="0.2">
      <c r="A377" s="282" t="s">
        <v>365</v>
      </c>
      <c r="B377" s="302">
        <f>'Ind T6'!V152</f>
        <v>5.7489548800104791</v>
      </c>
      <c r="C377" s="299" t="str">
        <f>CONCATENATE("(",ROUND((B377/$H378)*100,1),")")</f>
        <v>(20.2)</v>
      </c>
      <c r="D377" s="302">
        <f>'Ind T6'!W152</f>
        <v>4.8374217727578612</v>
      </c>
      <c r="E377" s="299" t="str">
        <f>CONCATENATE("(",ROUND((D377/$H378)*100,1),")")</f>
        <v>(17)</v>
      </c>
      <c r="F377" s="302">
        <f>'Ind T6'!X152</f>
        <v>3.0056504408248945</v>
      </c>
      <c r="G377" s="299" t="str">
        <f>CONCATENATE("(",ROUND((F377/$H378)*100,1),")")</f>
        <v>(10.5)</v>
      </c>
      <c r="H377" s="302">
        <f t="shared" ref="H377" si="285">SUM(B377,D377,F377)</f>
        <v>13.592027093593234</v>
      </c>
      <c r="I377" s="299" t="str">
        <f>CONCATENATE("(",ROUND((H377/$H378)*100,1),")")</f>
        <v>(47.6)</v>
      </c>
      <c r="K377" s="302">
        <f t="shared" ref="K377:K378" si="286">B377-B367</f>
        <v>1.3310802875458299</v>
      </c>
      <c r="L377" s="302">
        <f t="shared" ref="L377:L378" si="287">D377-D367</f>
        <v>0.75519798116036885</v>
      </c>
      <c r="M377" s="302">
        <f t="shared" ref="M377:M378" si="288">F377-F367</f>
        <v>0.58311718043808325</v>
      </c>
      <c r="N377" s="302">
        <f t="shared" ref="N377:N378" si="289">SUM(K377:M377)</f>
        <v>2.669395449144282</v>
      </c>
    </row>
    <row r="378" spans="1:14" x14ac:dyDescent="0.2">
      <c r="A378" s="282" t="s">
        <v>363</v>
      </c>
      <c r="B378" s="302">
        <f>SUM(B376:B377)</f>
        <v>15.138318276596536</v>
      </c>
      <c r="C378" s="299" t="str">
        <f>CONCATENATE("(",ROUND((B378/$H378)*100,1),")")</f>
        <v>(53.1)</v>
      </c>
      <c r="D378" s="302">
        <f>SUM(D376:D377)</f>
        <v>7.7494623903270341</v>
      </c>
      <c r="E378" s="299" t="str">
        <f>CONCATENATE("(",ROUND((D378/$H378)*100,1),")")</f>
        <v>(27.2)</v>
      </c>
      <c r="F378" s="302">
        <f>SUM(F376:F377)</f>
        <v>5.637219333076402</v>
      </c>
      <c r="G378" s="299" t="str">
        <f>CONCATENATE("(",ROUND((F378/$H378)*100,1),")")</f>
        <v>(19.8)</v>
      </c>
      <c r="H378" s="302">
        <f>SUM(H376:H377)</f>
        <v>28.524999999999974</v>
      </c>
      <c r="I378" s="299" t="str">
        <f>CONCATENATE("(",ROUND((H378/$H378)*100,1),")")</f>
        <v>(100)</v>
      </c>
      <c r="K378" s="302">
        <f t="shared" si="286"/>
        <v>3.2114027287294675</v>
      </c>
      <c r="L378" s="302">
        <f t="shared" si="287"/>
        <v>1.3121139505562791</v>
      </c>
      <c r="M378" s="302">
        <f t="shared" si="288"/>
        <v>1.0834833207142411</v>
      </c>
      <c r="N378" s="302">
        <f t="shared" si="289"/>
        <v>5.6069999999999878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4.2627484755899649</v>
      </c>
      <c r="C387" s="299" t="str">
        <f>CONCATENATE("(",ROUND((B387/$H389)*100,1),")")</f>
        <v>(36.1)</v>
      </c>
      <c r="D387" s="302">
        <f>'Ind T6'!M162</f>
        <v>0.69117158573541071</v>
      </c>
      <c r="E387" s="299" t="str">
        <f>CONCATENATE("(",ROUND((D387/$H389)*100,1),")")</f>
        <v>(5.9)</v>
      </c>
      <c r="F387" s="302">
        <f>'Ind T6'!N162</f>
        <v>0.39093072289516029</v>
      </c>
      <c r="G387" s="299" t="str">
        <f>CONCATENATE("(",ROUND((F387/$H389)*100,1),")")</f>
        <v>(3.3)</v>
      </c>
      <c r="H387" s="302">
        <f>SUM(B387,D387,F387)</f>
        <v>5.3448507842205366</v>
      </c>
      <c r="I387" s="299" t="str">
        <f>CONCATENATE("(",ROUND((H387/$H389)*100,1),")")</f>
        <v>(45.3)</v>
      </c>
      <c r="K387" s="302">
        <f>B392-B387</f>
        <v>2.4527183047865719E-2</v>
      </c>
      <c r="L387" s="302">
        <f>D392-D387</f>
        <v>5.6485538203859265E-2</v>
      </c>
      <c r="M387" s="302">
        <f>F392-F387</f>
        <v>1.0715437805126349E-2</v>
      </c>
      <c r="N387" s="302">
        <f>SUM(K387:M387)</f>
        <v>9.1728159056851333E-2</v>
      </c>
    </row>
    <row r="388" spans="1:14" x14ac:dyDescent="0.2">
      <c r="A388" s="282" t="s">
        <v>365</v>
      </c>
      <c r="B388" s="302">
        <f>'Ind T6'!L161</f>
        <v>3.2536747998251419</v>
      </c>
      <c r="C388" s="299" t="str">
        <f>CONCATENATE("(",ROUND((B388/$H389)*100,1),")")</f>
        <v>(27.6)</v>
      </c>
      <c r="D388" s="302">
        <f>'Ind T6'!M161</f>
        <v>2.8864729650295224</v>
      </c>
      <c r="E388" s="299" t="str">
        <f>CONCATENATE("(",ROUND((D388/$H389)*100,1),")")</f>
        <v>(24.5)</v>
      </c>
      <c r="F388" s="302">
        <f>'Ind T6'!N161</f>
        <v>0.31400145092480353</v>
      </c>
      <c r="G388" s="299" t="str">
        <f>CONCATENATE("(",ROUND((F388/$H389)*100,1),")")</f>
        <v>(2.7)</v>
      </c>
      <c r="H388" s="302">
        <f t="shared" ref="H388" si="290">SUM(B388,D388,F388)</f>
        <v>6.4541492157794673</v>
      </c>
      <c r="I388" s="299" t="str">
        <f>CONCATENATE("(",ROUND((H388/$H389)*100,1),")")</f>
        <v>(54.7)</v>
      </c>
      <c r="K388" s="302">
        <f t="shared" ref="K388:K389" si="291">B393-B388</f>
        <v>8.6014603798560518E-2</v>
      </c>
      <c r="L388" s="302">
        <f t="shared" ref="L388:L389" si="292">D393-D388</f>
        <v>8.2490406549987849E-2</v>
      </c>
      <c r="M388" s="302">
        <f t="shared" ref="M388:M389" si="293">F393-F388</f>
        <v>8.766830594584385E-3</v>
      </c>
      <c r="N388" s="302">
        <f t="shared" ref="N388:N389" si="294">SUM(K388:M388)</f>
        <v>0.17727184094313275</v>
      </c>
    </row>
    <row r="389" spans="1:14" x14ac:dyDescent="0.2">
      <c r="A389" s="282" t="s">
        <v>363</v>
      </c>
      <c r="B389" s="302">
        <f>SUM(B387:B388)</f>
        <v>7.5164232754151072</v>
      </c>
      <c r="C389" s="299" t="str">
        <f>CONCATENATE("(",ROUND((B389/$H389)*100,1),")")</f>
        <v>(63.7)</v>
      </c>
      <c r="D389" s="302">
        <f>SUM(D387:D388)</f>
        <v>3.577644550764933</v>
      </c>
      <c r="E389" s="299" t="str">
        <f>CONCATENATE("(",ROUND((D389/$H389)*100,1),")")</f>
        <v>(30.3)</v>
      </c>
      <c r="F389" s="302">
        <f>SUM(F387:F388)</f>
        <v>0.70493217381996387</v>
      </c>
      <c r="G389" s="299" t="str">
        <f>CONCATENATE("(",ROUND((F389/$H389)*100,1),")")</f>
        <v>(6)</v>
      </c>
      <c r="H389" s="302">
        <f>SUM(H387:H388)</f>
        <v>11.799000000000003</v>
      </c>
      <c r="I389" s="299" t="str">
        <f>CONCATENATE("(",ROUND((H389/$H389)*100,1),")")</f>
        <v>(100)</v>
      </c>
      <c r="K389" s="302">
        <f t="shared" si="291"/>
        <v>0.11054178684642579</v>
      </c>
      <c r="L389" s="302">
        <f t="shared" si="292"/>
        <v>0.13897594475384745</v>
      </c>
      <c r="M389" s="302">
        <f t="shared" si="293"/>
        <v>1.9482268399710678E-2</v>
      </c>
      <c r="N389" s="302">
        <f t="shared" si="294"/>
        <v>0.26899999999998392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4.2872756586378307</v>
      </c>
      <c r="C392" s="299" t="str">
        <f>CONCATENATE("(",ROUND((B392/$H394)*100,1),")")</f>
        <v>(35.5)</v>
      </c>
      <c r="D392" s="302">
        <f>'Ind T6'!R162</f>
        <v>0.74765712393926997</v>
      </c>
      <c r="E392" s="299" t="str">
        <f>CONCATENATE("(",ROUND((D392/$H394)*100,1),")")</f>
        <v>(6.2)</v>
      </c>
      <c r="F392" s="302">
        <f>'Ind T6'!S162</f>
        <v>0.40164616070028664</v>
      </c>
      <c r="G392" s="299" t="str">
        <f>CONCATENATE("(",ROUND((F392/$H394)*100,1),")")</f>
        <v>(3.3)</v>
      </c>
      <c r="H392" s="302">
        <f>SUM(B392,D392,F392)</f>
        <v>5.4365789432773868</v>
      </c>
      <c r="I392" s="299" t="str">
        <f>CONCATENATE("(",ROUND((H392/$H394)*100,1),")")</f>
        <v>(45)</v>
      </c>
      <c r="K392" s="302">
        <f>B397-B392</f>
        <v>-0.12104208991618304</v>
      </c>
      <c r="L392" s="302">
        <f>D397-D392</f>
        <v>8.7952763395961586E-2</v>
      </c>
      <c r="M392" s="302">
        <f>F397-F392</f>
        <v>9.6289612319950812E-3</v>
      </c>
      <c r="N392" s="302">
        <f>SUM(K392:M392)</f>
        <v>-2.346036528822637E-2</v>
      </c>
    </row>
    <row r="393" spans="1:14" x14ac:dyDescent="0.2">
      <c r="A393" s="282" t="s">
        <v>365</v>
      </c>
      <c r="B393" s="302">
        <f>'Ind T6'!Q161</f>
        <v>3.3396894036237024</v>
      </c>
      <c r="C393" s="299" t="str">
        <f>CONCATENATE("(",ROUND((B393/$H394)*100,1),")")</f>
        <v>(27.7)</v>
      </c>
      <c r="D393" s="302">
        <f>'Ind T6'!R161</f>
        <v>2.9689633715795103</v>
      </c>
      <c r="E393" s="299" t="str">
        <f>CONCATENATE("(",ROUND((D393/$H394)*100,1),")")</f>
        <v>(24.6)</v>
      </c>
      <c r="F393" s="302">
        <f>'Ind T6'!S161</f>
        <v>0.32276828151938791</v>
      </c>
      <c r="G393" s="299" t="str">
        <f>CONCATENATE("(",ROUND((F393/$H394)*100,1),")")</f>
        <v>(2.7)</v>
      </c>
      <c r="H393" s="302">
        <f t="shared" ref="H393" si="295">SUM(B393,D393,F393)</f>
        <v>6.6314210567226004</v>
      </c>
      <c r="I393" s="299" t="str">
        <f>CONCATENATE("(",ROUND((H393/$H394)*100,1),")")</f>
        <v>(55)</v>
      </c>
      <c r="K393" s="302">
        <f t="shared" ref="K393:K394" si="296">B398-B393</f>
        <v>4.3587443674375947E-2</v>
      </c>
      <c r="L393" s="302">
        <f t="shared" ref="L393:L394" si="297">D398-D393</f>
        <v>4.0040676989782309E-2</v>
      </c>
      <c r="M393" s="302">
        <f t="shared" ref="M393:M394" si="298">F398-F393</f>
        <v>6.8322446240588475E-3</v>
      </c>
      <c r="N393" s="302">
        <f t="shared" ref="N393:N394" si="299">SUM(K393:M393)</f>
        <v>9.0460365288217104E-2</v>
      </c>
    </row>
    <row r="394" spans="1:14" x14ac:dyDescent="0.2">
      <c r="A394" s="282" t="s">
        <v>363</v>
      </c>
      <c r="B394" s="302">
        <f>SUM(B392:B393)</f>
        <v>7.626965062261533</v>
      </c>
      <c r="C394" s="299" t="str">
        <f>CONCATENATE("(",ROUND((B394/$H394)*100,1),")")</f>
        <v>(63.2)</v>
      </c>
      <c r="D394" s="302">
        <f>SUM(D392:D393)</f>
        <v>3.7166204955187805</v>
      </c>
      <c r="E394" s="299" t="str">
        <f>CONCATENATE("(",ROUND((D394/$H394)*100,1),")")</f>
        <v>(30.8)</v>
      </c>
      <c r="F394" s="302">
        <f>SUM(F392:F393)</f>
        <v>0.72441444221967455</v>
      </c>
      <c r="G394" s="299" t="str">
        <f>CONCATENATE("(",ROUND((F394/$H394)*100,1),")")</f>
        <v>(6)</v>
      </c>
      <c r="H394" s="302">
        <f>SUM(H392:H393)</f>
        <v>12.067999999999987</v>
      </c>
      <c r="I394" s="299" t="str">
        <f>CONCATENATE("(",ROUND((H394/$H394)*100,1),")")</f>
        <v>(100)</v>
      </c>
      <c r="K394" s="302">
        <f t="shared" si="296"/>
        <v>-7.745464624180709E-2</v>
      </c>
      <c r="L394" s="302">
        <f t="shared" si="297"/>
        <v>0.1279934403857439</v>
      </c>
      <c r="M394" s="302">
        <f t="shared" si="298"/>
        <v>1.6461205856053929E-2</v>
      </c>
      <c r="N394" s="302">
        <f t="shared" si="299"/>
        <v>6.6999999999990734E-2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4.1662335687216476</v>
      </c>
      <c r="C397" s="299" t="str">
        <f>CONCATENATE("(",ROUND((B397/$H399)*100,1),")")</f>
        <v>(34.3)</v>
      </c>
      <c r="D397" s="302">
        <f>'Ind T6'!W162</f>
        <v>0.83560988733523156</v>
      </c>
      <c r="E397" s="299" t="str">
        <f>CONCATENATE("(",ROUND((D397/$H399)*100,1),")")</f>
        <v>(6.9)</v>
      </c>
      <c r="F397" s="302">
        <f>'Ind T6'!X162</f>
        <v>0.41127512193228172</v>
      </c>
      <c r="G397" s="299" t="str">
        <f>CONCATENATE("(",ROUND((F397/$H399)*100,1),")")</f>
        <v>(3.4)</v>
      </c>
      <c r="H397" s="302">
        <f>SUM(B397,D397,F397)</f>
        <v>5.4131185779891613</v>
      </c>
      <c r="I397" s="299" t="str">
        <f>CONCATENATE("(",ROUND((H397/$H399)*100,1),")")</f>
        <v>(44.6)</v>
      </c>
      <c r="K397" s="302">
        <f>B397-B387</f>
        <v>-9.6514906868317318E-2</v>
      </c>
      <c r="L397" s="302">
        <f>D397-D387</f>
        <v>0.14443830159982085</v>
      </c>
      <c r="M397" s="302">
        <f>F397-F387</f>
        <v>2.034439903712143E-2</v>
      </c>
      <c r="N397" s="302">
        <f>SUM(K397:M397)</f>
        <v>6.8267793768624963E-2</v>
      </c>
    </row>
    <row r="398" spans="1:14" x14ac:dyDescent="0.2">
      <c r="A398" s="282" t="s">
        <v>365</v>
      </c>
      <c r="B398" s="302">
        <f>'Ind T6'!V161</f>
        <v>3.3832768472980783</v>
      </c>
      <c r="C398" s="299" t="str">
        <f>CONCATENATE("(",ROUND((B398/$H399)*100,1),")")</f>
        <v>(27.9)</v>
      </c>
      <c r="D398" s="302">
        <f>'Ind T6'!W161</f>
        <v>3.0090040485692926</v>
      </c>
      <c r="E398" s="299" t="str">
        <f>CONCATENATE("(",ROUND((D398/$H399)*100,1),")")</f>
        <v>(24.8)</v>
      </c>
      <c r="F398" s="302">
        <f>'Ind T6'!X161</f>
        <v>0.32960052614344676</v>
      </c>
      <c r="G398" s="299" t="str">
        <f>CONCATENATE("(",ROUND((F398/$H399)*100,1),")")</f>
        <v>(2.7)</v>
      </c>
      <c r="H398" s="302">
        <f t="shared" ref="H398" si="300">SUM(B398,D398,F398)</f>
        <v>6.7218814220108181</v>
      </c>
      <c r="I398" s="299" t="str">
        <f>CONCATENATE("(",ROUND((H398/$H399)*100,1),")")</f>
        <v>(55.4)</v>
      </c>
      <c r="K398" s="302">
        <f t="shared" ref="K398:K399" si="301">B398-B388</f>
        <v>0.12960204747293647</v>
      </c>
      <c r="L398" s="302">
        <f t="shared" ref="L398:L399" si="302">D398-D388</f>
        <v>0.12253108353977016</v>
      </c>
      <c r="M398" s="302">
        <f t="shared" ref="M398:M399" si="303">F398-F388</f>
        <v>1.5599075218643232E-2</v>
      </c>
      <c r="N398" s="302">
        <f t="shared" ref="N398:N399" si="304">SUM(K398:M398)</f>
        <v>0.26773220623134986</v>
      </c>
    </row>
    <row r="399" spans="1:14" x14ac:dyDescent="0.2">
      <c r="A399" s="282" t="s">
        <v>363</v>
      </c>
      <c r="B399" s="302">
        <f>SUM(B397:B398)</f>
        <v>7.5495104160197259</v>
      </c>
      <c r="C399" s="299" t="str">
        <f>CONCATENATE("(",ROUND((B399/$H399)*100,1),")")</f>
        <v>(62.2)</v>
      </c>
      <c r="D399" s="302">
        <f>SUM(D397:D398)</f>
        <v>3.8446139359045244</v>
      </c>
      <c r="E399" s="299" t="str">
        <f>CONCATENATE("(",ROUND((D399/$H399)*100,1),")")</f>
        <v>(31.7)</v>
      </c>
      <c r="F399" s="302">
        <f>SUM(F397:F398)</f>
        <v>0.74087564807572848</v>
      </c>
      <c r="G399" s="299" t="str">
        <f>CONCATENATE("(",ROUND((F399/$H399)*100,1),")")</f>
        <v>(6.1)</v>
      </c>
      <c r="H399" s="302">
        <f>SUM(H397:H398)</f>
        <v>12.13499999999998</v>
      </c>
      <c r="I399" s="299" t="str">
        <f>CONCATENATE("(",ROUND((H399/$H399)*100,1),")")</f>
        <v>(100)</v>
      </c>
      <c r="K399" s="302">
        <f t="shared" si="301"/>
        <v>3.3087140604618703E-2</v>
      </c>
      <c r="L399" s="302">
        <f t="shared" si="302"/>
        <v>0.26696938513959134</v>
      </c>
      <c r="M399" s="302">
        <f t="shared" si="303"/>
        <v>3.5943474255764607E-2</v>
      </c>
      <c r="N399" s="302">
        <f t="shared" si="304"/>
        <v>0.33599999999997465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4.6926083569281207</v>
      </c>
      <c r="C408" s="299" t="str">
        <f>CONCATENATE("(",ROUND((B408/$H410)*100,1),")")</f>
        <v>(17.8)</v>
      </c>
      <c r="D408" s="302">
        <f>'Ind T6'!M171</f>
        <v>1.8723906303398921</v>
      </c>
      <c r="E408" s="299" t="str">
        <f>CONCATENATE("(",ROUND((D408/$H410)*100,1),")")</f>
        <v>(7.1)</v>
      </c>
      <c r="F408" s="302">
        <f>'Ind T6'!N171</f>
        <v>0.49179605270654964</v>
      </c>
      <c r="G408" s="299" t="str">
        <f>CONCATENATE("(",ROUND((F408/$H410)*100,1),")")</f>
        <v>(1.9)</v>
      </c>
      <c r="H408" s="302">
        <f>SUM(B408,D408,F408)</f>
        <v>7.0567950399745616</v>
      </c>
      <c r="I408" s="299" t="str">
        <f>CONCATENATE("(",ROUND((H408/$H410)*100,1),")")</f>
        <v>(26.8)</v>
      </c>
      <c r="K408" s="302">
        <f>B413-B408</f>
        <v>6.5118569239522195E-2</v>
      </c>
      <c r="L408" s="302">
        <f>D413-D408</f>
        <v>7.6905847848407038E-2</v>
      </c>
      <c r="M408" s="302">
        <f>F413-F408</f>
        <v>2.324822068731619E-2</v>
      </c>
      <c r="N408" s="302">
        <f>SUM(K408:M408)</f>
        <v>0.16527263777524542</v>
      </c>
    </row>
    <row r="409" spans="1:14" x14ac:dyDescent="0.2">
      <c r="A409" s="282" t="s">
        <v>365</v>
      </c>
      <c r="B409" s="302">
        <f>'Ind T6'!L170</f>
        <v>6.7643698893908084</v>
      </c>
      <c r="C409" s="299" t="str">
        <f>CONCATENATE("(",ROUND((B409/$H410)*100,1),")")</f>
        <v>(25.7)</v>
      </c>
      <c r="D409" s="302">
        <f>'Ind T6'!M170</f>
        <v>10.625034127219488</v>
      </c>
      <c r="E409" s="299" t="str">
        <f>CONCATENATE("(",ROUND((D409/$H410)*100,1),")")</f>
        <v>(40.4)</v>
      </c>
      <c r="F409" s="302">
        <f>'Ind T6'!N170</f>
        <v>1.8488009434151402</v>
      </c>
      <c r="G409" s="299" t="str">
        <f>CONCATENATE("(",ROUND((F409/$H410)*100,1),")")</f>
        <v>(7)</v>
      </c>
      <c r="H409" s="302">
        <f t="shared" ref="H409" si="305">SUM(B409,D409,F409)</f>
        <v>19.238204960025435</v>
      </c>
      <c r="I409" s="299" t="str">
        <f>CONCATENATE("(",ROUND((H409/$H410)*100,1),")")</f>
        <v>(73.2)</v>
      </c>
      <c r="K409" s="302">
        <f t="shared" ref="K409:K410" si="306">B414-B409</f>
        <v>0.33907624458788987</v>
      </c>
      <c r="L409" s="302">
        <f t="shared" ref="L409:L410" si="307">D414-D409</f>
        <v>5.5047778569820238E-2</v>
      </c>
      <c r="M409" s="302">
        <f t="shared" ref="M409:M410" si="308">F414-F409</f>
        <v>7.1603339067030758E-2</v>
      </c>
      <c r="N409" s="302">
        <f t="shared" ref="N409:N410" si="309">SUM(K409:M409)</f>
        <v>0.46572736222474087</v>
      </c>
    </row>
    <row r="410" spans="1:14" x14ac:dyDescent="0.2">
      <c r="A410" s="282" t="s">
        <v>363</v>
      </c>
      <c r="B410" s="302">
        <f>SUM(B408:B409)</f>
        <v>11.456978246318929</v>
      </c>
      <c r="C410" s="299" t="str">
        <f>CONCATENATE("(",ROUND((B410/$H410)*100,1),")")</f>
        <v>(43.6)</v>
      </c>
      <c r="D410" s="302">
        <f>SUM(D408:D409)</f>
        <v>12.497424757559379</v>
      </c>
      <c r="E410" s="299" t="str">
        <f>CONCATENATE("(",ROUND((D410/$H410)*100,1),")")</f>
        <v>(47.5)</v>
      </c>
      <c r="F410" s="302">
        <f>SUM(F408:F409)</f>
        <v>2.3405969961216897</v>
      </c>
      <c r="G410" s="299" t="str">
        <f>CONCATENATE("(",ROUND((F410/$H410)*100,1),")")</f>
        <v>(8.9)</v>
      </c>
      <c r="H410" s="302">
        <f>SUM(H408:H409)</f>
        <v>26.294999999999995</v>
      </c>
      <c r="I410" s="299" t="str">
        <f>CONCATENATE("(",ROUND((H410/$H410)*100,1),")")</f>
        <v>(100)</v>
      </c>
      <c r="K410" s="302">
        <f t="shared" si="306"/>
        <v>0.40419481382741296</v>
      </c>
      <c r="L410" s="302">
        <f t="shared" si="307"/>
        <v>0.13195362641822683</v>
      </c>
      <c r="M410" s="302">
        <f t="shared" si="308"/>
        <v>9.4851559754347115E-2</v>
      </c>
      <c r="N410" s="302">
        <f t="shared" si="309"/>
        <v>0.6309999999999869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4.7577269261676429</v>
      </c>
      <c r="C413" s="299" t="str">
        <f>CONCATENATE("(",ROUND((B413/$H415)*100,1),")")</f>
        <v>(17.7)</v>
      </c>
      <c r="D413" s="302">
        <f>'Ind T6'!R171</f>
        <v>1.9492964781882991</v>
      </c>
      <c r="E413" s="299" t="str">
        <f>CONCATENATE("(",ROUND((D413/$H415)*100,1),")")</f>
        <v>(7.2)</v>
      </c>
      <c r="F413" s="302">
        <f>'Ind T6'!S171</f>
        <v>0.51504427339386583</v>
      </c>
      <c r="G413" s="299" t="str">
        <f>CONCATENATE("(",ROUND((F413/$H415)*100,1),")")</f>
        <v>(1.9)</v>
      </c>
      <c r="H413" s="302">
        <f>SUM(B413,D413,F413)</f>
        <v>7.2220676777498074</v>
      </c>
      <c r="I413" s="299" t="str">
        <f>CONCATENATE("(",ROUND((H413/$H415)*100,1),")")</f>
        <v>(26.8)</v>
      </c>
      <c r="K413" s="302">
        <f>B418-B413</f>
        <v>0.21994455487847198</v>
      </c>
      <c r="L413" s="302">
        <f>D418-D413</f>
        <v>0.18819878181193994</v>
      </c>
      <c r="M413" s="302">
        <f>F418-F413</f>
        <v>5.4771301119245885E-2</v>
      </c>
      <c r="N413" s="302">
        <f>SUM(K413:M413)</f>
        <v>0.4629146378096578</v>
      </c>
    </row>
    <row r="414" spans="1:14" x14ac:dyDescent="0.2">
      <c r="A414" s="282" t="s">
        <v>365</v>
      </c>
      <c r="B414" s="302">
        <f>'Ind T6'!Q170</f>
        <v>7.1034461339786983</v>
      </c>
      <c r="C414" s="299" t="str">
        <f>CONCATENATE("(",ROUND((B414/$H415)*100,1),")")</f>
        <v>(26.4)</v>
      </c>
      <c r="D414" s="302">
        <f>'Ind T6'!R170</f>
        <v>10.680081905789308</v>
      </c>
      <c r="E414" s="299" t="str">
        <f>CONCATENATE("(",ROUND((D414/$H415)*100,1),")")</f>
        <v>(39.7)</v>
      </c>
      <c r="F414" s="302">
        <f>'Ind T6'!S170</f>
        <v>1.920404282482171</v>
      </c>
      <c r="G414" s="299" t="str">
        <f>CONCATENATE("(",ROUND((F414/$H415)*100,1),")")</f>
        <v>(7.1)</v>
      </c>
      <c r="H414" s="302">
        <f t="shared" ref="H414" si="310">SUM(B414,D414,F414)</f>
        <v>19.703932322250179</v>
      </c>
      <c r="I414" s="299" t="str">
        <f>CONCATENATE("(",ROUND((H414/$H415)*100,1),")")</f>
        <v>(73.2)</v>
      </c>
      <c r="K414" s="302">
        <f t="shared" ref="K414:K415" si="311">B419-B414</f>
        <v>0.87452139350504776</v>
      </c>
      <c r="L414" s="302">
        <f t="shared" ref="L414:L415" si="312">D419-D414</f>
        <v>0.28488413932122292</v>
      </c>
      <c r="M414" s="302">
        <f t="shared" ref="M414:M415" si="313">F419-F414</f>
        <v>0.14367982936408019</v>
      </c>
      <c r="N414" s="302">
        <f t="shared" ref="N414:N415" si="314">SUM(K414:M414)</f>
        <v>1.3030853621903509</v>
      </c>
    </row>
    <row r="415" spans="1:14" x14ac:dyDescent="0.2">
      <c r="A415" s="282" t="s">
        <v>363</v>
      </c>
      <c r="B415" s="302">
        <f>SUM(B413:B414)</f>
        <v>11.861173060146342</v>
      </c>
      <c r="C415" s="299" t="str">
        <f>CONCATENATE("(",ROUND((B415/$H415)*100,1),")")</f>
        <v>(44.1)</v>
      </c>
      <c r="D415" s="302">
        <f>SUM(D413:D414)</f>
        <v>12.629378383977606</v>
      </c>
      <c r="E415" s="299" t="str">
        <f>CONCATENATE("(",ROUND((D415/$H415)*100,1),")")</f>
        <v>(46.9)</v>
      </c>
      <c r="F415" s="302">
        <f>SUM(F413:F414)</f>
        <v>2.4354485558760368</v>
      </c>
      <c r="G415" s="299" t="str">
        <f>CONCATENATE("(",ROUND((F415/$H415)*100,1),")")</f>
        <v>(9)</v>
      </c>
      <c r="H415" s="302">
        <f>SUM(H413:H414)</f>
        <v>26.925999999999988</v>
      </c>
      <c r="I415" s="299" t="str">
        <f>CONCATENATE("(",ROUND((H415/$H415)*100,1),")")</f>
        <v>(100)</v>
      </c>
      <c r="K415" s="302">
        <f t="shared" si="311"/>
        <v>1.0944659483835188</v>
      </c>
      <c r="L415" s="302">
        <f t="shared" si="312"/>
        <v>0.47308292113316419</v>
      </c>
      <c r="M415" s="302">
        <f t="shared" si="313"/>
        <v>0.19845113048332585</v>
      </c>
      <c r="N415" s="302">
        <f t="shared" si="314"/>
        <v>1.7660000000000089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4.9776714810461149</v>
      </c>
      <c r="C418" s="299" t="str">
        <f>CONCATENATE("(",ROUND((B418/$H420)*100,1),")")</f>
        <v>(17.3)</v>
      </c>
      <c r="D418" s="302">
        <f>'Ind T6'!W171</f>
        <v>2.137495260000239</v>
      </c>
      <c r="E418" s="299" t="str">
        <f>CONCATENATE("(",ROUND((D418/$H420)*100,1),")")</f>
        <v>(7.4)</v>
      </c>
      <c r="F418" s="302">
        <f>'Ind T6'!X171</f>
        <v>0.56981557451311171</v>
      </c>
      <c r="G418" s="299" t="str">
        <f>CONCATENATE("(",ROUND((F418/$H420)*100,1),")")</f>
        <v>(2)</v>
      </c>
      <c r="H418" s="302">
        <f>SUM(B418,D418,F418)</f>
        <v>7.6849823155594654</v>
      </c>
      <c r="I418" s="299" t="str">
        <f>CONCATENATE("(",ROUND((H418/$H420)*100,1),")")</f>
        <v>(26.8)</v>
      </c>
      <c r="K418" s="302">
        <f>B418-B408</f>
        <v>0.28506312411799417</v>
      </c>
      <c r="L418" s="302">
        <f>D418-D408</f>
        <v>0.26510462966034698</v>
      </c>
      <c r="M418" s="302">
        <f>F418-F408</f>
        <v>7.8019521806562075E-2</v>
      </c>
      <c r="N418" s="302">
        <f>SUM(K418:M418)</f>
        <v>0.62818727558490317</v>
      </c>
    </row>
    <row r="419" spans="1:14" x14ac:dyDescent="0.2">
      <c r="A419" s="282" t="s">
        <v>365</v>
      </c>
      <c r="B419" s="302">
        <f>'Ind T6'!V170</f>
        <v>7.977967527483746</v>
      </c>
      <c r="C419" s="299" t="str">
        <f>CONCATENATE("(",ROUND((B419/$H420)*100,1),")")</f>
        <v>(27.8)</v>
      </c>
      <c r="D419" s="302">
        <f>'Ind T6'!W170</f>
        <v>10.964966045110531</v>
      </c>
      <c r="E419" s="299" t="str">
        <f>CONCATENATE("(",ROUND((D419/$H420)*100,1),")")</f>
        <v>(38.2)</v>
      </c>
      <c r="F419" s="302">
        <f>'Ind T6'!X170</f>
        <v>2.0640841118462512</v>
      </c>
      <c r="G419" s="299" t="str">
        <f>CONCATENATE("(",ROUND((F419/$H420)*100,1),")")</f>
        <v>(7.2)</v>
      </c>
      <c r="H419" s="302">
        <f t="shared" ref="H419" si="315">SUM(B419,D419,F419)</f>
        <v>21.00701768444053</v>
      </c>
      <c r="I419" s="299" t="str">
        <f>CONCATENATE("(",ROUND((H419/$H420)*100,1),")")</f>
        <v>(73.2)</v>
      </c>
      <c r="K419" s="302">
        <f t="shared" ref="K419:K420" si="316">B419-B409</f>
        <v>1.2135976380929376</v>
      </c>
      <c r="L419" s="302">
        <f t="shared" ref="L419:L420" si="317">D419-D409</f>
        <v>0.33993191789104316</v>
      </c>
      <c r="M419" s="302">
        <f t="shared" ref="M419:M420" si="318">F419-F409</f>
        <v>0.21528316843111095</v>
      </c>
      <c r="N419" s="302">
        <f t="shared" ref="N419:N420" si="319">SUM(K419:M419)</f>
        <v>1.7688127244150917</v>
      </c>
    </row>
    <row r="420" spans="1:14" x14ac:dyDescent="0.2">
      <c r="A420" s="282" t="s">
        <v>363</v>
      </c>
      <c r="B420" s="302">
        <f>SUM(B418:B419)</f>
        <v>12.955639008529861</v>
      </c>
      <c r="C420" s="299" t="str">
        <f>CONCATENATE("(",ROUND((B420/$H420)*100,1),")")</f>
        <v>(45.2)</v>
      </c>
      <c r="D420" s="302">
        <f>SUM(D418:D419)</f>
        <v>13.10246130511077</v>
      </c>
      <c r="E420" s="299" t="str">
        <f>CONCATENATE("(",ROUND((D420/$H420)*100,1),")")</f>
        <v>(45.7)</v>
      </c>
      <c r="F420" s="302">
        <f>SUM(F418:F419)</f>
        <v>2.6338996863593627</v>
      </c>
      <c r="G420" s="299" t="str">
        <f>CONCATENATE("(",ROUND((F420/$H420)*100,1),")")</f>
        <v>(9.2)</v>
      </c>
      <c r="H420" s="302">
        <f>SUM(H418:H419)</f>
        <v>28.691999999999997</v>
      </c>
      <c r="I420" s="299" t="str">
        <f>CONCATENATE("(",ROUND((H420/$H420)*100,1),")")</f>
        <v>(100)</v>
      </c>
      <c r="K420" s="302">
        <f t="shared" si="316"/>
        <v>1.4986607622109318</v>
      </c>
      <c r="L420" s="302">
        <f t="shared" si="317"/>
        <v>0.60503654755139102</v>
      </c>
      <c r="M420" s="302">
        <f t="shared" si="318"/>
        <v>0.29330269023767297</v>
      </c>
      <c r="N420" s="302">
        <f t="shared" si="319"/>
        <v>2.3969999999999958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5.5138766149316307</v>
      </c>
      <c r="C429" s="299" t="str">
        <f>CONCATENATE("(",ROUND((B429/$H431)*100,1),")")</f>
        <v>(13)</v>
      </c>
      <c r="D429" s="302">
        <f>'Ind T6'!M180</f>
        <v>2.2364164975228493</v>
      </c>
      <c r="E429" s="299" t="str">
        <f>CONCATENATE("(",ROUND((D429/$H431)*100,1),")")</f>
        <v>(5.3)</v>
      </c>
      <c r="F429" s="302">
        <f>'Ind T6'!N180</f>
        <v>1.5349198727886633</v>
      </c>
      <c r="G429" s="299" t="str">
        <f>CONCATENATE("(",ROUND((F429/$H431)*100,1),")")</f>
        <v>(3.6)</v>
      </c>
      <c r="H429" s="302">
        <f>SUM(B429,D429,F429)</f>
        <v>9.2852129852431435</v>
      </c>
      <c r="I429" s="299" t="str">
        <f>CONCATENATE("(",ROUND((H429/$H431)*100,1),")")</f>
        <v>(21.9)</v>
      </c>
      <c r="K429" s="302">
        <f>B434-B429</f>
        <v>0.72031141651292074</v>
      </c>
      <c r="L429" s="302">
        <f>D434-D429</f>
        <v>0.32999284838683929</v>
      </c>
      <c r="M429" s="302">
        <f>F434-F429</f>
        <v>0.14238742804359639</v>
      </c>
      <c r="N429" s="302">
        <f>SUM(K429:M429)</f>
        <v>1.1926916929433564</v>
      </c>
    </row>
    <row r="430" spans="1:14" x14ac:dyDescent="0.2">
      <c r="A430" s="282" t="s">
        <v>365</v>
      </c>
      <c r="B430" s="302">
        <f>'Ind T6'!L179</f>
        <v>14.504461018007833</v>
      </c>
      <c r="C430" s="299" t="str">
        <f>CONCATENATE("(",ROUND((B430/$H431)*100,1),")")</f>
        <v>(34.2)</v>
      </c>
      <c r="D430" s="302">
        <f>'Ind T6'!M179</f>
        <v>16.096179488233304</v>
      </c>
      <c r="E430" s="299" t="str">
        <f>CONCATENATE("(",ROUND((D430/$H431)*100,1),")")</f>
        <v>(37.9)</v>
      </c>
      <c r="F430" s="302">
        <f>'Ind T6'!N179</f>
        <v>2.5861465085156756</v>
      </c>
      <c r="G430" s="299" t="str">
        <f>CONCATENATE("(",ROUND((F430/$H431)*100,1),")")</f>
        <v>(6.1)</v>
      </c>
      <c r="H430" s="302">
        <f t="shared" ref="H430" si="320">SUM(B430,D430,F430)</f>
        <v>33.18678701475681</v>
      </c>
      <c r="I430" s="299" t="str">
        <f>CONCATENATE("(",ROUND((H430/$H431)*100,1),")")</f>
        <v>(78.1)</v>
      </c>
      <c r="K430" s="302">
        <f t="shared" ref="K430:K431" si="321">B435-B430</f>
        <v>2.2433586978732283</v>
      </c>
      <c r="L430" s="302">
        <f t="shared" ref="L430:L431" si="322">D435-D430</f>
        <v>1.4571853001876249</v>
      </c>
      <c r="M430" s="302">
        <f t="shared" ref="M430:M431" si="323">F435-F430</f>
        <v>0.477764308995829</v>
      </c>
      <c r="N430" s="302">
        <f t="shared" ref="N430:N431" si="324">SUM(K430:M430)</f>
        <v>4.1783083070566818</v>
      </c>
    </row>
    <row r="431" spans="1:14" x14ac:dyDescent="0.2">
      <c r="A431" s="282" t="s">
        <v>363</v>
      </c>
      <c r="B431" s="302">
        <f>SUM(B429:B430)</f>
        <v>20.018337632939463</v>
      </c>
      <c r="C431" s="299" t="str">
        <f>CONCATENATE("(",ROUND((B431/$H431)*100,1),")")</f>
        <v>(47.1)</v>
      </c>
      <c r="D431" s="302">
        <f>SUM(D429:D430)</f>
        <v>18.332595985756154</v>
      </c>
      <c r="E431" s="299" t="str">
        <f>CONCATENATE("(",ROUND((D431/$H431)*100,1),")")</f>
        <v>(43.2)</v>
      </c>
      <c r="F431" s="302">
        <f>SUM(F429:F430)</f>
        <v>4.1210663813043391</v>
      </c>
      <c r="G431" s="299" t="str">
        <f>CONCATENATE("(",ROUND((F431/$H431)*100,1),")")</f>
        <v>(9.7)</v>
      </c>
      <c r="H431" s="302">
        <f>SUM(H429:H430)</f>
        <v>42.471999999999952</v>
      </c>
      <c r="I431" s="299" t="str">
        <f>CONCATENATE("(",ROUND((H431/$H431)*100,1),")")</f>
        <v>(100)</v>
      </c>
      <c r="K431" s="302">
        <f t="shared" si="321"/>
        <v>2.9636701143861472</v>
      </c>
      <c r="L431" s="302">
        <f t="shared" si="322"/>
        <v>1.7871781485744656</v>
      </c>
      <c r="M431" s="302">
        <f t="shared" si="323"/>
        <v>0.62015173703942494</v>
      </c>
      <c r="N431" s="302">
        <f t="shared" si="324"/>
        <v>5.3710000000000377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6.2341880314445515</v>
      </c>
      <c r="C434" s="299" t="str">
        <f>CONCATENATE("(",ROUND((B434/$H436)*100,1),")")</f>
        <v>(13)</v>
      </c>
      <c r="D434" s="302">
        <f>'Ind T6'!R180</f>
        <v>2.5664093459096886</v>
      </c>
      <c r="E434" s="299" t="str">
        <f>CONCATENATE("(",ROUND((D434/$H436)*100,1),")")</f>
        <v>(5.4)</v>
      </c>
      <c r="F434" s="302">
        <f>'Ind T6'!S180</f>
        <v>1.6773073008322597</v>
      </c>
      <c r="G434" s="299" t="str">
        <f>CONCATENATE("(",ROUND((F434/$H436)*100,1),")")</f>
        <v>(3.5)</v>
      </c>
      <c r="H434" s="302">
        <f>SUM(B434,D434,F434)</f>
        <v>10.4779046781865</v>
      </c>
      <c r="I434" s="299" t="str">
        <f>CONCATENATE("(",ROUND((H434/$H436)*100,1),")")</f>
        <v>(21.9)</v>
      </c>
      <c r="K434" s="302">
        <f>B439-B434</f>
        <v>1.1703726685347338</v>
      </c>
      <c r="L434" s="302">
        <f>D439-D434</f>
        <v>0.56544728979026537</v>
      </c>
      <c r="M434" s="302">
        <f>F439-F434</f>
        <v>0.15825826857885517</v>
      </c>
      <c r="N434" s="302">
        <f>SUM(K434:M434)</f>
        <v>1.8940782269038543</v>
      </c>
    </row>
    <row r="435" spans="1:14" x14ac:dyDescent="0.2">
      <c r="A435" s="282" t="s">
        <v>365</v>
      </c>
      <c r="B435" s="302">
        <f>'Ind T6'!Q179</f>
        <v>16.747819715881061</v>
      </c>
      <c r="C435" s="299" t="str">
        <f>CONCATENATE("(",ROUND((B435/$H436)*100,1),")")</f>
        <v>(35)</v>
      </c>
      <c r="D435" s="302">
        <f>'Ind T6'!R179</f>
        <v>17.553364788420929</v>
      </c>
      <c r="E435" s="299" t="str">
        <f>CONCATENATE("(",ROUND((D435/$H436)*100,1),")")</f>
        <v>(36.7)</v>
      </c>
      <c r="F435" s="302">
        <f>'Ind T6'!S179</f>
        <v>3.0639108175115046</v>
      </c>
      <c r="G435" s="299" t="str">
        <f>CONCATENATE("(",ROUND((F435/$H436)*100,1),")")</f>
        <v>(6.4)</v>
      </c>
      <c r="H435" s="302">
        <f t="shared" ref="H435" si="325">SUM(B435,D435,F435)</f>
        <v>37.365095321813492</v>
      </c>
      <c r="I435" s="299" t="str">
        <f>CONCATENATE("(",ROUND((H435/$H436)*100,1),")")</f>
        <v>(78.1)</v>
      </c>
      <c r="K435" s="302">
        <f t="shared" ref="K435:K436" si="326">B440-B435</f>
        <v>3.8848130903646414</v>
      </c>
      <c r="L435" s="302">
        <f t="shared" ref="L435:L436" si="327">D440-D435</f>
        <v>1.7579366144360549</v>
      </c>
      <c r="M435" s="302">
        <f t="shared" ref="M435:M436" si="328">F440-F435</f>
        <v>0.84117206829542157</v>
      </c>
      <c r="N435" s="302">
        <f t="shared" ref="N435:N436" si="329">SUM(K435:M435)</f>
        <v>6.4839217730961174</v>
      </c>
    </row>
    <row r="436" spans="1:14" x14ac:dyDescent="0.2">
      <c r="A436" s="282" t="s">
        <v>363</v>
      </c>
      <c r="B436" s="302">
        <f>SUM(B434:B435)</f>
        <v>22.982007747325611</v>
      </c>
      <c r="C436" s="299" t="str">
        <f>CONCATENATE("(",ROUND((B436/$H436)*100,1),")")</f>
        <v>(48)</v>
      </c>
      <c r="D436" s="302">
        <f>SUM(D434:D435)</f>
        <v>20.119774134330619</v>
      </c>
      <c r="E436" s="299" t="str">
        <f>CONCATENATE("(",ROUND((D436/$H436)*100,1),")")</f>
        <v>(42.1)</v>
      </c>
      <c r="F436" s="302">
        <f>SUM(F434:F435)</f>
        <v>4.7412181183437641</v>
      </c>
      <c r="G436" s="299" t="str">
        <f>CONCATENATE("(",ROUND((F436/$H436)*100,1),")")</f>
        <v>(9.9)</v>
      </c>
      <c r="H436" s="302">
        <f>SUM(H434:H435)</f>
        <v>47.842999999999989</v>
      </c>
      <c r="I436" s="299" t="str">
        <f>CONCATENATE("(",ROUND((H436/$H436)*100,1),")")</f>
        <v>(100)</v>
      </c>
      <c r="K436" s="302">
        <f t="shared" si="326"/>
        <v>5.0551857588993769</v>
      </c>
      <c r="L436" s="302">
        <f t="shared" si="327"/>
        <v>2.3233839042263185</v>
      </c>
      <c r="M436" s="302">
        <f t="shared" si="328"/>
        <v>0.99943033687427718</v>
      </c>
      <c r="N436" s="302">
        <f t="shared" si="329"/>
        <v>8.3779999999999717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7.4045606999792852</v>
      </c>
      <c r="C439" s="299" t="str">
        <f>CONCATENATE("(",ROUND((B439/$H441)*100,1),")")</f>
        <v>(13.2)</v>
      </c>
      <c r="D439" s="302">
        <f>'Ind T6'!W180</f>
        <v>3.131856635699954</v>
      </c>
      <c r="E439" s="299" t="str">
        <f>CONCATENATE("(",ROUND((D439/$H441)*100,1),")")</f>
        <v>(5.6)</v>
      </c>
      <c r="F439" s="302">
        <f>'Ind T6'!X180</f>
        <v>1.8355655694111148</v>
      </c>
      <c r="G439" s="299" t="str">
        <f>CONCATENATE("(",ROUND((F439/$H441)*100,1),")")</f>
        <v>(3.3)</v>
      </c>
      <c r="H439" s="302">
        <f>SUM(B439,D439,F439)</f>
        <v>12.371982905090354</v>
      </c>
      <c r="I439" s="299" t="str">
        <f>CONCATENATE("(",ROUND((H439/$H441)*100,1),")")</f>
        <v>(22)</v>
      </c>
      <c r="K439" s="302">
        <f>B439-B429</f>
        <v>1.8906840850476545</v>
      </c>
      <c r="L439" s="302">
        <f>D439-D429</f>
        <v>0.89544013817710466</v>
      </c>
      <c r="M439" s="302">
        <f>F439-F429</f>
        <v>0.30064569662245155</v>
      </c>
      <c r="N439" s="302">
        <f>SUM(K439:M439)</f>
        <v>3.0867699198472107</v>
      </c>
    </row>
    <row r="440" spans="1:14" x14ac:dyDescent="0.2">
      <c r="A440" s="282" t="s">
        <v>365</v>
      </c>
      <c r="B440" s="302">
        <f>'Ind T6'!V179</f>
        <v>20.632632806245702</v>
      </c>
      <c r="C440" s="299" t="str">
        <f>CONCATENATE("(",ROUND((B440/$H441)*100,1),")")</f>
        <v>(36.7)</v>
      </c>
      <c r="D440" s="302">
        <f>'Ind T6'!W179</f>
        <v>19.311301402856984</v>
      </c>
      <c r="E440" s="299" t="str">
        <f>CONCATENATE("(",ROUND((D440/$H441)*100,1),")")</f>
        <v>(34.3)</v>
      </c>
      <c r="F440" s="302">
        <f>'Ind T6'!X179</f>
        <v>3.9050828858069262</v>
      </c>
      <c r="G440" s="299" t="str">
        <f>CONCATENATE("(",ROUND((F440/$H441)*100,1),")")</f>
        <v>(6.9)</v>
      </c>
      <c r="H440" s="302">
        <f t="shared" ref="H440" si="330">SUM(B440,D440,F440)</f>
        <v>43.849017094909613</v>
      </c>
      <c r="I440" s="299" t="str">
        <f>CONCATENATE("(",ROUND((H440/$H441)*100,1),")")</f>
        <v>(78)</v>
      </c>
      <c r="K440" s="302">
        <f t="shared" ref="K440:K441" si="331">B440-B430</f>
        <v>6.1281717882378697</v>
      </c>
      <c r="L440" s="302">
        <f t="shared" ref="L440:L441" si="332">D440-D430</f>
        <v>3.2151219146236798</v>
      </c>
      <c r="M440" s="302">
        <f t="shared" ref="M440:M441" si="333">F440-F430</f>
        <v>1.3189363772912506</v>
      </c>
      <c r="N440" s="302">
        <f t="shared" ref="N440:N441" si="334">SUM(K440:M440)</f>
        <v>10.662230080152799</v>
      </c>
    </row>
    <row r="441" spans="1:14" x14ac:dyDescent="0.2">
      <c r="A441" s="282" t="s">
        <v>363</v>
      </c>
      <c r="B441" s="302">
        <f>SUM(B439:B440)</f>
        <v>28.037193506224988</v>
      </c>
      <c r="C441" s="299" t="str">
        <f>CONCATENATE("(",ROUND((B441/$H441)*100,1),")")</f>
        <v>(49.9)</v>
      </c>
      <c r="D441" s="302">
        <f>SUM(D439:D440)</f>
        <v>22.443158038556938</v>
      </c>
      <c r="E441" s="299" t="str">
        <f>CONCATENATE("(",ROUND((D441/$H441)*100,1),")")</f>
        <v>(39.9)</v>
      </c>
      <c r="F441" s="302">
        <f>SUM(F439:F440)</f>
        <v>5.7406484552180412</v>
      </c>
      <c r="G441" s="299" t="str">
        <f>CONCATENATE("(",ROUND((F441/$H441)*100,1),")")</f>
        <v>(10.2)</v>
      </c>
      <c r="H441" s="302">
        <f>SUM(H439:H440)</f>
        <v>56.220999999999968</v>
      </c>
      <c r="I441" s="299" t="str">
        <f>CONCATENATE("(",ROUND((H441/$H441)*100,1),")")</f>
        <v>(100)</v>
      </c>
      <c r="K441" s="302">
        <f t="shared" si="331"/>
        <v>8.0188558732855242</v>
      </c>
      <c r="L441" s="302">
        <f t="shared" si="332"/>
        <v>4.110562052800784</v>
      </c>
      <c r="M441" s="302">
        <f t="shared" si="333"/>
        <v>1.6195820739137021</v>
      </c>
      <c r="N441" s="302">
        <f t="shared" si="334"/>
        <v>13.749000000000009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1.6826952954056271</v>
      </c>
      <c r="C450" s="299" t="str">
        <f>CONCATENATE("(",ROUND((B450/$H452)*100,1),")")</f>
        <v>(18.3)</v>
      </c>
      <c r="D450" s="302">
        <f>'Ind T6'!M189</f>
        <v>1.179936725030607</v>
      </c>
      <c r="E450" s="299" t="str">
        <f>CONCATENATE("(",ROUND((D450/$H452)*100,1),")")</f>
        <v>(12.8)</v>
      </c>
      <c r="F450" s="302">
        <f>'Ind T6'!N189</f>
        <v>1.4910241916237852</v>
      </c>
      <c r="G450" s="299" t="str">
        <f>CONCATENATE("(",ROUND((F450/$H452)*100,1),")")</f>
        <v>(16.2)</v>
      </c>
      <c r="H450" s="302">
        <f>SUM(B450,D450,F450)</f>
        <v>4.3536562120600193</v>
      </c>
      <c r="I450" s="299" t="str">
        <f>CONCATENATE("(",ROUND((H450/$H452)*100,1),")")</f>
        <v>(47.2)</v>
      </c>
      <c r="K450" s="302">
        <f>B455-B450</f>
        <v>0.31336735265267013</v>
      </c>
      <c r="L450" s="302">
        <f>D455-D450</f>
        <v>0.26116629255013679</v>
      </c>
      <c r="M450" s="302">
        <f>F455-F450</f>
        <v>0.29192397756369148</v>
      </c>
      <c r="N450" s="302">
        <f>SUM(K450:M450)</f>
        <v>0.8664576227664984</v>
      </c>
    </row>
    <row r="451" spans="1:14" x14ac:dyDescent="0.2">
      <c r="A451" s="282" t="s">
        <v>365</v>
      </c>
      <c r="B451" s="302">
        <f>'Ind T6'!L188</f>
        <v>1.051782579615905</v>
      </c>
      <c r="C451" s="299" t="str">
        <f>CONCATENATE("(",ROUND((B451/$H452)*100,1),")")</f>
        <v>(11.4)</v>
      </c>
      <c r="D451" s="302">
        <f>'Ind T6'!M188</f>
        <v>2.2336236931841689</v>
      </c>
      <c r="E451" s="299" t="str">
        <f>CONCATENATE("(",ROUND((D451/$H452)*100,1),")")</f>
        <v>(24.2)</v>
      </c>
      <c r="F451" s="302">
        <f>'Ind T6'!N188</f>
        <v>1.5759375151398907</v>
      </c>
      <c r="G451" s="299" t="str">
        <f>CONCATENATE("(",ROUND((F451/$H452)*100,1),")")</f>
        <v>(17.1)</v>
      </c>
      <c r="H451" s="302">
        <f t="shared" ref="H451" si="335">SUM(B451,D451,F451)</f>
        <v>4.8613437879399646</v>
      </c>
      <c r="I451" s="299" t="str">
        <f>CONCATENATE("(",ROUND((H451/$H452)*100,1),")")</f>
        <v>(52.8)</v>
      </c>
      <c r="K451" s="302">
        <f t="shared" ref="K451:K452" si="336">B456-B451</f>
        <v>0.153975816393354</v>
      </c>
      <c r="L451" s="302">
        <f t="shared" ref="L451:L452" si="337">D456-D451</f>
        <v>0.43864359765079053</v>
      </c>
      <c r="M451" s="302">
        <f t="shared" ref="M451:M452" si="338">F456-F451</f>
        <v>0.24092296318938144</v>
      </c>
      <c r="N451" s="302">
        <f t="shared" ref="N451:N452" si="339">SUM(K451:M451)</f>
        <v>0.83354237723352598</v>
      </c>
    </row>
    <row r="452" spans="1:14" x14ac:dyDescent="0.2">
      <c r="A452" s="282" t="s">
        <v>363</v>
      </c>
      <c r="B452" s="302">
        <f>SUM(B450:B451)</f>
        <v>2.7344778750215322</v>
      </c>
      <c r="C452" s="299" t="str">
        <f>CONCATENATE("(",ROUND((B452/$H452)*100,1),")")</f>
        <v>(29.7)</v>
      </c>
      <c r="D452" s="302">
        <f>SUM(D450:D451)</f>
        <v>3.4135604182147761</v>
      </c>
      <c r="E452" s="299" t="str">
        <f>CONCATENATE("(",ROUND((D452/$H452)*100,1),")")</f>
        <v>(37)</v>
      </c>
      <c r="F452" s="302">
        <f>SUM(F450:F451)</f>
        <v>3.0669617067636761</v>
      </c>
      <c r="G452" s="299" t="str">
        <f>CONCATENATE("(",ROUND((F452/$H452)*100,1),")")</f>
        <v>(33.3)</v>
      </c>
      <c r="H452" s="302">
        <f>SUM(H450:H451)</f>
        <v>9.2149999999999839</v>
      </c>
      <c r="I452" s="299" t="str">
        <f>CONCATENATE("(",ROUND((H452/$H452)*100,1),")")</f>
        <v>(100)</v>
      </c>
      <c r="K452" s="302">
        <f t="shared" si="336"/>
        <v>0.46734316904602435</v>
      </c>
      <c r="L452" s="302">
        <f t="shared" si="337"/>
        <v>0.69980989020092732</v>
      </c>
      <c r="M452" s="302">
        <f t="shared" si="338"/>
        <v>0.53284694075307293</v>
      </c>
      <c r="N452" s="302">
        <f t="shared" si="339"/>
        <v>1.7000000000000246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1.9960626480582973</v>
      </c>
      <c r="C455" s="299" t="str">
        <f>CONCATENATE("(",ROUND((B455/$H457)*100,1),")")</f>
        <v>(18.3)</v>
      </c>
      <c r="D455" s="302">
        <f>'Ind T6'!R189</f>
        <v>1.4411030175807438</v>
      </c>
      <c r="E455" s="299" t="str">
        <f>CONCATENATE("(",ROUND((D455/$H457)*100,1),")")</f>
        <v>(13.2)</v>
      </c>
      <c r="F455" s="302">
        <f>'Ind T6'!S189</f>
        <v>1.7829481691874767</v>
      </c>
      <c r="G455" s="299" t="str">
        <f>CONCATENATE("(",ROUND((F455/$H457)*100,1),")")</f>
        <v>(16.3)</v>
      </c>
      <c r="H455" s="302">
        <f>SUM(B455,D455,F455)</f>
        <v>5.2201138348265177</v>
      </c>
      <c r="I455" s="299" t="str">
        <f>CONCATENATE("(",ROUND((H455/$H457)*100,1),")")</f>
        <v>(47.8)</v>
      </c>
      <c r="K455" s="302">
        <f>B460-B455</f>
        <v>0.32575727490156026</v>
      </c>
      <c r="L455" s="302">
        <f>D460-D455</f>
        <v>0.30370403761361131</v>
      </c>
      <c r="M455" s="302">
        <f>F460-F455</f>
        <v>0.36401241593995204</v>
      </c>
      <c r="N455" s="302">
        <f>SUM(K455:M455)</f>
        <v>0.99347372845512361</v>
      </c>
    </row>
    <row r="456" spans="1:14" x14ac:dyDescent="0.2">
      <c r="A456" s="282" t="s">
        <v>365</v>
      </c>
      <c r="B456" s="302">
        <f>'Ind T6'!Q188</f>
        <v>1.205758396009259</v>
      </c>
      <c r="C456" s="299" t="str">
        <f>CONCATENATE("(",ROUND((B456/$H457)*100,1),")")</f>
        <v>(11)</v>
      </c>
      <c r="D456" s="302">
        <f>'Ind T6'!R188</f>
        <v>2.6722672908349594</v>
      </c>
      <c r="E456" s="299" t="str">
        <f>CONCATENATE("(",ROUND((D456/$H457)*100,1),")")</f>
        <v>(24.5)</v>
      </c>
      <c r="F456" s="302">
        <f>'Ind T6'!S188</f>
        <v>1.8168604783292721</v>
      </c>
      <c r="G456" s="299" t="str">
        <f>CONCATENATE("(",ROUND((F456/$H457)*100,1),")")</f>
        <v>(16.6)</v>
      </c>
      <c r="H456" s="302">
        <f t="shared" ref="H456" si="340">SUM(B456,D456,F456)</f>
        <v>5.6948861651734903</v>
      </c>
      <c r="I456" s="299" t="str">
        <f>CONCATENATE("(",ROUND((H456/$H457)*100,1),")")</f>
        <v>(52.2)</v>
      </c>
      <c r="K456" s="302">
        <f t="shared" ref="K456:K457" si="341">B461-B456</f>
        <v>9.994978364712237E-2</v>
      </c>
      <c r="L456" s="302">
        <f t="shared" ref="L456:L457" si="342">D461-D456</f>
        <v>0.40819432665252053</v>
      </c>
      <c r="M456" s="302">
        <f t="shared" ref="M456:M457" si="343">F461-F456</f>
        <v>0.30738216124523521</v>
      </c>
      <c r="N456" s="302">
        <f t="shared" ref="N456:N457" si="344">SUM(K456:M456)</f>
        <v>0.81552627154487811</v>
      </c>
    </row>
    <row r="457" spans="1:14" x14ac:dyDescent="0.2">
      <c r="A457" s="282" t="s">
        <v>363</v>
      </c>
      <c r="B457" s="302">
        <f>SUM(B455:B456)</f>
        <v>3.2018210440675565</v>
      </c>
      <c r="C457" s="299" t="str">
        <f>CONCATENATE("(",ROUND((B457/$H457)*100,1),")")</f>
        <v>(29.3)</v>
      </c>
      <c r="D457" s="302">
        <f>SUM(D455:D456)</f>
        <v>4.1133703084157034</v>
      </c>
      <c r="E457" s="299" t="str">
        <f>CONCATENATE("(",ROUND((D457/$H457)*100,1),")")</f>
        <v>(37.7)</v>
      </c>
      <c r="F457" s="302">
        <f>SUM(F455:F456)</f>
        <v>3.599808647516749</v>
      </c>
      <c r="G457" s="299" t="str">
        <f>CONCATENATE("(",ROUND((F457/$H457)*100,1),")")</f>
        <v>(33)</v>
      </c>
      <c r="H457" s="302">
        <f>SUM(H455:H456)</f>
        <v>10.915000000000008</v>
      </c>
      <c r="I457" s="299" t="str">
        <f>CONCATENATE("(",ROUND((H457/$H457)*100,1),")")</f>
        <v>(100)</v>
      </c>
      <c r="K457" s="302">
        <f t="shared" si="341"/>
        <v>0.4257070585486824</v>
      </c>
      <c r="L457" s="302">
        <f t="shared" si="342"/>
        <v>0.71189836426613162</v>
      </c>
      <c r="M457" s="302">
        <f t="shared" si="343"/>
        <v>0.67139457718518702</v>
      </c>
      <c r="N457" s="302">
        <f t="shared" si="344"/>
        <v>1.8090000000000011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2.3218199229598575</v>
      </c>
      <c r="C460" s="299" t="str">
        <f>CONCATENATE("(",ROUND((B460/$H462)*100,1),")")</f>
        <v>(18.2)</v>
      </c>
      <c r="D460" s="302">
        <f>'Ind T6'!W189</f>
        <v>1.7448070551943551</v>
      </c>
      <c r="E460" s="299" t="str">
        <f>CONCATENATE("(",ROUND((D460/$H462)*100,1),")")</f>
        <v>(13.7)</v>
      </c>
      <c r="F460" s="302">
        <f>'Ind T6'!X189</f>
        <v>2.1469605851274287</v>
      </c>
      <c r="G460" s="299" t="str">
        <f>CONCATENATE("(",ROUND((F460/$H462)*100,1),")")</f>
        <v>(16.9)</v>
      </c>
      <c r="H460" s="302">
        <f>SUM(B460,D460,F460)</f>
        <v>6.2135875632816422</v>
      </c>
      <c r="I460" s="299" t="str">
        <f>CONCATENATE("(",ROUND((H460/$H462)*100,1),")")</f>
        <v>(48.8)</v>
      </c>
      <c r="K460" s="302">
        <f>B460-B450</f>
        <v>0.63912462755423038</v>
      </c>
      <c r="L460" s="302">
        <f>D460-D450</f>
        <v>0.5648703301637481</v>
      </c>
      <c r="M460" s="302">
        <f>F460-F450</f>
        <v>0.65593639350364352</v>
      </c>
      <c r="N460" s="302">
        <f>SUM(K460:M460)</f>
        <v>1.859931351221622</v>
      </c>
    </row>
    <row r="461" spans="1:14" x14ac:dyDescent="0.2">
      <c r="A461" s="282" t="s">
        <v>365</v>
      </c>
      <c r="B461" s="302">
        <f>'Ind T6'!V188</f>
        <v>1.3057081796563814</v>
      </c>
      <c r="C461" s="299" t="str">
        <f>CONCATENATE("(",ROUND((B461/$H462)*100,1),")")</f>
        <v>(10.3)</v>
      </c>
      <c r="D461" s="302">
        <f>'Ind T6'!W188</f>
        <v>3.0804616174874799</v>
      </c>
      <c r="E461" s="299" t="str">
        <f>CONCATENATE("(",ROUND((D461/$H462)*100,1),")")</f>
        <v>(24.2)</v>
      </c>
      <c r="F461" s="302">
        <f>'Ind T6'!X188</f>
        <v>2.1242426395745073</v>
      </c>
      <c r="G461" s="299" t="str">
        <f>CONCATENATE("(",ROUND((F461/$H462)*100,1),")")</f>
        <v>(16.7)</v>
      </c>
      <c r="H461" s="302">
        <f t="shared" ref="H461" si="345">SUM(B461,D461,F461)</f>
        <v>6.5104124367183687</v>
      </c>
      <c r="I461" s="299" t="str">
        <f>CONCATENATE("(",ROUND((H461/$H462)*100,1),")")</f>
        <v>(51.2)</v>
      </c>
      <c r="K461" s="302">
        <f t="shared" ref="K461:K462" si="346">B461-B451</f>
        <v>0.25392560004047637</v>
      </c>
      <c r="L461" s="302">
        <f t="shared" ref="L461:L462" si="347">D461-D451</f>
        <v>0.84683792430331106</v>
      </c>
      <c r="M461" s="302">
        <f t="shared" ref="M461:M462" si="348">F461-F451</f>
        <v>0.54830512443461665</v>
      </c>
      <c r="N461" s="302">
        <f t="shared" ref="N461:N462" si="349">SUM(K461:M461)</f>
        <v>1.6490686487784041</v>
      </c>
    </row>
    <row r="462" spans="1:14" x14ac:dyDescent="0.2">
      <c r="A462" s="282" t="s">
        <v>363</v>
      </c>
      <c r="B462" s="302">
        <f>SUM(B460:B461)</f>
        <v>3.6275281026162389</v>
      </c>
      <c r="C462" s="299" t="str">
        <f>CONCATENATE("(",ROUND((B462/$H462)*100,1),")")</f>
        <v>(28.5)</v>
      </c>
      <c r="D462" s="302">
        <f>SUM(D460:D461)</f>
        <v>4.825268672681835</v>
      </c>
      <c r="E462" s="299" t="str">
        <f>CONCATENATE("(",ROUND((D462/$H462)*100,1),")")</f>
        <v>(37.9)</v>
      </c>
      <c r="F462" s="302">
        <f>SUM(F460:F461)</f>
        <v>4.271203224701936</v>
      </c>
      <c r="G462" s="299" t="str">
        <f>CONCATENATE("(",ROUND((F462/$H462)*100,1),")")</f>
        <v>(33.6)</v>
      </c>
      <c r="H462" s="302">
        <f>SUM(H460:H461)</f>
        <v>12.724000000000011</v>
      </c>
      <c r="I462" s="299" t="str">
        <f>CONCATENATE("(",ROUND((H462/$H462)*100,1),")")</f>
        <v>(100)</v>
      </c>
      <c r="K462" s="302">
        <f t="shared" si="346"/>
        <v>0.89305022759470676</v>
      </c>
      <c r="L462" s="302">
        <f t="shared" si="347"/>
        <v>1.4117082544670589</v>
      </c>
      <c r="M462" s="302">
        <f t="shared" si="348"/>
        <v>1.20424151793826</v>
      </c>
      <c r="N462" s="302">
        <f t="shared" si="349"/>
        <v>3.5090000000000257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1.5389952463104857</v>
      </c>
      <c r="C471" s="299" t="str">
        <f>CONCATENATE("(",ROUND((B471/$H473)*100,1),")")</f>
        <v>(18)</v>
      </c>
      <c r="D471" s="302">
        <f>'Ind T6'!M198</f>
        <v>0.67514655262019163</v>
      </c>
      <c r="E471" s="299" t="str">
        <f>CONCATENATE("(",ROUND((D471/$H473)*100,1),")")</f>
        <v>(7.9)</v>
      </c>
      <c r="F471" s="302">
        <f>'Ind T6'!N198</f>
        <v>1.0639939967213299</v>
      </c>
      <c r="G471" s="299" t="str">
        <f>CONCATENATE("(",ROUND((F471/$H473)*100,1),")")</f>
        <v>(12.5)</v>
      </c>
      <c r="H471" s="302">
        <f>SUM(B471,D471,F471)</f>
        <v>3.2781357956520072</v>
      </c>
      <c r="I471" s="299" t="str">
        <f>CONCATENATE("(",ROUND((H471/$H473)*100,1),")")</f>
        <v>(38.4)</v>
      </c>
      <c r="K471" s="302">
        <f>B476-B471</f>
        <v>0.11472324273681256</v>
      </c>
      <c r="L471" s="302">
        <f>D476-D471</f>
        <v>2.4895147178771171E-2</v>
      </c>
      <c r="M471" s="302">
        <f>F476-F471</f>
        <v>7.8027872095633555E-2</v>
      </c>
      <c r="N471" s="302">
        <f>SUM(K471:M471)</f>
        <v>0.21764626201121728</v>
      </c>
    </row>
    <row r="472" spans="1:14" x14ac:dyDescent="0.2">
      <c r="A472" s="282" t="s">
        <v>365</v>
      </c>
      <c r="B472" s="302">
        <f>'Ind T6'!L197</f>
        <v>1.4717666701002834</v>
      </c>
      <c r="C472" s="299" t="str">
        <f>CONCATENATE("(",ROUND((B472/$H473)*100,1),")")</f>
        <v>(17.2)</v>
      </c>
      <c r="D472" s="302">
        <f>'Ind T6'!M197</f>
        <v>1.6489156189020464</v>
      </c>
      <c r="E472" s="299" t="str">
        <f>CONCATENATE("(",ROUND((D472/$H473)*100,1),")")</f>
        <v>(19.3)</v>
      </c>
      <c r="F472" s="302">
        <f>'Ind T6'!N197</f>
        <v>2.1421819153456685</v>
      </c>
      <c r="G472" s="299" t="str">
        <f>CONCATENATE("(",ROUND((F472/$H473)*100,1),")")</f>
        <v>(25.1)</v>
      </c>
      <c r="H472" s="302">
        <f t="shared" ref="H472" si="350">SUM(B472,D472,F472)</f>
        <v>5.2628642043479985</v>
      </c>
      <c r="I472" s="299" t="str">
        <f>CONCATENATE("(",ROUND((H472/$H473)*100,1),")")</f>
        <v>(61.6)</v>
      </c>
      <c r="K472" s="302">
        <f t="shared" ref="K472:K473" si="351">B477-B472</f>
        <v>1.1755148993930931E-2</v>
      </c>
      <c r="L472" s="302">
        <f t="shared" ref="L472:L473" si="352">D477-D472</f>
        <v>4.2206299603864572E-2</v>
      </c>
      <c r="M472" s="302">
        <f t="shared" ref="M472:M473" si="353">F477-F472</f>
        <v>9.3392289390975769E-2</v>
      </c>
      <c r="N472" s="302">
        <f t="shared" ref="N472:N473" si="354">SUM(K472:M472)</f>
        <v>0.14735373798877127</v>
      </c>
    </row>
    <row r="473" spans="1:14" x14ac:dyDescent="0.2">
      <c r="A473" s="282" t="s">
        <v>363</v>
      </c>
      <c r="B473" s="302">
        <f>SUM(B471:B472)</f>
        <v>3.0107619164107691</v>
      </c>
      <c r="C473" s="299" t="str">
        <f>CONCATENATE("(",ROUND((B473/$H473)*100,1),")")</f>
        <v>(35.3)</v>
      </c>
      <c r="D473" s="302">
        <f>SUM(D471:D472)</f>
        <v>2.3240621715222378</v>
      </c>
      <c r="E473" s="299" t="str">
        <f>CONCATENATE("(",ROUND((D473/$H473)*100,1),")")</f>
        <v>(27.2)</v>
      </c>
      <c r="F473" s="302">
        <f>SUM(F471:F472)</f>
        <v>3.2061759120669984</v>
      </c>
      <c r="G473" s="299" t="str">
        <f>CONCATENATE("(",ROUND((F473/$H473)*100,1),")")</f>
        <v>(37.5)</v>
      </c>
      <c r="H473" s="302">
        <f>SUM(H471:H472)</f>
        <v>8.5410000000000057</v>
      </c>
      <c r="I473" s="299" t="str">
        <f>CONCATENATE("(",ROUND((H473/$H473)*100,1),")")</f>
        <v>(100)</v>
      </c>
      <c r="K473" s="302">
        <f t="shared" si="351"/>
        <v>0.12647839173074349</v>
      </c>
      <c r="L473" s="302">
        <f t="shared" si="352"/>
        <v>6.7101446782635854E-2</v>
      </c>
      <c r="M473" s="302">
        <f t="shared" si="353"/>
        <v>0.17142016148660932</v>
      </c>
      <c r="N473" s="302">
        <f t="shared" si="354"/>
        <v>0.36499999999998867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1.6537184890472982</v>
      </c>
      <c r="C476" s="299" t="str">
        <f>CONCATENATE("(",ROUND((B476/$H478)*100,1),")")</f>
        <v>(18.6)</v>
      </c>
      <c r="D476" s="302">
        <f>'Ind T6'!R198</f>
        <v>0.7000416997989628</v>
      </c>
      <c r="E476" s="299" t="str">
        <f>CONCATENATE("(",ROUND((D476/$H478)*100,1),")")</f>
        <v>(7.9)</v>
      </c>
      <c r="F476" s="302">
        <f>'Ind T6'!S198</f>
        <v>1.1420218688169634</v>
      </c>
      <c r="G476" s="299" t="str">
        <f>CONCATENATE("(",ROUND((F476/$H478)*100,1),")")</f>
        <v>(12.8)</v>
      </c>
      <c r="H476" s="302">
        <f>SUM(B476,D476,F476)</f>
        <v>3.4957820576632246</v>
      </c>
      <c r="I476" s="299" t="str">
        <f>CONCATENATE("(",ROUND((H476/$H478)*100,1),")")</f>
        <v>(39.3)</v>
      </c>
      <c r="K476" s="302">
        <f>B481-B476</f>
        <v>0.13433574247780466</v>
      </c>
      <c r="L476" s="302">
        <f>D481-D476</f>
        <v>2.4662098591823445E-2</v>
      </c>
      <c r="M476" s="302">
        <f>F481-F476</f>
        <v>8.7542994600975588E-2</v>
      </c>
      <c r="N476" s="302">
        <f>SUM(K476:M476)</f>
        <v>0.2465408356706037</v>
      </c>
    </row>
    <row r="477" spans="1:14" x14ac:dyDescent="0.2">
      <c r="A477" s="282" t="s">
        <v>365</v>
      </c>
      <c r="B477" s="302">
        <f>'Ind T6'!Q197</f>
        <v>1.4835218190942143</v>
      </c>
      <c r="C477" s="299" t="str">
        <f>CONCATENATE("(",ROUND((B477/$H478)*100,1),")")</f>
        <v>(16.7)</v>
      </c>
      <c r="D477" s="302">
        <f>'Ind T6'!R197</f>
        <v>1.691121918505911</v>
      </c>
      <c r="E477" s="299" t="str">
        <f>CONCATENATE("(",ROUND((D477/$H478)*100,1),")")</f>
        <v>(19)</v>
      </c>
      <c r="F477" s="302">
        <f>'Ind T6'!S197</f>
        <v>2.2355742047366443</v>
      </c>
      <c r="G477" s="299" t="str">
        <f>CONCATENATE("(",ROUND((F477/$H478)*100,1),")")</f>
        <v>(25.1)</v>
      </c>
      <c r="H477" s="302">
        <f t="shared" ref="H477" si="355">SUM(B477,D477,F477)</f>
        <v>5.4102179423367698</v>
      </c>
      <c r="I477" s="299" t="str">
        <f>CONCATENATE("(",ROUND((H477/$H478)*100,1),")")</f>
        <v>(60.7)</v>
      </c>
      <c r="K477" s="302">
        <f t="shared" ref="K477:K478" si="356">B482-B477</f>
        <v>-2.2122800500153694E-2</v>
      </c>
      <c r="L477" s="302">
        <f t="shared" ref="L477:L478" si="357">D482-D477</f>
        <v>-1.7748536350852273E-3</v>
      </c>
      <c r="M477" s="302">
        <f t="shared" ref="M477:M478" si="358">F482-F477</f>
        <v>3.5356818464633122E-2</v>
      </c>
      <c r="N477" s="302">
        <f t="shared" ref="N477:N478" si="359">SUM(K477:M477)</f>
        <v>1.14591643293942E-2</v>
      </c>
    </row>
    <row r="478" spans="1:14" x14ac:dyDescent="0.2">
      <c r="A478" s="282" t="s">
        <v>363</v>
      </c>
      <c r="B478" s="302">
        <f>SUM(B476:B477)</f>
        <v>3.1372403081415126</v>
      </c>
      <c r="C478" s="299" t="str">
        <f>CONCATENATE("(",ROUND((B478/$H478)*100,1),")")</f>
        <v>(35.2)</v>
      </c>
      <c r="D478" s="302">
        <f>SUM(D476:D477)</f>
        <v>2.3911636183048737</v>
      </c>
      <c r="E478" s="299" t="str">
        <f>CONCATENATE("(",ROUND((D478/$H478)*100,1),")")</f>
        <v>(26.8)</v>
      </c>
      <c r="F478" s="302">
        <f>SUM(F476:F477)</f>
        <v>3.3775960735536077</v>
      </c>
      <c r="G478" s="299" t="str">
        <f>CONCATENATE("(",ROUND((F478/$H478)*100,1),")")</f>
        <v>(37.9)</v>
      </c>
      <c r="H478" s="302">
        <f>SUM(H476:H477)</f>
        <v>8.9059999999999953</v>
      </c>
      <c r="I478" s="299" t="str">
        <f>CONCATENATE("(",ROUND((H478/$H478)*100,1),")")</f>
        <v>(100)</v>
      </c>
      <c r="K478" s="302">
        <f t="shared" si="356"/>
        <v>0.11221294197765097</v>
      </c>
      <c r="L478" s="302">
        <f t="shared" si="357"/>
        <v>2.2887244956738328E-2</v>
      </c>
      <c r="M478" s="302">
        <f t="shared" si="358"/>
        <v>0.12289981306560849</v>
      </c>
      <c r="N478" s="302">
        <f t="shared" si="359"/>
        <v>0.25799999999999779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1.7880542315251029</v>
      </c>
      <c r="C481" s="299" t="str">
        <f>CONCATENATE("(",ROUND((B481/$H483)*100,1),")")</f>
        <v>(19.5)</v>
      </c>
      <c r="D481" s="302">
        <f>'Ind T6'!W198</f>
        <v>0.72470379839078625</v>
      </c>
      <c r="E481" s="299" t="str">
        <f>CONCATENATE("(",ROUND((D481/$H483)*100,1),")")</f>
        <v>(7.9)</v>
      </c>
      <c r="F481" s="302">
        <f>'Ind T6'!X198</f>
        <v>1.229564863417939</v>
      </c>
      <c r="G481" s="299" t="str">
        <f>CONCATENATE("(",ROUND((F481/$H483)*100,1),")")</f>
        <v>(13.4)</v>
      </c>
      <c r="H481" s="302">
        <f>SUM(B481,D481,F481)</f>
        <v>3.7423228933338279</v>
      </c>
      <c r="I481" s="299" t="str">
        <f>CONCATENATE("(",ROUND((H481/$H483)*100,1),")")</f>
        <v>(40.8)</v>
      </c>
      <c r="K481" s="302">
        <f>B481-B471</f>
        <v>0.24905898521461722</v>
      </c>
      <c r="L481" s="302">
        <f>D481-D471</f>
        <v>4.9557245770594616E-2</v>
      </c>
      <c r="M481" s="302">
        <f>F481-F471</f>
        <v>0.16557086669660914</v>
      </c>
      <c r="N481" s="302">
        <f>SUM(K481:M481)</f>
        <v>0.46418709768182098</v>
      </c>
    </row>
    <row r="482" spans="1:14" x14ac:dyDescent="0.2">
      <c r="A482" s="282" t="s">
        <v>365</v>
      </c>
      <c r="B482" s="302">
        <f>'Ind T6'!V197</f>
        <v>1.4613990185940606</v>
      </c>
      <c r="C482" s="299" t="str">
        <f>CONCATENATE("(",ROUND((B482/$H483)*100,1),")")</f>
        <v>(15.9)</v>
      </c>
      <c r="D482" s="302">
        <f>'Ind T6'!W197</f>
        <v>1.6893470648708258</v>
      </c>
      <c r="E482" s="299" t="str">
        <f>CONCATENATE("(",ROUND((D482/$H483)*100,1),")")</f>
        <v>(18.4)</v>
      </c>
      <c r="F482" s="302">
        <f>'Ind T6'!X197</f>
        <v>2.2709310232012774</v>
      </c>
      <c r="G482" s="299" t="str">
        <f>CONCATENATE("(",ROUND((F482/$H483)*100,1),")")</f>
        <v>(24.8)</v>
      </c>
      <c r="H482" s="302">
        <f t="shared" ref="H482" si="360">SUM(B482,D482,F482)</f>
        <v>5.4216771066661638</v>
      </c>
      <c r="I482" s="299" t="str">
        <f>CONCATENATE("(",ROUND((H482/$H483)*100,1),")")</f>
        <v>(59.2)</v>
      </c>
      <c r="K482" s="302">
        <f t="shared" ref="K482:K483" si="361">B482-B472</f>
        <v>-1.0367651506222764E-2</v>
      </c>
      <c r="L482" s="302">
        <f t="shared" ref="L482:L483" si="362">D482-D472</f>
        <v>4.0431445968779345E-2</v>
      </c>
      <c r="M482" s="302">
        <f t="shared" ref="M482:M483" si="363">F482-F472</f>
        <v>0.12874910785560889</v>
      </c>
      <c r="N482" s="302">
        <f t="shared" ref="N482:N483" si="364">SUM(K482:M482)</f>
        <v>0.15881290231816547</v>
      </c>
    </row>
    <row r="483" spans="1:14" x14ac:dyDescent="0.2">
      <c r="A483" s="282" t="s">
        <v>363</v>
      </c>
      <c r="B483" s="302">
        <f>SUM(B481:B482)</f>
        <v>3.2494532501191635</v>
      </c>
      <c r="C483" s="299" t="str">
        <f>CONCATENATE("(",ROUND((B483/$H483)*100,1),")")</f>
        <v>(35.5)</v>
      </c>
      <c r="D483" s="302">
        <f>SUM(D481:D482)</f>
        <v>2.414050863261612</v>
      </c>
      <c r="E483" s="299" t="str">
        <f>CONCATENATE("(",ROUND((D483/$H483)*100,1),")")</f>
        <v>(26.3)</v>
      </c>
      <c r="F483" s="302">
        <f>SUM(F481:F482)</f>
        <v>3.5004958866192162</v>
      </c>
      <c r="G483" s="299" t="str">
        <f>CONCATENATE("(",ROUND((F483/$H483)*100,1),")")</f>
        <v>(38.2)</v>
      </c>
      <c r="H483" s="302">
        <f>SUM(H481:H482)</f>
        <v>9.1639999999999908</v>
      </c>
      <c r="I483" s="299" t="str">
        <f>CONCATENATE("(",ROUND((H483/$H483)*100,1),")")</f>
        <v>(100)</v>
      </c>
      <c r="K483" s="302">
        <f t="shared" si="361"/>
        <v>0.23869133370839446</v>
      </c>
      <c r="L483" s="302">
        <f t="shared" si="362"/>
        <v>8.9988691739374183E-2</v>
      </c>
      <c r="M483" s="302">
        <f t="shared" si="363"/>
        <v>0.29431997455221781</v>
      </c>
      <c r="N483" s="302">
        <f t="shared" si="364"/>
        <v>0.62299999999998645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Gloucestershire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0.57230379587150615</v>
      </c>
      <c r="C8" s="300">
        <v>0.38637328221877409</v>
      </c>
      <c r="D8" s="300">
        <v>0.55444255907437545</v>
      </c>
      <c r="E8" s="300">
        <f>SUM(B8:D8)</f>
        <v>1.5131196371646558</v>
      </c>
      <c r="F8" s="300"/>
      <c r="G8" s="300">
        <v>0.67243965950617735</v>
      </c>
      <c r="H8" s="300">
        <v>0.65019760567466323</v>
      </c>
      <c r="I8" s="300">
        <v>0.58394217544899218</v>
      </c>
      <c r="J8" s="300">
        <f>SUM(G8:I8)</f>
        <v>1.9065794406298329</v>
      </c>
      <c r="K8" s="300"/>
      <c r="L8" s="300">
        <v>0.5434660801878658</v>
      </c>
      <c r="M8" s="300">
        <v>0.49029433755860402</v>
      </c>
      <c r="N8" s="300">
        <v>0.97017234284809384</v>
      </c>
      <c r="O8" s="300">
        <f>SUM(L8:N8)</f>
        <v>2.0039327605945636</v>
      </c>
      <c r="P8" s="300"/>
      <c r="Q8" s="300">
        <v>0.56592252391254116</v>
      </c>
      <c r="R8" s="300">
        <v>0.49504543875005336</v>
      </c>
      <c r="S8" s="300">
        <v>1.024982341375603</v>
      </c>
      <c r="T8" s="300">
        <f>SUM(Q8:S8)</f>
        <v>2.0859503040381977</v>
      </c>
      <c r="U8" s="300"/>
      <c r="V8" s="300">
        <v>0.58574303675442652</v>
      </c>
      <c r="W8" s="300">
        <v>0.47647263056375566</v>
      </c>
      <c r="X8" s="300">
        <v>1.0934357833622514</v>
      </c>
      <c r="Y8" s="300">
        <f>SUM(V8:X8)</f>
        <v>2.1556514506804336</v>
      </c>
    </row>
    <row r="9" spans="1:25" x14ac:dyDescent="0.2">
      <c r="A9" s="260" t="s">
        <v>364</v>
      </c>
      <c r="B9" s="300">
        <v>2.2681290011793984</v>
      </c>
      <c r="C9" s="300">
        <v>9.7988729679895203E-3</v>
      </c>
      <c r="D9" s="300">
        <v>2.1299524886879637</v>
      </c>
      <c r="E9" s="300">
        <f t="shared" ref="E9:E10" si="0">SUM(B9:D9)</f>
        <v>4.4078803628353516</v>
      </c>
      <c r="F9" s="300"/>
      <c r="G9" s="300">
        <v>1.3287567720495626</v>
      </c>
      <c r="H9" s="300">
        <v>0.13968951274598038</v>
      </c>
      <c r="I9" s="300">
        <v>2.2379742745746256</v>
      </c>
      <c r="J9" s="300">
        <f t="shared" ref="J9:J10" si="1">SUM(G9:I9)</f>
        <v>3.7064205593701685</v>
      </c>
      <c r="K9" s="300"/>
      <c r="L9" s="300">
        <v>1.8625855540832856</v>
      </c>
      <c r="M9" s="300">
        <v>0.50240635182069626</v>
      </c>
      <c r="N9" s="300">
        <v>2.6940753335014684</v>
      </c>
      <c r="O9" s="300">
        <f t="shared" ref="O9:O10" si="2">SUM(L9:N9)</f>
        <v>5.0590672394054508</v>
      </c>
      <c r="P9" s="300"/>
      <c r="Q9" s="300">
        <v>2.0048610830731119</v>
      </c>
      <c r="R9" s="300">
        <v>0.52677600344903242</v>
      </c>
      <c r="S9" s="300">
        <v>2.7214126094396587</v>
      </c>
      <c r="T9" s="300">
        <f t="shared" ref="T9:T10" si="3">SUM(Q9:S9)</f>
        <v>5.2530496959618027</v>
      </c>
      <c r="U9" s="300"/>
      <c r="V9" s="300">
        <v>2.2517508704559206</v>
      </c>
      <c r="W9" s="300">
        <v>0.54891305609881957</v>
      </c>
      <c r="X9" s="300">
        <v>2.6096846227648229</v>
      </c>
      <c r="Y9" s="300">
        <f t="shared" ref="Y9:Y10" si="4">SUM(V9:X9)</f>
        <v>5.4103485493195631</v>
      </c>
    </row>
    <row r="10" spans="1:25" x14ac:dyDescent="0.2">
      <c r="A10" s="264" t="s">
        <v>363</v>
      </c>
      <c r="B10" s="301">
        <f>SUM(B8:B9)</f>
        <v>2.8404327970509047</v>
      </c>
      <c r="C10" s="301">
        <f t="shared" ref="C10:D10" si="5">SUM(C8:C9)</f>
        <v>0.39617215518676363</v>
      </c>
      <c r="D10" s="301">
        <f t="shared" si="5"/>
        <v>2.6843950477623393</v>
      </c>
      <c r="E10" s="301">
        <f t="shared" si="0"/>
        <v>5.9210000000000074</v>
      </c>
      <c r="F10" s="301"/>
      <c r="G10" s="301">
        <f>SUM(G8:G9)</f>
        <v>2.0011964315557398</v>
      </c>
      <c r="H10" s="301">
        <f t="shared" ref="H10" si="6">SUM(H8:H9)</f>
        <v>0.78988711842064363</v>
      </c>
      <c r="I10" s="301">
        <f t="shared" ref="I10" si="7">SUM(I8:I9)</f>
        <v>2.8219164500236178</v>
      </c>
      <c r="J10" s="301">
        <f t="shared" si="1"/>
        <v>5.6130000000000013</v>
      </c>
      <c r="K10" s="301"/>
      <c r="L10" s="301">
        <f>SUM(L8:L9)</f>
        <v>2.4060516342711513</v>
      </c>
      <c r="M10" s="301">
        <f t="shared" ref="M10" si="8">SUM(M8:M9)</f>
        <v>0.99270068937930023</v>
      </c>
      <c r="N10" s="301">
        <f t="shared" ref="N10" si="9">SUM(N8:N9)</f>
        <v>3.6642476763495622</v>
      </c>
      <c r="O10" s="301">
        <f t="shared" si="2"/>
        <v>7.063000000000013</v>
      </c>
      <c r="P10" s="301"/>
      <c r="Q10" s="301">
        <f>SUM(Q8:Q9)</f>
        <v>2.5707836069856533</v>
      </c>
      <c r="R10" s="301">
        <f t="shared" ref="R10" si="10">SUM(R8:R9)</f>
        <v>1.0218214421990859</v>
      </c>
      <c r="S10" s="301">
        <f t="shared" ref="S10" si="11">SUM(S8:S9)</f>
        <v>3.7463949508152616</v>
      </c>
      <c r="T10" s="301">
        <f t="shared" si="3"/>
        <v>7.3390000000000004</v>
      </c>
      <c r="U10" s="301"/>
      <c r="V10" s="301">
        <f>SUM(V8:V9)</f>
        <v>2.8374939072103471</v>
      </c>
      <c r="W10" s="301">
        <f t="shared" ref="W10" si="12">SUM(W8:W9)</f>
        <v>1.0253856866625752</v>
      </c>
      <c r="X10" s="301">
        <f t="shared" ref="X10" si="13">SUM(X8:X9)</f>
        <v>3.7031204061270744</v>
      </c>
      <c r="Y10" s="301">
        <f t="shared" si="4"/>
        <v>7.5659999999999972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4.1787652211314821E-2</v>
      </c>
      <c r="C17" s="300">
        <v>6.2894680623127742E-3</v>
      </c>
      <c r="D17" s="300">
        <v>1.0660115360169689E-4</v>
      </c>
      <c r="E17" s="300">
        <f>SUM(B17:D17)</f>
        <v>4.8183721427229292E-2</v>
      </c>
      <c r="F17" s="300"/>
      <c r="G17" s="300">
        <v>3.7680379746274403E-2</v>
      </c>
      <c r="H17" s="300">
        <v>1.1962025316461835E-2</v>
      </c>
      <c r="I17" s="300">
        <v>8.5443037974569658E-5</v>
      </c>
      <c r="J17" s="300">
        <f>SUM(G17:I17)</f>
        <v>4.9727848100710813E-2</v>
      </c>
      <c r="K17" s="300"/>
      <c r="L17" s="300">
        <v>3.492333901146643E-2</v>
      </c>
      <c r="M17" s="300">
        <v>9.7103918227379581E-3</v>
      </c>
      <c r="N17" s="300">
        <v>0</v>
      </c>
      <c r="O17" s="300">
        <f>SUM(L17:N17)</f>
        <v>4.463373083420439E-2</v>
      </c>
      <c r="P17" s="300"/>
      <c r="Q17" s="300">
        <v>3.0512221816810764E-2</v>
      </c>
      <c r="R17" s="300">
        <v>8.6355344763199438E-3</v>
      </c>
      <c r="S17" s="300">
        <v>0</v>
      </c>
      <c r="T17" s="300">
        <f>SUM(Q17:S17)</f>
        <v>3.9147756293130706E-2</v>
      </c>
      <c r="U17" s="300"/>
      <c r="V17" s="300">
        <v>2.4615831134338271E-2</v>
      </c>
      <c r="W17" s="300">
        <v>7.5118733507827254E-3</v>
      </c>
      <c r="X17" s="300">
        <v>0</v>
      </c>
      <c r="Y17" s="300">
        <f>SUM(V17:X17)</f>
        <v>3.2127704485120999E-2</v>
      </c>
    </row>
    <row r="18" spans="1:25" x14ac:dyDescent="0.2">
      <c r="A18" s="260" t="s">
        <v>364</v>
      </c>
      <c r="B18" s="300">
        <v>0.28867592394858133</v>
      </c>
      <c r="C18" s="300">
        <v>8.528092288043413E-3</v>
      </c>
      <c r="D18" s="300">
        <v>0.1536122623361455</v>
      </c>
      <c r="E18" s="300">
        <f t="shared" ref="E18:E19" si="14">SUM(B18:D18)</f>
        <v>0.45081627857277023</v>
      </c>
      <c r="F18" s="300"/>
      <c r="G18" s="300">
        <v>0.24077848101317273</v>
      </c>
      <c r="H18" s="300">
        <v>6.4936708861162437E-3</v>
      </c>
      <c r="I18" s="300">
        <v>0</v>
      </c>
      <c r="J18" s="300">
        <f t="shared" ref="J18:J19" si="15">SUM(G18:I18)</f>
        <v>0.24727215189928897</v>
      </c>
      <c r="K18" s="300"/>
      <c r="L18" s="300">
        <v>0.25238500851841378</v>
      </c>
      <c r="M18" s="300">
        <v>2.9812606473811551E-3</v>
      </c>
      <c r="N18" s="300">
        <v>0</v>
      </c>
      <c r="O18" s="300">
        <f t="shared" ref="O18:O19" si="16">SUM(L18:N18)</f>
        <v>0.25536626916579491</v>
      </c>
      <c r="P18" s="300"/>
      <c r="Q18" s="300">
        <v>0.22116563298086134</v>
      </c>
      <c r="R18" s="300">
        <v>2.686610726007599E-3</v>
      </c>
      <c r="S18" s="300">
        <v>0</v>
      </c>
      <c r="T18" s="300">
        <f t="shared" ref="T18:T19" si="17">SUM(Q18:S18)</f>
        <v>0.22385224370686893</v>
      </c>
      <c r="U18" s="300"/>
      <c r="V18" s="300">
        <v>0.18444538258612794</v>
      </c>
      <c r="W18" s="300">
        <v>2.4269129287512502E-3</v>
      </c>
      <c r="X18" s="300">
        <v>0</v>
      </c>
      <c r="Y18" s="300">
        <f t="shared" ref="Y18:Y19" si="18">SUM(V18:X18)</f>
        <v>0.18687229551487919</v>
      </c>
    </row>
    <row r="19" spans="1:25" x14ac:dyDescent="0.2">
      <c r="A19" s="264" t="s">
        <v>363</v>
      </c>
      <c r="B19" s="301">
        <f>SUM(B17:B18)</f>
        <v>0.33046357615989613</v>
      </c>
      <c r="C19" s="301">
        <f t="shared" ref="C19" si="19">SUM(C17:C18)</f>
        <v>1.4817560350356187E-2</v>
      </c>
      <c r="D19" s="301">
        <f t="shared" ref="D19" si="20">SUM(D17:D18)</f>
        <v>0.1537188634897472</v>
      </c>
      <c r="E19" s="301">
        <f t="shared" si="14"/>
        <v>0.49899999999999956</v>
      </c>
      <c r="F19" s="301"/>
      <c r="G19" s="301">
        <f>SUM(G17:G18)</f>
        <v>0.27845886075944715</v>
      </c>
      <c r="H19" s="301">
        <f t="shared" ref="H19" si="21">SUM(H17:H18)</f>
        <v>1.845569620257808E-2</v>
      </c>
      <c r="I19" s="301">
        <f t="shared" ref="I19" si="22">SUM(I17:I18)</f>
        <v>8.5443037974569658E-5</v>
      </c>
      <c r="J19" s="301">
        <f t="shared" si="15"/>
        <v>0.29699999999999982</v>
      </c>
      <c r="K19" s="301"/>
      <c r="L19" s="301">
        <f>SUM(L17:L18)</f>
        <v>0.28730834752988021</v>
      </c>
      <c r="M19" s="301">
        <f t="shared" ref="M19" si="23">SUM(M17:M18)</f>
        <v>1.2691652470119113E-2</v>
      </c>
      <c r="N19" s="301">
        <f t="shared" ref="N19" si="24">SUM(N17:N18)</f>
        <v>0</v>
      </c>
      <c r="O19" s="301">
        <f t="shared" si="16"/>
        <v>0.29999999999999932</v>
      </c>
      <c r="P19" s="301"/>
      <c r="Q19" s="301">
        <f>SUM(Q17:Q18)</f>
        <v>0.25167785479767213</v>
      </c>
      <c r="R19" s="301">
        <f t="shared" ref="R19" si="25">SUM(R17:R18)</f>
        <v>1.1322145202327542E-2</v>
      </c>
      <c r="S19" s="301">
        <f t="shared" ref="S19" si="26">SUM(S17:S18)</f>
        <v>0</v>
      </c>
      <c r="T19" s="301">
        <f t="shared" si="17"/>
        <v>0.26299999999999968</v>
      </c>
      <c r="U19" s="301"/>
      <c r="V19" s="301">
        <f>SUM(V17:V18)</f>
        <v>0.20906121372046621</v>
      </c>
      <c r="W19" s="301">
        <f t="shared" ref="W19" si="27">SUM(W17:W18)</f>
        <v>9.9387862795339756E-3</v>
      </c>
      <c r="X19" s="301">
        <f t="shared" ref="X19" si="28">SUM(X17:X18)</f>
        <v>0</v>
      </c>
      <c r="Y19" s="301">
        <f t="shared" si="18"/>
        <v>0.21900000000000019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0.84432198810295145</v>
      </c>
      <c r="C26" s="300">
        <v>0.31663339873414786</v>
      </c>
      <c r="D26" s="300">
        <v>4.0085302397752938E-2</v>
      </c>
      <c r="E26" s="300">
        <f>SUM(B26:D26)</f>
        <v>1.2010406892348522</v>
      </c>
      <c r="F26" s="300"/>
      <c r="G26" s="300">
        <v>0.97605209172868368</v>
      </c>
      <c r="H26" s="300">
        <v>0.37041281549698435</v>
      </c>
      <c r="I26" s="300">
        <v>0.20371603088844908</v>
      </c>
      <c r="J26" s="300">
        <f>SUM(G26:I26)</f>
        <v>1.5501809381141172</v>
      </c>
      <c r="K26" s="300"/>
      <c r="L26" s="300">
        <v>0.98344153094148101</v>
      </c>
      <c r="M26" s="300">
        <v>0.33535905614631462</v>
      </c>
      <c r="N26" s="300">
        <v>0.25140941036432179</v>
      </c>
      <c r="O26" s="300">
        <f>SUM(L26:N26)</f>
        <v>1.5702099974521175</v>
      </c>
      <c r="P26" s="300"/>
      <c r="Q26" s="300">
        <v>0.95548526167549641</v>
      </c>
      <c r="R26" s="300">
        <v>0.31343374551147907</v>
      </c>
      <c r="S26" s="300">
        <v>0.24194691174669314</v>
      </c>
      <c r="T26" s="300">
        <f>SUM(Q26:S26)</f>
        <v>1.5108659189336686</v>
      </c>
      <c r="U26" s="300"/>
      <c r="V26" s="300">
        <v>0.86030819301572137</v>
      </c>
      <c r="W26" s="300">
        <v>0.26234579438812711</v>
      </c>
      <c r="X26" s="300">
        <v>0.21232655732712408</v>
      </c>
      <c r="Y26" s="300">
        <f>SUM(V26:X26)</f>
        <v>1.3349805447309726</v>
      </c>
    </row>
    <row r="27" spans="1:25" x14ac:dyDescent="0.2">
      <c r="A27" s="260" t="s">
        <v>364</v>
      </c>
      <c r="B27" s="300">
        <v>2.0515374335435066</v>
      </c>
      <c r="C27" s="300">
        <v>0.16337797492171635</v>
      </c>
      <c r="D27" s="300">
        <v>0.14404390229992201</v>
      </c>
      <c r="E27" s="300">
        <f t="shared" ref="E27:E28" si="29">SUM(B27:D27)</f>
        <v>2.3589593107651448</v>
      </c>
      <c r="F27" s="300"/>
      <c r="G27" s="300">
        <v>2.0519239368430626</v>
      </c>
      <c r="H27" s="300">
        <v>0.15237386193361746</v>
      </c>
      <c r="I27" s="300">
        <v>6.9521263109206602E-2</v>
      </c>
      <c r="J27" s="300">
        <f t="shared" ref="J27:J28" si="30">SUM(G27:I27)</f>
        <v>2.2738190618858867</v>
      </c>
      <c r="K27" s="300"/>
      <c r="L27" s="300">
        <v>2.0681940218572059</v>
      </c>
      <c r="M27" s="300">
        <v>0.16724000112695778</v>
      </c>
      <c r="N27" s="300">
        <v>8.7355979563715089E-2</v>
      </c>
      <c r="O27" s="300">
        <f t="shared" ref="O27:O28" si="31">SUM(L27:N27)</f>
        <v>2.3227900025478787</v>
      </c>
      <c r="P27" s="300"/>
      <c r="Q27" s="300">
        <v>1.9159579768300017</v>
      </c>
      <c r="R27" s="300">
        <v>0.15660604044773946</v>
      </c>
      <c r="S27" s="300">
        <v>8.2570063788591344E-2</v>
      </c>
      <c r="T27" s="300">
        <f t="shared" ref="T27:T28" si="32">SUM(Q27:S27)</f>
        <v>2.1551340810663326</v>
      </c>
      <c r="U27" s="300"/>
      <c r="V27" s="300">
        <v>1.5799727262986023</v>
      </c>
      <c r="W27" s="300">
        <v>0.13202356449203823</v>
      </c>
      <c r="X27" s="300">
        <v>7.2023164478385221E-2</v>
      </c>
      <c r="Y27" s="300">
        <f t="shared" ref="Y27:Y28" si="33">SUM(V27:X27)</f>
        <v>1.7840194552690258</v>
      </c>
    </row>
    <row r="28" spans="1:25" x14ac:dyDescent="0.2">
      <c r="A28" s="264" t="s">
        <v>363</v>
      </c>
      <c r="B28" s="301">
        <f>SUM(B26:B27)</f>
        <v>2.8958594216464579</v>
      </c>
      <c r="C28" s="301">
        <f t="shared" ref="C28" si="34">SUM(C26:C27)</f>
        <v>0.48001137365586422</v>
      </c>
      <c r="D28" s="301">
        <f t="shared" ref="D28" si="35">SUM(D26:D27)</f>
        <v>0.18412920469767494</v>
      </c>
      <c r="E28" s="301">
        <f t="shared" si="29"/>
        <v>3.5599999999999969</v>
      </c>
      <c r="F28" s="301"/>
      <c r="G28" s="301">
        <f>SUM(G26:G27)</f>
        <v>3.0279760285717465</v>
      </c>
      <c r="H28" s="301">
        <f t="shared" ref="H28" si="36">SUM(H26:H27)</f>
        <v>0.52278667743060181</v>
      </c>
      <c r="I28" s="301">
        <f t="shared" ref="I28" si="37">SUM(I26:I27)</f>
        <v>0.27323729399765567</v>
      </c>
      <c r="J28" s="301">
        <f t="shared" si="30"/>
        <v>3.8240000000000038</v>
      </c>
      <c r="K28" s="301"/>
      <c r="L28" s="301">
        <f>SUM(L26:L27)</f>
        <v>3.0516355527986869</v>
      </c>
      <c r="M28" s="301">
        <f t="shared" ref="M28" si="38">SUM(M26:M27)</f>
        <v>0.50259905727327236</v>
      </c>
      <c r="N28" s="301">
        <f t="shared" ref="N28" si="39">SUM(N26:N27)</f>
        <v>0.3387653899280369</v>
      </c>
      <c r="O28" s="301">
        <f t="shared" si="31"/>
        <v>3.8929999999999962</v>
      </c>
      <c r="P28" s="301"/>
      <c r="Q28" s="301">
        <f>SUM(Q26:Q27)</f>
        <v>2.8714432385054982</v>
      </c>
      <c r="R28" s="301">
        <f t="shared" ref="R28" si="40">SUM(R26:R27)</f>
        <v>0.47003978595921853</v>
      </c>
      <c r="S28" s="301">
        <f t="shared" ref="S28" si="41">SUM(S26:S27)</f>
        <v>0.32451697553528447</v>
      </c>
      <c r="T28" s="301">
        <f t="shared" si="32"/>
        <v>3.6660000000000013</v>
      </c>
      <c r="U28" s="301"/>
      <c r="V28" s="301">
        <f>SUM(V26:V27)</f>
        <v>2.4402809193143238</v>
      </c>
      <c r="W28" s="301">
        <f t="shared" ref="W28" si="42">SUM(W26:W27)</f>
        <v>0.39436935888016533</v>
      </c>
      <c r="X28" s="301">
        <f t="shared" ref="X28" si="43">SUM(X26:X27)</f>
        <v>0.28434972180550933</v>
      </c>
      <c r="Y28" s="301">
        <f t="shared" si="33"/>
        <v>3.1189999999999984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1.807910183053743</v>
      </c>
      <c r="C35" s="300">
        <v>0.44043535469004719</v>
      </c>
      <c r="D35" s="300">
        <v>5.6672768879775369E-2</v>
      </c>
      <c r="E35" s="300">
        <f>SUM(B35:D35)</f>
        <v>2.3050183066235652</v>
      </c>
      <c r="F35" s="300"/>
      <c r="G35" s="300">
        <v>1.7890964173112103</v>
      </c>
      <c r="H35" s="300">
        <v>0.51529105722165025</v>
      </c>
      <c r="I35" s="300">
        <v>0.41213506758463059</v>
      </c>
      <c r="J35" s="300">
        <f>SUM(G35:I35)</f>
        <v>2.7165225421174908</v>
      </c>
      <c r="K35" s="300"/>
      <c r="L35" s="300">
        <v>1.9546387430696801</v>
      </c>
      <c r="M35" s="300">
        <v>0.4415861102600665</v>
      </c>
      <c r="N35" s="300">
        <v>0.54925373488069829</v>
      </c>
      <c r="O35" s="300">
        <f>SUM(L35:N35)</f>
        <v>2.9454785882104448</v>
      </c>
      <c r="P35" s="300"/>
      <c r="Q35" s="300">
        <v>1.8533938437448103</v>
      </c>
      <c r="R35" s="300">
        <v>0.43694258090908622</v>
      </c>
      <c r="S35" s="300">
        <v>0.53982586818688627</v>
      </c>
      <c r="T35" s="300">
        <f>SUM(Q35:S35)</f>
        <v>2.8301622928407828</v>
      </c>
      <c r="U35" s="300"/>
      <c r="V35" s="300">
        <v>1.4366981243847916</v>
      </c>
      <c r="W35" s="300">
        <v>0.38159663989520715</v>
      </c>
      <c r="X35" s="300">
        <v>0.46407152804051982</v>
      </c>
      <c r="Y35" s="300">
        <f>SUM(V35:X35)</f>
        <v>2.2823662923205186</v>
      </c>
    </row>
    <row r="36" spans="1:25" x14ac:dyDescent="0.2">
      <c r="A36" s="260" t="s">
        <v>364</v>
      </c>
      <c r="B36" s="300">
        <v>7.5176916476027351</v>
      </c>
      <c r="C36" s="300">
        <v>0.26455434782607251</v>
      </c>
      <c r="D36" s="300">
        <v>0.5877356979476448</v>
      </c>
      <c r="E36" s="300">
        <f t="shared" ref="E36:E37" si="44">SUM(B36:D36)</f>
        <v>8.3699816933764524</v>
      </c>
      <c r="F36" s="300"/>
      <c r="G36" s="300">
        <v>6.8855400851697564</v>
      </c>
      <c r="H36" s="300">
        <v>0.19164525087881717</v>
      </c>
      <c r="I36" s="300">
        <v>0.76829212183391749</v>
      </c>
      <c r="J36" s="300">
        <f t="shared" ref="J36:J37" si="45">SUM(G36:I36)</f>
        <v>7.8454774578824917</v>
      </c>
      <c r="K36" s="300"/>
      <c r="L36" s="300">
        <v>6.8718737382228703</v>
      </c>
      <c r="M36" s="300">
        <v>0.24063962187859633</v>
      </c>
      <c r="N36" s="300">
        <v>0.38700805168807972</v>
      </c>
      <c r="O36" s="300">
        <f t="shared" ref="O36:O37" si="46">SUM(L36:N36)</f>
        <v>7.4995214117895461</v>
      </c>
      <c r="P36" s="300"/>
      <c r="Q36" s="300">
        <v>6.6395841554583068</v>
      </c>
      <c r="R36" s="300">
        <v>0.24138960141734611</v>
      </c>
      <c r="S36" s="300">
        <v>0.38886395028355075</v>
      </c>
      <c r="T36" s="300">
        <f t="shared" ref="T36:T37" si="47">SUM(Q36:S36)</f>
        <v>7.269837707159204</v>
      </c>
      <c r="U36" s="300"/>
      <c r="V36" s="300">
        <v>5.2848850336395836</v>
      </c>
      <c r="W36" s="300">
        <v>0.21207828379835161</v>
      </c>
      <c r="X36" s="300">
        <v>0.33567039024154449</v>
      </c>
      <c r="Y36" s="300">
        <f t="shared" ref="Y36:Y37" si="48">SUM(V36:X36)</f>
        <v>5.8326337076794799</v>
      </c>
    </row>
    <row r="37" spans="1:25" x14ac:dyDescent="0.2">
      <c r="A37" s="264" t="s">
        <v>363</v>
      </c>
      <c r="B37" s="301">
        <f>SUM(B35:B36)</f>
        <v>9.3256018306564776</v>
      </c>
      <c r="C37" s="301">
        <f t="shared" ref="C37" si="49">SUM(C35:C36)</f>
        <v>0.7049897025161197</v>
      </c>
      <c r="D37" s="301">
        <f t="shared" ref="D37" si="50">SUM(D35:D36)</f>
        <v>0.64440846682742015</v>
      </c>
      <c r="E37" s="301">
        <f t="shared" si="44"/>
        <v>10.675000000000017</v>
      </c>
      <c r="F37" s="301"/>
      <c r="G37" s="301">
        <f>SUM(G35:G36)</f>
        <v>8.6746365024809666</v>
      </c>
      <c r="H37" s="301">
        <f t="shared" ref="H37" si="51">SUM(H35:H36)</f>
        <v>0.70693630810046737</v>
      </c>
      <c r="I37" s="301">
        <f t="shared" ref="I37" si="52">SUM(I35:I36)</f>
        <v>1.1804271894185481</v>
      </c>
      <c r="J37" s="301">
        <f t="shared" si="45"/>
        <v>10.561999999999982</v>
      </c>
      <c r="K37" s="301"/>
      <c r="L37" s="301">
        <f>SUM(L35:L36)</f>
        <v>8.8265124812925499</v>
      </c>
      <c r="M37" s="301">
        <f t="shared" ref="M37" si="53">SUM(M35:M36)</f>
        <v>0.68222573213866289</v>
      </c>
      <c r="N37" s="301">
        <f t="shared" ref="N37" si="54">SUM(N35:N36)</f>
        <v>0.93626178656877801</v>
      </c>
      <c r="O37" s="301">
        <f t="shared" si="46"/>
        <v>10.444999999999991</v>
      </c>
      <c r="P37" s="301"/>
      <c r="Q37" s="301">
        <f>SUM(Q35:Q36)</f>
        <v>8.4929779992031165</v>
      </c>
      <c r="R37" s="301">
        <f t="shared" ref="R37" si="55">SUM(R35:R36)</f>
        <v>0.67833218232643233</v>
      </c>
      <c r="S37" s="301">
        <f t="shared" ref="S37" si="56">SUM(S35:S36)</f>
        <v>0.92868981847043708</v>
      </c>
      <c r="T37" s="301">
        <f t="shared" si="47"/>
        <v>10.099999999999985</v>
      </c>
      <c r="U37" s="301"/>
      <c r="V37" s="301">
        <f>SUM(V35:V36)</f>
        <v>6.7215831580243748</v>
      </c>
      <c r="W37" s="301">
        <f t="shared" ref="W37" si="57">SUM(W35:W36)</f>
        <v>0.59367492369355879</v>
      </c>
      <c r="X37" s="301">
        <f t="shared" ref="X37" si="58">SUM(X35:X36)</f>
        <v>0.79974191828206431</v>
      </c>
      <c r="Y37" s="301">
        <f t="shared" si="48"/>
        <v>8.1149999999999984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2.734497503069981</v>
      </c>
      <c r="C44" s="300">
        <v>0.94821376792000522</v>
      </c>
      <c r="D44" s="300">
        <v>0.15870182033227648</v>
      </c>
      <c r="E44" s="300">
        <f>SUM(B44:D44)</f>
        <v>3.8414130913222628</v>
      </c>
      <c r="F44" s="300"/>
      <c r="G44" s="300">
        <v>3.3240903694776569</v>
      </c>
      <c r="H44" s="300">
        <v>1.1072396964263918</v>
      </c>
      <c r="I44" s="300">
        <v>0.81483119407777871</v>
      </c>
      <c r="J44" s="300">
        <f>SUM(G44:I44)</f>
        <v>5.246161259981827</v>
      </c>
      <c r="K44" s="300"/>
      <c r="L44" s="300">
        <v>3.4372183110111973</v>
      </c>
      <c r="M44" s="300">
        <v>1.0125994536578504</v>
      </c>
      <c r="N44" s="300">
        <v>1.0635015909172409</v>
      </c>
      <c r="O44" s="300">
        <f>SUM(L44:N44)</f>
        <v>5.5133193555862885</v>
      </c>
      <c r="P44" s="300"/>
      <c r="Q44" s="300">
        <v>3.323405741117865</v>
      </c>
      <c r="R44" s="300">
        <v>0.96206532341993856</v>
      </c>
      <c r="S44" s="300">
        <v>0.98637902027695468</v>
      </c>
      <c r="T44" s="300">
        <f>SUM(Q44:S44)</f>
        <v>5.2718500848147585</v>
      </c>
      <c r="U44" s="300"/>
      <c r="V44" s="300">
        <v>3.3840456485349599</v>
      </c>
      <c r="W44" s="300">
        <v>0.95585832956709338</v>
      </c>
      <c r="X44" s="300">
        <v>0.93318686192393008</v>
      </c>
      <c r="Y44" s="300">
        <f>SUM(V44:X44)</f>
        <v>5.2730908400259828</v>
      </c>
    </row>
    <row r="45" spans="1:25" x14ac:dyDescent="0.2">
      <c r="A45" s="260" t="s">
        <v>364</v>
      </c>
      <c r="B45" s="300">
        <v>15.833023304524664</v>
      </c>
      <c r="C45" s="300">
        <v>0.60431047629780454</v>
      </c>
      <c r="D45" s="300">
        <v>1.7772531278552606</v>
      </c>
      <c r="E45" s="300">
        <f t="shared" ref="E45:E46" si="59">SUM(B45:D45)</f>
        <v>18.214586908677727</v>
      </c>
      <c r="F45" s="300"/>
      <c r="G45" s="300">
        <v>16.337232056455655</v>
      </c>
      <c r="H45" s="300">
        <v>0.53813242372854309</v>
      </c>
      <c r="I45" s="300">
        <v>1.5254742598339726</v>
      </c>
      <c r="J45" s="300">
        <f t="shared" ref="J45:J46" si="60">SUM(G45:I45)</f>
        <v>18.400838740018173</v>
      </c>
      <c r="K45" s="300"/>
      <c r="L45" s="300">
        <v>16.00004233323741</v>
      </c>
      <c r="M45" s="300">
        <v>0.637747876155496</v>
      </c>
      <c r="N45" s="300">
        <v>1.3828904350208138</v>
      </c>
      <c r="O45" s="300">
        <f t="shared" ref="O45:O46" si="61">SUM(L45:N45)</f>
        <v>18.020680644413723</v>
      </c>
      <c r="P45" s="300"/>
      <c r="Q45" s="300">
        <v>14.962386998396228</v>
      </c>
      <c r="R45" s="300">
        <v>0.60726005809250583</v>
      </c>
      <c r="S45" s="300">
        <v>1.3125028586965521</v>
      </c>
      <c r="T45" s="300">
        <f t="shared" ref="T45:T46" si="62">SUM(Q45:S45)</f>
        <v>16.882149915185284</v>
      </c>
      <c r="U45" s="300"/>
      <c r="V45" s="300">
        <v>14.571171659227286</v>
      </c>
      <c r="W45" s="300">
        <v>0.59033576406961619</v>
      </c>
      <c r="X45" s="300">
        <v>1.3284017366770822</v>
      </c>
      <c r="Y45" s="300">
        <f t="shared" ref="Y45:Y46" si="63">SUM(V45:X45)</f>
        <v>16.489909159973983</v>
      </c>
    </row>
    <row r="46" spans="1:25" x14ac:dyDescent="0.2">
      <c r="A46" s="264" t="s">
        <v>363</v>
      </c>
      <c r="B46" s="301">
        <f>SUM(B44:B45)</f>
        <v>18.567520807594644</v>
      </c>
      <c r="C46" s="301">
        <f t="shared" ref="C46" si="64">SUM(C44:C45)</f>
        <v>1.5525242442178098</v>
      </c>
      <c r="D46" s="301">
        <f t="shared" ref="D46" si="65">SUM(D44:D45)</f>
        <v>1.9359549481875371</v>
      </c>
      <c r="E46" s="301">
        <f t="shared" si="59"/>
        <v>22.05599999999999</v>
      </c>
      <c r="F46" s="301"/>
      <c r="G46" s="301">
        <f>SUM(G44:G45)</f>
        <v>19.66132242593331</v>
      </c>
      <c r="H46" s="301">
        <f t="shared" ref="H46" si="66">SUM(H44:H45)</f>
        <v>1.6453721201549349</v>
      </c>
      <c r="I46" s="301">
        <f t="shared" ref="I46" si="67">SUM(I44:I45)</f>
        <v>2.3403054539117512</v>
      </c>
      <c r="J46" s="301">
        <f t="shared" si="60"/>
        <v>23.646999999999995</v>
      </c>
      <c r="K46" s="301"/>
      <c r="L46" s="301">
        <f>SUM(L44:L45)</f>
        <v>19.437260644248607</v>
      </c>
      <c r="M46" s="301">
        <f t="shared" ref="M46" si="68">SUM(M44:M45)</f>
        <v>1.6503473298133464</v>
      </c>
      <c r="N46" s="301">
        <f t="shared" ref="N46" si="69">SUM(N44:N45)</f>
        <v>2.4463920259380547</v>
      </c>
      <c r="O46" s="301">
        <f t="shared" si="61"/>
        <v>23.534000000000006</v>
      </c>
      <c r="P46" s="301"/>
      <c r="Q46" s="301">
        <f>SUM(Q44:Q45)</f>
        <v>18.285792739514093</v>
      </c>
      <c r="R46" s="301">
        <f t="shared" ref="R46" si="70">SUM(R44:R45)</f>
        <v>1.5693253815124444</v>
      </c>
      <c r="S46" s="301">
        <f t="shared" ref="S46" si="71">SUM(S44:S45)</f>
        <v>2.298881878973507</v>
      </c>
      <c r="T46" s="301">
        <f t="shared" si="62"/>
        <v>22.154000000000046</v>
      </c>
      <c r="U46" s="301"/>
      <c r="V46" s="301">
        <f>SUM(V44:V45)</f>
        <v>17.955217307762247</v>
      </c>
      <c r="W46" s="301">
        <f t="shared" ref="W46" si="72">SUM(W44:W45)</f>
        <v>1.5461940936367096</v>
      </c>
      <c r="X46" s="301">
        <f t="shared" ref="X46" si="73">SUM(X44:X45)</f>
        <v>2.261588598601012</v>
      </c>
      <c r="Y46" s="301">
        <f t="shared" si="63"/>
        <v>21.76299999999997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0.46235811771121593</v>
      </c>
      <c r="C53" s="300">
        <v>8.7926499858314647E-2</v>
      </c>
      <c r="D53" s="300">
        <v>2.7054307648976557E-4</v>
      </c>
      <c r="E53" s="300">
        <f>SUM(B53:D53)</f>
        <v>0.55055516064602039</v>
      </c>
      <c r="F53" s="300"/>
      <c r="G53" s="300">
        <v>0.44674145375969398</v>
      </c>
      <c r="H53" s="300">
        <v>0.12424415257599439</v>
      </c>
      <c r="I53" s="300">
        <v>2.067290392248479E-4</v>
      </c>
      <c r="J53" s="300">
        <f>SUM(G53:I53)</f>
        <v>0.57119233537491321</v>
      </c>
      <c r="K53" s="300"/>
      <c r="L53" s="300">
        <v>0.75558539604043096</v>
      </c>
      <c r="M53" s="300">
        <v>0.23047661543035058</v>
      </c>
      <c r="N53" s="300">
        <v>0</v>
      </c>
      <c r="O53" s="300">
        <f>SUM(L53:N53)</f>
        <v>0.98606201147078154</v>
      </c>
      <c r="P53" s="300"/>
      <c r="Q53" s="300">
        <v>0.72651504280386514</v>
      </c>
      <c r="R53" s="300">
        <v>0.21937123931195571</v>
      </c>
      <c r="S53" s="300">
        <v>0</v>
      </c>
      <c r="T53" s="300">
        <f>SUM(Q53:S53)</f>
        <v>0.94588628211582082</v>
      </c>
      <c r="U53" s="300"/>
      <c r="V53" s="300">
        <v>0.720485072499228</v>
      </c>
      <c r="W53" s="300">
        <v>0.21346886550801469</v>
      </c>
      <c r="X53" s="300">
        <v>0</v>
      </c>
      <c r="Y53" s="300">
        <f>SUM(V53:X53)</f>
        <v>0.93395393800724269</v>
      </c>
    </row>
    <row r="54" spans="1:25" x14ac:dyDescent="0.2">
      <c r="A54" s="260" t="s">
        <v>364</v>
      </c>
      <c r="B54" s="300">
        <v>1.2596485641186026</v>
      </c>
      <c r="C54" s="300">
        <v>1.2986067671460596E-2</v>
      </c>
      <c r="D54" s="300">
        <v>7.981020756391867E-2</v>
      </c>
      <c r="E54" s="300">
        <f t="shared" ref="E54:E55" si="74">SUM(B54:D54)</f>
        <v>1.3524448393539819</v>
      </c>
      <c r="F54" s="300"/>
      <c r="G54" s="300">
        <v>1.3627578265523075</v>
      </c>
      <c r="H54" s="300">
        <v>0.22078661389146678</v>
      </c>
      <c r="I54" s="300">
        <v>0.14326322418131282</v>
      </c>
      <c r="J54" s="300">
        <f t="shared" ref="J54:J55" si="75">SUM(G54:I54)</f>
        <v>1.7268076646250869</v>
      </c>
      <c r="K54" s="300"/>
      <c r="L54" s="300">
        <v>2.2496187467361684</v>
      </c>
      <c r="M54" s="300">
        <v>0.13731924179305174</v>
      </c>
      <c r="N54" s="300">
        <v>0</v>
      </c>
      <c r="O54" s="300">
        <f t="shared" ref="O54:O55" si="76">SUM(L54:N54)</f>
        <v>2.3869379885292199</v>
      </c>
      <c r="P54" s="300"/>
      <c r="Q54" s="300">
        <v>2.1292956113438124</v>
      </c>
      <c r="R54" s="300">
        <v>0.13281810654036588</v>
      </c>
      <c r="S54" s="300">
        <v>0</v>
      </c>
      <c r="T54" s="300">
        <f t="shared" ref="T54:T55" si="77">SUM(Q54:S54)</f>
        <v>2.2621137178841781</v>
      </c>
      <c r="U54" s="300"/>
      <c r="V54" s="300">
        <v>2.0450980949738189</v>
      </c>
      <c r="W54" s="300">
        <v>0.13294796701893269</v>
      </c>
      <c r="X54" s="300">
        <v>0</v>
      </c>
      <c r="Y54" s="300">
        <f t="shared" ref="Y54:Y55" si="78">SUM(V54:X54)</f>
        <v>2.1780460619927515</v>
      </c>
    </row>
    <row r="55" spans="1:25" x14ac:dyDescent="0.2">
      <c r="A55" s="264" t="s">
        <v>363</v>
      </c>
      <c r="B55" s="301">
        <f>SUM(B53:B54)</f>
        <v>1.7220066818298185</v>
      </c>
      <c r="C55" s="301">
        <f t="shared" ref="C55" si="79">SUM(C53:C54)</f>
        <v>0.10091256752977525</v>
      </c>
      <c r="D55" s="301">
        <f t="shared" ref="D55" si="80">SUM(D53:D54)</f>
        <v>8.0080750640408441E-2</v>
      </c>
      <c r="E55" s="301">
        <f t="shared" si="74"/>
        <v>1.9030000000000022</v>
      </c>
      <c r="F55" s="301"/>
      <c r="G55" s="301">
        <f>SUM(G53:G54)</f>
        <v>1.8094992803120014</v>
      </c>
      <c r="H55" s="301">
        <f t="shared" ref="H55" si="81">SUM(H53:H54)</f>
        <v>0.34503076646746117</v>
      </c>
      <c r="I55" s="301">
        <f t="shared" ref="I55" si="82">SUM(I53:I54)</f>
        <v>0.14346995322053765</v>
      </c>
      <c r="J55" s="301">
        <f t="shared" si="75"/>
        <v>2.298</v>
      </c>
      <c r="K55" s="301"/>
      <c r="L55" s="301">
        <f>SUM(L53:L54)</f>
        <v>3.0052041427765994</v>
      </c>
      <c r="M55" s="301">
        <f t="shared" ref="M55" si="83">SUM(M53:M54)</f>
        <v>0.36779585722340236</v>
      </c>
      <c r="N55" s="301">
        <f t="shared" ref="N55" si="84">SUM(N53:N54)</f>
        <v>0</v>
      </c>
      <c r="O55" s="301">
        <f t="shared" si="76"/>
        <v>3.373000000000002</v>
      </c>
      <c r="P55" s="301"/>
      <c r="Q55" s="301">
        <f>SUM(Q53:Q54)</f>
        <v>2.8558106541476773</v>
      </c>
      <c r="R55" s="301">
        <f t="shared" ref="R55" si="85">SUM(R53:R54)</f>
        <v>0.35218934585232159</v>
      </c>
      <c r="S55" s="301">
        <f t="shared" ref="S55" si="86">SUM(S53:S54)</f>
        <v>0</v>
      </c>
      <c r="T55" s="301">
        <f t="shared" si="77"/>
        <v>3.2079999999999989</v>
      </c>
      <c r="U55" s="301"/>
      <c r="V55" s="301">
        <f>SUM(V53:V54)</f>
        <v>2.7655831674730469</v>
      </c>
      <c r="W55" s="301">
        <f t="shared" ref="W55" si="87">SUM(W53:W54)</f>
        <v>0.34641683252694738</v>
      </c>
      <c r="X55" s="301">
        <f t="shared" ref="X55" si="88">SUM(X53:X54)</f>
        <v>0</v>
      </c>
      <c r="Y55" s="301">
        <f t="shared" si="78"/>
        <v>3.1119999999999943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0.26550417827201356</v>
      </c>
      <c r="C62" s="300">
        <v>0.13864345403923309</v>
      </c>
      <c r="D62" s="300">
        <v>6.1172005572015457E-2</v>
      </c>
      <c r="E62" s="300">
        <f>SUM(B62:D62)</f>
        <v>0.46531963788326208</v>
      </c>
      <c r="F62" s="300"/>
      <c r="G62" s="300">
        <v>0.3364400673792135</v>
      </c>
      <c r="H62" s="300">
        <v>0.16895507753585196</v>
      </c>
      <c r="I62" s="300">
        <v>0</v>
      </c>
      <c r="J62" s="300">
        <f>SUM(G62:I62)</f>
        <v>0.50539514491506543</v>
      </c>
      <c r="K62" s="300"/>
      <c r="L62" s="300">
        <v>0.31654188848009851</v>
      </c>
      <c r="M62" s="300">
        <v>0.14568478565477314</v>
      </c>
      <c r="N62" s="300">
        <v>8.3907723917689588E-3</v>
      </c>
      <c r="O62" s="300">
        <f>SUM(L62:N62)</f>
        <v>0.47061744652664056</v>
      </c>
      <c r="P62" s="300"/>
      <c r="Q62" s="300">
        <v>0.34862162639148464</v>
      </c>
      <c r="R62" s="300">
        <v>0.15654330569906322</v>
      </c>
      <c r="S62" s="300">
        <v>8.7260539776873088E-3</v>
      </c>
      <c r="T62" s="300">
        <f>SUM(Q62:S62)</f>
        <v>0.51389098606823513</v>
      </c>
      <c r="U62" s="300"/>
      <c r="V62" s="300">
        <v>0.40959260457722418</v>
      </c>
      <c r="W62" s="300">
        <v>0.17427453677224586</v>
      </c>
      <c r="X62" s="300">
        <v>9.3832025244435166E-3</v>
      </c>
      <c r="Y62" s="300">
        <f>SUM(V62:X62)</f>
        <v>0.59325034387391351</v>
      </c>
    </row>
    <row r="63" spans="1:25" x14ac:dyDescent="0.2">
      <c r="A63" s="260" t="s">
        <v>364</v>
      </c>
      <c r="B63" s="300">
        <v>1.1748363509768625</v>
      </c>
      <c r="C63" s="300">
        <v>5.8815459610626585E-2</v>
      </c>
      <c r="D63" s="300">
        <v>0.27502855152925187</v>
      </c>
      <c r="E63" s="300">
        <f t="shared" ref="E63:E64" si="89">SUM(B63:D63)</f>
        <v>1.5086803621167408</v>
      </c>
      <c r="F63" s="300"/>
      <c r="G63" s="300">
        <v>1.7264079737397446</v>
      </c>
      <c r="H63" s="300">
        <v>4.662278087367721E-2</v>
      </c>
      <c r="I63" s="300">
        <v>0.15257410047150974</v>
      </c>
      <c r="J63" s="300">
        <f t="shared" ref="J63:J64" si="90">SUM(G63:I63)</f>
        <v>1.9256048550849316</v>
      </c>
      <c r="K63" s="300"/>
      <c r="L63" s="300">
        <v>1.6977679088480184</v>
      </c>
      <c r="M63" s="300">
        <v>7.7614644625343177E-2</v>
      </c>
      <c r="N63" s="300">
        <v>0</v>
      </c>
      <c r="O63" s="300">
        <f t="shared" ref="O63:O64" si="91">SUM(L63:N63)</f>
        <v>1.7753825534733616</v>
      </c>
      <c r="P63" s="300"/>
      <c r="Q63" s="300">
        <v>1.78747433409428</v>
      </c>
      <c r="R63" s="300">
        <v>8.2634679837488831E-2</v>
      </c>
      <c r="S63" s="300">
        <v>0</v>
      </c>
      <c r="T63" s="300">
        <f t="shared" ref="T63:T64" si="92">SUM(Q63:S63)</f>
        <v>1.8701090139317689</v>
      </c>
      <c r="U63" s="300"/>
      <c r="V63" s="300">
        <v>1.9225022251040076</v>
      </c>
      <c r="W63" s="300">
        <v>9.024743102208041E-2</v>
      </c>
      <c r="X63" s="300">
        <v>0</v>
      </c>
      <c r="Y63" s="300">
        <f t="shared" ref="Y63:Y64" si="93">SUM(V63:X63)</f>
        <v>2.012749656126088</v>
      </c>
    </row>
    <row r="64" spans="1:25" x14ac:dyDescent="0.2">
      <c r="A64" s="264" t="s">
        <v>363</v>
      </c>
      <c r="B64" s="301">
        <f>SUM(B62:B63)</f>
        <v>1.440340529248876</v>
      </c>
      <c r="C64" s="301">
        <f t="shared" ref="C64" si="94">SUM(C62:C63)</f>
        <v>0.19745891364985968</v>
      </c>
      <c r="D64" s="301">
        <f t="shared" ref="D64" si="95">SUM(D62:D63)</f>
        <v>0.33620055710126734</v>
      </c>
      <c r="E64" s="301">
        <f t="shared" si="89"/>
        <v>1.9740000000000031</v>
      </c>
      <c r="F64" s="301"/>
      <c r="G64" s="301">
        <f>SUM(G62:G63)</f>
        <v>2.0628480411189583</v>
      </c>
      <c r="H64" s="301">
        <f t="shared" ref="H64" si="96">SUM(H62:H63)</f>
        <v>0.21557785840952917</v>
      </c>
      <c r="I64" s="301">
        <f t="shared" ref="I64" si="97">SUM(I62:I63)</f>
        <v>0.15257410047150974</v>
      </c>
      <c r="J64" s="301">
        <f t="shared" si="90"/>
        <v>2.4309999999999974</v>
      </c>
      <c r="K64" s="301"/>
      <c r="L64" s="301">
        <f>SUM(L62:L63)</f>
        <v>2.0143097973281168</v>
      </c>
      <c r="M64" s="301">
        <f t="shared" ref="M64" si="98">SUM(M62:M63)</f>
        <v>0.22329943028011631</v>
      </c>
      <c r="N64" s="301">
        <f t="shared" ref="N64" si="99">SUM(N62:N63)</f>
        <v>8.3907723917689588E-3</v>
      </c>
      <c r="O64" s="301">
        <f t="shared" si="91"/>
        <v>2.2460000000000022</v>
      </c>
      <c r="P64" s="301"/>
      <c r="Q64" s="301">
        <f>SUM(Q62:Q63)</f>
        <v>2.1360959604857648</v>
      </c>
      <c r="R64" s="301">
        <f t="shared" ref="R64" si="100">SUM(R62:R63)</f>
        <v>0.23917798553655206</v>
      </c>
      <c r="S64" s="301">
        <f t="shared" ref="S64" si="101">SUM(S62:S63)</f>
        <v>8.7260539776873088E-3</v>
      </c>
      <c r="T64" s="301">
        <f t="shared" si="92"/>
        <v>2.3840000000000043</v>
      </c>
      <c r="U64" s="301"/>
      <c r="V64" s="301">
        <f>SUM(V62:V63)</f>
        <v>2.3320948296812318</v>
      </c>
      <c r="W64" s="301">
        <f t="shared" ref="W64" si="102">SUM(W62:W63)</f>
        <v>0.26452196779432624</v>
      </c>
      <c r="X64" s="301">
        <f t="shared" ref="X64" si="103">SUM(X62:X63)</f>
        <v>9.3832025244435166E-3</v>
      </c>
      <c r="Y64" s="301">
        <f t="shared" si="93"/>
        <v>2.6060000000000016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1.5599784169584334</v>
      </c>
      <c r="C71" s="300">
        <v>1.2227054741337331</v>
      </c>
      <c r="D71" s="300">
        <v>0.3265889907101362</v>
      </c>
      <c r="E71" s="300">
        <f>SUM(B71:D71)</f>
        <v>3.109272881802303</v>
      </c>
      <c r="F71" s="300"/>
      <c r="G71" s="300">
        <v>1.8481048837975877</v>
      </c>
      <c r="H71" s="300">
        <v>1.4585342737838556</v>
      </c>
      <c r="I71" s="300">
        <v>0.50213277281066482</v>
      </c>
      <c r="J71" s="300">
        <f>SUM(G71:I71)</f>
        <v>3.8087719303921084</v>
      </c>
      <c r="K71" s="300"/>
      <c r="L71" s="300">
        <v>1.9847181088010102</v>
      </c>
      <c r="M71" s="300">
        <v>1.478728450123667</v>
      </c>
      <c r="N71" s="300">
        <v>0.92397021426392312</v>
      </c>
      <c r="O71" s="300">
        <f>SUM(L71:N71)</f>
        <v>4.3874167731886002</v>
      </c>
      <c r="P71" s="300"/>
      <c r="Q71" s="300">
        <v>2.1868492518111577</v>
      </c>
      <c r="R71" s="300">
        <v>1.6401686121622912</v>
      </c>
      <c r="S71" s="300">
        <v>1.0227932338746755</v>
      </c>
      <c r="T71" s="300">
        <f>SUM(Q71:S71)</f>
        <v>4.8498110978481241</v>
      </c>
      <c r="U71" s="300"/>
      <c r="V71" s="300">
        <v>2.4933097992090878</v>
      </c>
      <c r="W71" s="300">
        <v>1.8906176554609866</v>
      </c>
      <c r="X71" s="300">
        <v>1.1989658407331856</v>
      </c>
      <c r="Y71" s="300">
        <f>SUM(V71:X71)</f>
        <v>5.5828932954032595</v>
      </c>
    </row>
    <row r="72" spans="1:25" x14ac:dyDescent="0.2">
      <c r="A72" s="260" t="s">
        <v>364</v>
      </c>
      <c r="B72" s="300">
        <v>10.735307927713873</v>
      </c>
      <c r="C72" s="300">
        <v>0.42796512723345698</v>
      </c>
      <c r="D72" s="300">
        <v>9.5894540632503809</v>
      </c>
      <c r="E72" s="300">
        <f t="shared" ref="E72:E73" si="104">SUM(B72:D72)</f>
        <v>20.752727118197711</v>
      </c>
      <c r="F72" s="300"/>
      <c r="G72" s="300">
        <v>13.274420675063567</v>
      </c>
      <c r="H72" s="300">
        <v>0.42612818747892134</v>
      </c>
      <c r="I72" s="300">
        <v>11.148679207065413</v>
      </c>
      <c r="J72" s="300">
        <f t="shared" ref="J72:J73" si="105">SUM(G72:I72)</f>
        <v>24.849228069607904</v>
      </c>
      <c r="K72" s="300"/>
      <c r="L72" s="300">
        <v>13.342781813409211</v>
      </c>
      <c r="M72" s="300">
        <v>0.84034902934559574</v>
      </c>
      <c r="N72" s="300">
        <v>9.5794523840566423</v>
      </c>
      <c r="O72" s="300">
        <f t="shared" ref="O72:O73" si="106">SUM(L72:N72)</f>
        <v>23.762583226811451</v>
      </c>
      <c r="P72" s="300"/>
      <c r="Q72" s="300">
        <v>14.454033404342217</v>
      </c>
      <c r="R72" s="300">
        <v>0.93879572191097904</v>
      </c>
      <c r="S72" s="300">
        <v>10.61535977589865</v>
      </c>
      <c r="T72" s="300">
        <f t="shared" ref="T72:T73" si="107">SUM(Q72:S72)</f>
        <v>26.008188902151847</v>
      </c>
      <c r="U72" s="300"/>
      <c r="V72" s="300">
        <v>15.742395815144119</v>
      </c>
      <c r="W72" s="300">
        <v>1.0943451597711455</v>
      </c>
      <c r="X72" s="300">
        <v>12.202365729681514</v>
      </c>
      <c r="Y72" s="300">
        <f t="shared" ref="Y72:Y73" si="108">SUM(V72:X72)</f>
        <v>29.039106704596779</v>
      </c>
    </row>
    <row r="73" spans="1:25" x14ac:dyDescent="0.2">
      <c r="A73" s="264" t="s">
        <v>363</v>
      </c>
      <c r="B73" s="301">
        <f>SUM(B71:B72)</f>
        <v>12.295286344672306</v>
      </c>
      <c r="C73" s="301">
        <f t="shared" ref="C73" si="109">SUM(C71:C72)</f>
        <v>1.6506706013671901</v>
      </c>
      <c r="D73" s="301">
        <f t="shared" ref="D73" si="110">SUM(D71:D72)</f>
        <v>9.9160430539605162</v>
      </c>
      <c r="E73" s="301">
        <f t="shared" si="104"/>
        <v>23.862000000000013</v>
      </c>
      <c r="F73" s="301"/>
      <c r="G73" s="301">
        <f>SUM(G71:G72)</f>
        <v>15.122525558861154</v>
      </c>
      <c r="H73" s="301">
        <f t="shared" ref="H73" si="111">SUM(H71:H72)</f>
        <v>1.8846624612627769</v>
      </c>
      <c r="I73" s="301">
        <f t="shared" ref="I73" si="112">SUM(I71:I72)</f>
        <v>11.650811979876078</v>
      </c>
      <c r="J73" s="301">
        <f t="shared" si="105"/>
        <v>28.658000000000008</v>
      </c>
      <c r="K73" s="301"/>
      <c r="L73" s="301">
        <f>SUM(L71:L72)</f>
        <v>15.327499922210221</v>
      </c>
      <c r="M73" s="301">
        <f t="shared" ref="M73" si="113">SUM(M71:M72)</f>
        <v>2.3190774794692626</v>
      </c>
      <c r="N73" s="301">
        <f t="shared" ref="N73" si="114">SUM(N71:N72)</f>
        <v>10.503422598320565</v>
      </c>
      <c r="O73" s="301">
        <f t="shared" si="106"/>
        <v>28.150000000000048</v>
      </c>
      <c r="P73" s="301"/>
      <c r="Q73" s="301">
        <f>SUM(Q71:Q72)</f>
        <v>16.640882656153376</v>
      </c>
      <c r="R73" s="301">
        <f t="shared" ref="R73" si="115">SUM(R71:R72)</f>
        <v>2.5789643340732704</v>
      </c>
      <c r="S73" s="301">
        <f t="shared" ref="S73" si="116">SUM(S71:S72)</f>
        <v>11.638153009773326</v>
      </c>
      <c r="T73" s="301">
        <f t="shared" si="107"/>
        <v>30.857999999999972</v>
      </c>
      <c r="U73" s="301"/>
      <c r="V73" s="301">
        <f>SUM(V71:V72)</f>
        <v>18.235705614353208</v>
      </c>
      <c r="W73" s="301">
        <f t="shared" ref="W73" si="117">SUM(W71:W72)</f>
        <v>2.9849628152321319</v>
      </c>
      <c r="X73" s="301">
        <f t="shared" ref="X73" si="118">SUM(X71:X72)</f>
        <v>13.401331570414699</v>
      </c>
      <c r="Y73" s="301">
        <f t="shared" si="108"/>
        <v>34.622000000000035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7.2688178146928157</v>
      </c>
      <c r="C80" s="300">
        <v>12.905758968544303</v>
      </c>
      <c r="D80" s="300">
        <v>1.6223966970552448</v>
      </c>
      <c r="E80" s="300">
        <f>SUM(B80:D80)</f>
        <v>21.796973480292362</v>
      </c>
      <c r="F80" s="300"/>
      <c r="G80" s="300">
        <v>9.1619943526044754</v>
      </c>
      <c r="H80" s="300">
        <v>12.050873153955628</v>
      </c>
      <c r="I80" s="300">
        <v>1.7096577503913664</v>
      </c>
      <c r="J80" s="300">
        <f>SUM(G80:I80)</f>
        <v>22.922525256951467</v>
      </c>
      <c r="K80" s="300"/>
      <c r="L80" s="300">
        <v>8.8972258483744415</v>
      </c>
      <c r="M80" s="300">
        <v>12.537955911561873</v>
      </c>
      <c r="N80" s="300">
        <v>1.9871585699163448</v>
      </c>
      <c r="O80" s="300">
        <f>SUM(L80:N80)</f>
        <v>23.422340329852659</v>
      </c>
      <c r="P80" s="300"/>
      <c r="Q80" s="300">
        <v>9.2197107921999315</v>
      </c>
      <c r="R80" s="300">
        <v>12.116578645537853</v>
      </c>
      <c r="S80" s="300">
        <v>2.0574476196271698</v>
      </c>
      <c r="T80" s="300">
        <f>SUM(Q80:S80)</f>
        <v>23.393737057364952</v>
      </c>
      <c r="U80" s="300"/>
      <c r="V80" s="300">
        <v>9.8396680043719265</v>
      </c>
      <c r="W80" s="300">
        <v>11.266540016577826</v>
      </c>
      <c r="X80" s="300">
        <v>2.1996364599328611</v>
      </c>
      <c r="Y80" s="300">
        <f>SUM(V80:X80)</f>
        <v>23.305844480882612</v>
      </c>
    </row>
    <row r="81" spans="1:25" x14ac:dyDescent="0.2">
      <c r="A81" s="260" t="s">
        <v>364</v>
      </c>
      <c r="B81" s="300">
        <v>17.227189713909357</v>
      </c>
      <c r="C81" s="300">
        <v>5.8039428518420353</v>
      </c>
      <c r="D81" s="300">
        <v>2.2288939539561747</v>
      </c>
      <c r="E81" s="300">
        <f t="shared" ref="E81:E82" si="119">SUM(B81:D81)</f>
        <v>25.260026519707566</v>
      </c>
      <c r="F81" s="300"/>
      <c r="G81" s="300">
        <v>18.509043486258498</v>
      </c>
      <c r="H81" s="300">
        <v>5.2046513406030961</v>
      </c>
      <c r="I81" s="300">
        <v>2.3847799161868686</v>
      </c>
      <c r="J81" s="300">
        <f t="shared" ref="J81:J82" si="120">SUM(G81:I81)</f>
        <v>26.098474743048463</v>
      </c>
      <c r="K81" s="300"/>
      <c r="L81" s="300">
        <v>17.946708974691646</v>
      </c>
      <c r="M81" s="300">
        <v>5.8327752184620234</v>
      </c>
      <c r="N81" s="300">
        <v>2.7671754769936308</v>
      </c>
      <c r="O81" s="300">
        <f t="shared" ref="O81:O82" si="121">SUM(L81:N81)</f>
        <v>26.546659670147303</v>
      </c>
      <c r="P81" s="300"/>
      <c r="Q81" s="300">
        <v>18.167739620760596</v>
      </c>
      <c r="R81" s="300">
        <v>5.8550164867477719</v>
      </c>
      <c r="S81" s="300">
        <v>2.7935068351266086</v>
      </c>
      <c r="T81" s="300">
        <f t="shared" ref="T81:T82" si="122">SUM(Q81:S81)</f>
        <v>26.816262942634978</v>
      </c>
      <c r="U81" s="300"/>
      <c r="V81" s="300">
        <v>18.492192292375215</v>
      </c>
      <c r="W81" s="300">
        <v>5.8973160661595552</v>
      </c>
      <c r="X81" s="300">
        <v>2.8376471605826508</v>
      </c>
      <c r="Y81" s="300">
        <f t="shared" ref="Y81:Y82" si="123">SUM(V81:X81)</f>
        <v>27.227155519117421</v>
      </c>
    </row>
    <row r="82" spans="1:25" x14ac:dyDescent="0.2">
      <c r="A82" s="264" t="s">
        <v>363</v>
      </c>
      <c r="B82" s="301">
        <f>SUM(B80:B81)</f>
        <v>24.496007528602174</v>
      </c>
      <c r="C82" s="301">
        <f t="shared" ref="C82" si="124">SUM(C80:C81)</f>
        <v>18.709701820386339</v>
      </c>
      <c r="D82" s="301">
        <f t="shared" ref="D82" si="125">SUM(D80:D81)</f>
        <v>3.8512906510114195</v>
      </c>
      <c r="E82" s="301">
        <f t="shared" si="119"/>
        <v>47.056999999999931</v>
      </c>
      <c r="F82" s="301"/>
      <c r="G82" s="301">
        <f>SUM(G80:G81)</f>
        <v>27.671037838862972</v>
      </c>
      <c r="H82" s="301">
        <f t="shared" ref="H82" si="126">SUM(H80:H81)</f>
        <v>17.255524494558724</v>
      </c>
      <c r="I82" s="301">
        <f t="shared" ref="I82" si="127">SUM(I80:I81)</f>
        <v>4.0944376665782354</v>
      </c>
      <c r="J82" s="301">
        <f t="shared" si="120"/>
        <v>49.020999999999937</v>
      </c>
      <c r="K82" s="301"/>
      <c r="L82" s="301">
        <f>SUM(L80:L81)</f>
        <v>26.843934823066085</v>
      </c>
      <c r="M82" s="301">
        <f t="shared" ref="M82" si="128">SUM(M80:M81)</f>
        <v>18.370731130023898</v>
      </c>
      <c r="N82" s="301">
        <f t="shared" ref="N82" si="129">SUM(N80:N81)</f>
        <v>4.7543340469099755</v>
      </c>
      <c r="O82" s="301">
        <f t="shared" si="121"/>
        <v>49.968999999999959</v>
      </c>
      <c r="P82" s="301"/>
      <c r="Q82" s="301">
        <f>SUM(Q80:Q81)</f>
        <v>27.387450412960526</v>
      </c>
      <c r="R82" s="301">
        <f t="shared" ref="R82" si="130">SUM(R80:R81)</f>
        <v>17.971595132285625</v>
      </c>
      <c r="S82" s="301">
        <f t="shared" ref="S82" si="131">SUM(S80:S81)</f>
        <v>4.8509544547537784</v>
      </c>
      <c r="T82" s="301">
        <f t="shared" si="122"/>
        <v>50.209999999999923</v>
      </c>
      <c r="U82" s="301"/>
      <c r="V82" s="301">
        <f>SUM(V80:V81)</f>
        <v>28.331860296747141</v>
      </c>
      <c r="W82" s="301">
        <f t="shared" ref="W82" si="132">SUM(W80:W81)</f>
        <v>17.163856082737382</v>
      </c>
      <c r="X82" s="301">
        <f t="shared" ref="X82" si="133">SUM(X80:X81)</f>
        <v>5.0372836205155114</v>
      </c>
      <c r="Y82" s="301">
        <f t="shared" si="123"/>
        <v>50.53300000000003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1.2070532477116358</v>
      </c>
      <c r="C89" s="300">
        <v>0.84044663271480724</v>
      </c>
      <c r="D89" s="300">
        <v>0.20711144565039871</v>
      </c>
      <c r="E89" s="300">
        <f>SUM(B89:D89)</f>
        <v>2.2546113260768417</v>
      </c>
      <c r="F89" s="300"/>
      <c r="G89" s="300">
        <v>1.2868411089229923</v>
      </c>
      <c r="H89" s="300">
        <v>0.82083260285498727</v>
      </c>
      <c r="I89" s="300">
        <v>0.28385927739291983</v>
      </c>
      <c r="J89" s="300">
        <f>SUM(G89:I89)</f>
        <v>2.3915329891708996</v>
      </c>
      <c r="K89" s="300"/>
      <c r="L89" s="300">
        <v>1.2297802037780621</v>
      </c>
      <c r="M89" s="300">
        <v>1.0505122215188789</v>
      </c>
      <c r="N89" s="300">
        <v>0.13166001581486456</v>
      </c>
      <c r="O89" s="300">
        <f>SUM(L89:N89)</f>
        <v>2.4119524411118056</v>
      </c>
      <c r="P89" s="300"/>
      <c r="Q89" s="300">
        <v>1.2865235450378805</v>
      </c>
      <c r="R89" s="300">
        <v>1.1236540764357907</v>
      </c>
      <c r="S89" s="300">
        <v>0.12800777633694826</v>
      </c>
      <c r="T89" s="300">
        <f>SUM(Q89:S89)</f>
        <v>2.5381853978106195</v>
      </c>
      <c r="U89" s="300"/>
      <c r="V89" s="300">
        <v>1.322169426120279</v>
      </c>
      <c r="W89" s="300">
        <v>1.2035940571025632</v>
      </c>
      <c r="X89" s="300">
        <v>0.12389143797874116</v>
      </c>
      <c r="Y89" s="300">
        <f>SUM(V89:X89)</f>
        <v>2.6496549212015834</v>
      </c>
    </row>
    <row r="90" spans="1:25" x14ac:dyDescent="0.2">
      <c r="A90" s="260" t="s">
        <v>364</v>
      </c>
      <c r="B90" s="300">
        <v>6.6347280584550683</v>
      </c>
      <c r="C90" s="300">
        <v>0.87557815365220559</v>
      </c>
      <c r="D90" s="300">
        <v>1.1640824618158863</v>
      </c>
      <c r="E90" s="300">
        <f t="shared" ref="E90:E91" si="134">SUM(B90:D90)</f>
        <v>8.6743886739231595</v>
      </c>
      <c r="F90" s="300"/>
      <c r="G90" s="300">
        <v>6.0121320641593723</v>
      </c>
      <c r="H90" s="300">
        <v>0.76844496133316054</v>
      </c>
      <c r="I90" s="300">
        <v>1.1908899853365549</v>
      </c>
      <c r="J90" s="300">
        <f t="shared" ref="J90:J91" si="135">SUM(G90:I90)</f>
        <v>7.9714670108290875</v>
      </c>
      <c r="K90" s="300"/>
      <c r="L90" s="300">
        <v>5.7334384743235889</v>
      </c>
      <c r="M90" s="300">
        <v>0.89643217496475536</v>
      </c>
      <c r="N90" s="300">
        <v>1.1081769095998544</v>
      </c>
      <c r="O90" s="300">
        <f t="shared" ref="O90:O91" si="136">SUM(L90:N90)</f>
        <v>7.7380475588881987</v>
      </c>
      <c r="P90" s="300"/>
      <c r="Q90" s="300">
        <v>5.7450071590930349</v>
      </c>
      <c r="R90" s="300">
        <v>0.90504221439300081</v>
      </c>
      <c r="S90" s="300">
        <v>1.10876522870335</v>
      </c>
      <c r="T90" s="300">
        <f t="shared" ref="T90:T91" si="137">SUM(Q90:S90)</f>
        <v>7.7588146021893856</v>
      </c>
      <c r="U90" s="300"/>
      <c r="V90" s="300">
        <v>5.531234614446249</v>
      </c>
      <c r="W90" s="300">
        <v>0.91958982985661863</v>
      </c>
      <c r="X90" s="300">
        <v>1.1305206344955732</v>
      </c>
      <c r="Y90" s="300">
        <f t="shared" ref="Y90:Y91" si="138">SUM(V90:X90)</f>
        <v>7.5813450787984404</v>
      </c>
    </row>
    <row r="91" spans="1:25" x14ac:dyDescent="0.2">
      <c r="A91" s="264" t="s">
        <v>363</v>
      </c>
      <c r="B91" s="301">
        <f>SUM(B89:B90)</f>
        <v>7.8417813061667037</v>
      </c>
      <c r="C91" s="301">
        <f t="shared" ref="C91" si="139">SUM(C89:C90)</f>
        <v>1.7160247863670128</v>
      </c>
      <c r="D91" s="301">
        <f t="shared" ref="D91" si="140">SUM(D89:D90)</f>
        <v>1.3711939074662849</v>
      </c>
      <c r="E91" s="301">
        <f t="shared" si="134"/>
        <v>10.929000000000002</v>
      </c>
      <c r="F91" s="301"/>
      <c r="G91" s="301">
        <f>SUM(G89:G90)</f>
        <v>7.2989731730823646</v>
      </c>
      <c r="H91" s="301">
        <f t="shared" ref="H91" si="141">SUM(H89:H90)</f>
        <v>1.5892775641881478</v>
      </c>
      <c r="I91" s="301">
        <f t="shared" ref="I91" si="142">SUM(I89:I90)</f>
        <v>1.4747492627294747</v>
      </c>
      <c r="J91" s="301">
        <f t="shared" si="135"/>
        <v>10.362999999999987</v>
      </c>
      <c r="K91" s="301"/>
      <c r="L91" s="301">
        <f>SUM(L89:L90)</f>
        <v>6.9632186781016507</v>
      </c>
      <c r="M91" s="301">
        <f t="shared" ref="M91" si="143">SUM(M89:M90)</f>
        <v>1.9469443964836342</v>
      </c>
      <c r="N91" s="301">
        <f t="shared" ref="N91" si="144">SUM(N89:N90)</f>
        <v>1.239836925414719</v>
      </c>
      <c r="O91" s="301">
        <f t="shared" si="136"/>
        <v>10.150000000000004</v>
      </c>
      <c r="P91" s="301"/>
      <c r="Q91" s="301">
        <f>SUM(Q89:Q90)</f>
        <v>7.0315307041309154</v>
      </c>
      <c r="R91" s="301">
        <f t="shared" ref="R91" si="145">SUM(R89:R90)</f>
        <v>2.0286962908287913</v>
      </c>
      <c r="S91" s="301">
        <f t="shared" ref="S91" si="146">SUM(S89:S90)</f>
        <v>1.2367730050402983</v>
      </c>
      <c r="T91" s="301">
        <f t="shared" si="137"/>
        <v>10.297000000000004</v>
      </c>
      <c r="U91" s="301"/>
      <c r="V91" s="301">
        <f>SUM(V89:V90)</f>
        <v>6.8534040405665282</v>
      </c>
      <c r="W91" s="301">
        <f t="shared" ref="W91" si="147">SUM(W89:W90)</f>
        <v>2.1231838869591817</v>
      </c>
      <c r="X91" s="301">
        <f t="shared" ref="X91" si="148">SUM(X89:X90)</f>
        <v>1.2544120724743144</v>
      </c>
      <c r="Y91" s="301">
        <f t="shared" si="138"/>
        <v>10.231000000000025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4.2491485860616258</v>
      </c>
      <c r="C98" s="300">
        <v>6.4223194394689225</v>
      </c>
      <c r="D98" s="300">
        <v>1.6213579638452413</v>
      </c>
      <c r="E98" s="300">
        <f>SUM(B98:D98)</f>
        <v>12.292825989375789</v>
      </c>
      <c r="F98" s="300"/>
      <c r="G98" s="300">
        <v>5.5100165835460713</v>
      </c>
      <c r="H98" s="300">
        <v>8.3703355881785537</v>
      </c>
      <c r="I98" s="300">
        <v>1.4215593977926271</v>
      </c>
      <c r="J98" s="300">
        <f>SUM(G98:I98)</f>
        <v>15.301911569517252</v>
      </c>
      <c r="K98" s="300"/>
      <c r="L98" s="300">
        <v>4.1698185232333325</v>
      </c>
      <c r="M98" s="300">
        <v>8.5242490462747096</v>
      </c>
      <c r="N98" s="300">
        <v>1.9686920226915059</v>
      </c>
      <c r="O98" s="300">
        <f>SUM(L98:N98)</f>
        <v>14.662759592199549</v>
      </c>
      <c r="P98" s="300"/>
      <c r="Q98" s="300">
        <v>4.5558232742563298</v>
      </c>
      <c r="R98" s="300">
        <v>9.2114623356405154</v>
      </c>
      <c r="S98" s="300">
        <v>2.1934437520262864</v>
      </c>
      <c r="T98" s="300">
        <f>SUM(Q98:S98)</f>
        <v>15.960729361923132</v>
      </c>
      <c r="U98" s="300"/>
      <c r="V98" s="300">
        <v>5.0961496372335855</v>
      </c>
      <c r="W98" s="300">
        <v>10.358012816451726</v>
      </c>
      <c r="X98" s="300">
        <v>2.4660805774051409</v>
      </c>
      <c r="Y98" s="300">
        <f>SUM(V98:X98)</f>
        <v>17.920243031090454</v>
      </c>
    </row>
    <row r="99" spans="1:25" x14ac:dyDescent="0.2">
      <c r="A99" s="260" t="s">
        <v>364</v>
      </c>
      <c r="B99" s="300">
        <v>5.5054012241188586</v>
      </c>
      <c r="C99" s="300">
        <v>3.8555374858551277</v>
      </c>
      <c r="D99" s="300">
        <v>1.1342353006501902</v>
      </c>
      <c r="E99" s="300">
        <f t="shared" ref="E99:E100" si="149">SUM(B99:D99)</f>
        <v>10.495174010624176</v>
      </c>
      <c r="F99" s="300"/>
      <c r="G99" s="300">
        <v>6.9631637861663531</v>
      </c>
      <c r="H99" s="300">
        <v>4.6431909649920797</v>
      </c>
      <c r="I99" s="300">
        <v>1.2717336793242908</v>
      </c>
      <c r="J99" s="300">
        <f t="shared" ref="J99:J100" si="150">SUM(G99:I99)</f>
        <v>12.878088430482723</v>
      </c>
      <c r="K99" s="300"/>
      <c r="L99" s="300">
        <v>5.6784884631662873</v>
      </c>
      <c r="M99" s="300">
        <v>5.8738712911432573</v>
      </c>
      <c r="N99" s="300">
        <v>0.85488065349089348</v>
      </c>
      <c r="O99" s="300">
        <f t="shared" ref="O99:O100" si="151">SUM(L99:N99)</f>
        <v>12.407240407800439</v>
      </c>
      <c r="P99" s="300"/>
      <c r="Q99" s="300">
        <v>6.2006611747432476</v>
      </c>
      <c r="R99" s="300">
        <v>6.2733732201466772</v>
      </c>
      <c r="S99" s="300">
        <v>0.9462362431869773</v>
      </c>
      <c r="T99" s="300">
        <f t="shared" ref="T99:T100" si="152">SUM(Q99:S99)</f>
        <v>13.420270638076902</v>
      </c>
      <c r="U99" s="300"/>
      <c r="V99" s="300">
        <v>6.993391797047793</v>
      </c>
      <c r="W99" s="300">
        <v>7.0552783118145559</v>
      </c>
      <c r="X99" s="300">
        <v>1.0660868600471671</v>
      </c>
      <c r="Y99" s="300">
        <f t="shared" ref="Y99:Y100" si="153">SUM(V99:X99)</f>
        <v>15.114756968909518</v>
      </c>
    </row>
    <row r="100" spans="1:25" x14ac:dyDescent="0.2">
      <c r="A100" s="264" t="s">
        <v>363</v>
      </c>
      <c r="B100" s="301">
        <f>SUM(B98:B99)</f>
        <v>9.7545498101804853</v>
      </c>
      <c r="C100" s="301">
        <f t="shared" ref="C100" si="154">SUM(C98:C99)</f>
        <v>10.27785692532405</v>
      </c>
      <c r="D100" s="301">
        <f t="shared" ref="D100" si="155">SUM(D98:D99)</f>
        <v>2.7555932644954315</v>
      </c>
      <c r="E100" s="301">
        <f t="shared" si="149"/>
        <v>22.787999999999968</v>
      </c>
      <c r="F100" s="301"/>
      <c r="G100" s="301">
        <f>SUM(G98:G99)</f>
        <v>12.473180369712423</v>
      </c>
      <c r="H100" s="301">
        <f t="shared" ref="H100" si="156">SUM(H98:H99)</f>
        <v>13.013526553170633</v>
      </c>
      <c r="I100" s="301">
        <f t="shared" ref="I100" si="157">SUM(I98:I99)</f>
        <v>2.6932930771169179</v>
      </c>
      <c r="J100" s="301">
        <f t="shared" si="150"/>
        <v>28.179999999999978</v>
      </c>
      <c r="K100" s="301"/>
      <c r="L100" s="301">
        <f>SUM(L98:L99)</f>
        <v>9.8483069863996207</v>
      </c>
      <c r="M100" s="301">
        <f t="shared" ref="M100" si="158">SUM(M98:M99)</f>
        <v>14.398120337417968</v>
      </c>
      <c r="N100" s="301">
        <f t="shared" ref="N100" si="159">SUM(N98:N99)</f>
        <v>2.8235726761823994</v>
      </c>
      <c r="O100" s="301">
        <f t="shared" si="151"/>
        <v>27.069999999999986</v>
      </c>
      <c r="P100" s="301"/>
      <c r="Q100" s="301">
        <f>SUM(Q98:Q99)</f>
        <v>10.756484448999577</v>
      </c>
      <c r="R100" s="301">
        <f t="shared" ref="R100" si="160">SUM(R98:R99)</f>
        <v>15.484835555787193</v>
      </c>
      <c r="S100" s="301">
        <f t="shared" ref="S100" si="161">SUM(S98:S99)</f>
        <v>3.1396799952132639</v>
      </c>
      <c r="T100" s="301">
        <f t="shared" si="152"/>
        <v>29.381000000000036</v>
      </c>
      <c r="U100" s="301"/>
      <c r="V100" s="301">
        <f>SUM(V98:V99)</f>
        <v>12.089541434281379</v>
      </c>
      <c r="W100" s="301">
        <f t="shared" ref="W100" si="162">SUM(W98:W99)</f>
        <v>17.41329112826628</v>
      </c>
      <c r="X100" s="301">
        <f t="shared" ref="X100" si="163">SUM(X98:X99)</f>
        <v>3.532167437452308</v>
      </c>
      <c r="Y100" s="301">
        <f t="shared" si="153"/>
        <v>33.034999999999968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0.37417672333040708</v>
      </c>
      <c r="C107" s="300">
        <v>0.17066542125732981</v>
      </c>
      <c r="D107" s="300">
        <v>0.20650737904535599</v>
      </c>
      <c r="E107" s="300">
        <f>SUM(B107:D107)</f>
        <v>0.75134952363309293</v>
      </c>
      <c r="F107" s="300"/>
      <c r="G107" s="300">
        <v>0.63752978604631894</v>
      </c>
      <c r="H107" s="300">
        <v>0.28978626639077504</v>
      </c>
      <c r="I107" s="300">
        <v>0.29421894350139971</v>
      </c>
      <c r="J107" s="300">
        <f>SUM(G107:I107)</f>
        <v>1.2215349959384938</v>
      </c>
      <c r="K107" s="300"/>
      <c r="L107" s="300">
        <v>0.50825981030239908</v>
      </c>
      <c r="M107" s="300">
        <v>0.22178003533831775</v>
      </c>
      <c r="N107" s="300">
        <v>0.34728863677619426</v>
      </c>
      <c r="O107" s="300">
        <f>SUM(L107:N107)</f>
        <v>1.0773284824169111</v>
      </c>
      <c r="P107" s="300"/>
      <c r="Q107" s="300">
        <v>0.48948684463290615</v>
      </c>
      <c r="R107" s="300">
        <v>0.21672191281141415</v>
      </c>
      <c r="S107" s="300">
        <v>0.33125427308262212</v>
      </c>
      <c r="T107" s="300">
        <f>SUM(Q107:S107)</f>
        <v>1.0374630305269426</v>
      </c>
      <c r="U107" s="300"/>
      <c r="V107" s="300">
        <v>0.48007787732727369</v>
      </c>
      <c r="W107" s="300">
        <v>0.21141656000643552</v>
      </c>
      <c r="X107" s="300">
        <v>0.30834360539943861</v>
      </c>
      <c r="Y107" s="300">
        <f>SUM(V107:X107)</f>
        <v>0.9998380427331478</v>
      </c>
    </row>
    <row r="108" spans="1:25" x14ac:dyDescent="0.2">
      <c r="A108" s="260" t="s">
        <v>364</v>
      </c>
      <c r="B108" s="300">
        <v>0.49135662244885792</v>
      </c>
      <c r="C108" s="300">
        <v>0.17543695124220074</v>
      </c>
      <c r="D108" s="300">
        <v>0.36385690267584786</v>
      </c>
      <c r="E108" s="300">
        <f t="shared" ref="E108:E109" si="164">SUM(B108:D108)</f>
        <v>1.0306504763669064</v>
      </c>
      <c r="F108" s="300"/>
      <c r="G108" s="300">
        <v>0.75056305248351263</v>
      </c>
      <c r="H108" s="300">
        <v>8.5550668318489551E-2</v>
      </c>
      <c r="I108" s="300">
        <v>0.53735128325950254</v>
      </c>
      <c r="J108" s="300">
        <f t="shared" ref="J108:J109" si="165">SUM(G108:I108)</f>
        <v>1.3734650040615048</v>
      </c>
      <c r="K108" s="300"/>
      <c r="L108" s="300">
        <v>0.76683643295550097</v>
      </c>
      <c r="M108" s="300">
        <v>0.31082555328590517</v>
      </c>
      <c r="N108" s="300">
        <v>0.23600953134168429</v>
      </c>
      <c r="O108" s="300">
        <f t="shared" ref="O108:O109" si="166">SUM(L108:N108)</f>
        <v>1.3136715175830904</v>
      </c>
      <c r="P108" s="300"/>
      <c r="Q108" s="300">
        <v>0.73545342807581482</v>
      </c>
      <c r="R108" s="300">
        <v>0.31401882081914417</v>
      </c>
      <c r="S108" s="300">
        <v>0.22906472057809857</v>
      </c>
      <c r="T108" s="300">
        <f t="shared" ref="T108:T109" si="167">SUM(Q108:S108)</f>
        <v>1.2785369694730577</v>
      </c>
      <c r="U108" s="300"/>
      <c r="V108" s="300">
        <v>0.70761189326663521</v>
      </c>
      <c r="W108" s="300">
        <v>0.32557261002153748</v>
      </c>
      <c r="X108" s="300">
        <v>0.22497745397867919</v>
      </c>
      <c r="Y108" s="300">
        <f t="shared" ref="Y108:Y109" si="168">SUM(V108:X108)</f>
        <v>1.2581619572668519</v>
      </c>
    </row>
    <row r="109" spans="1:25" x14ac:dyDescent="0.2">
      <c r="A109" s="264" t="s">
        <v>363</v>
      </c>
      <c r="B109" s="301">
        <f>SUM(B107:B108)</f>
        <v>0.865533345779265</v>
      </c>
      <c r="C109" s="301">
        <f t="shared" ref="C109" si="169">SUM(C107:C108)</f>
        <v>0.34610237249953058</v>
      </c>
      <c r="D109" s="301">
        <f t="shared" ref="D109" si="170">SUM(D107:D108)</f>
        <v>0.57036428172120379</v>
      </c>
      <c r="E109" s="301">
        <f t="shared" si="164"/>
        <v>1.7819999999999994</v>
      </c>
      <c r="F109" s="301"/>
      <c r="G109" s="301">
        <f>SUM(G107:G108)</f>
        <v>1.3880928385298317</v>
      </c>
      <c r="H109" s="301">
        <f t="shared" ref="H109" si="171">SUM(H107:H108)</f>
        <v>0.3753369347092646</v>
      </c>
      <c r="I109" s="301">
        <f t="shared" ref="I109" si="172">SUM(I107:I108)</f>
        <v>0.8315702267609022</v>
      </c>
      <c r="J109" s="301">
        <f t="shared" si="165"/>
        <v>2.5949999999999984</v>
      </c>
      <c r="K109" s="301"/>
      <c r="L109" s="301">
        <f>SUM(L107:L108)</f>
        <v>1.2750962432579001</v>
      </c>
      <c r="M109" s="301">
        <f t="shared" ref="M109" si="173">SUM(M107:M108)</f>
        <v>0.53260558862422291</v>
      </c>
      <c r="N109" s="301">
        <f t="shared" ref="N109" si="174">SUM(N107:N108)</f>
        <v>0.5832981681178786</v>
      </c>
      <c r="O109" s="301">
        <f t="shared" si="166"/>
        <v>2.3910000000000018</v>
      </c>
      <c r="P109" s="301"/>
      <c r="Q109" s="301">
        <f>SUM(Q107:Q108)</f>
        <v>1.2249402727087211</v>
      </c>
      <c r="R109" s="301">
        <f t="shared" ref="R109" si="175">SUM(R107:R108)</f>
        <v>0.53074073363055829</v>
      </c>
      <c r="S109" s="301">
        <f t="shared" ref="S109" si="176">SUM(S107:S108)</f>
        <v>0.56031899366072069</v>
      </c>
      <c r="T109" s="301">
        <f t="shared" si="167"/>
        <v>2.3159999999999998</v>
      </c>
      <c r="U109" s="301"/>
      <c r="V109" s="301">
        <f>SUM(V107:V108)</f>
        <v>1.1876897705939089</v>
      </c>
      <c r="W109" s="301">
        <f t="shared" ref="W109" si="177">SUM(W107:W108)</f>
        <v>0.53698917002797297</v>
      </c>
      <c r="X109" s="301">
        <f t="shared" ref="X109" si="178">SUM(X107:X108)</f>
        <v>0.5333210593781178</v>
      </c>
      <c r="Y109" s="301">
        <f t="shared" si="168"/>
        <v>2.2579999999999996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1.7887853504320697</v>
      </c>
      <c r="C116" s="300">
        <v>0.57443681446373684</v>
      </c>
      <c r="D116" s="300">
        <v>0.45356006299212215</v>
      </c>
      <c r="E116" s="300">
        <f>SUM(B116:D116)</f>
        <v>2.8167822278879289</v>
      </c>
      <c r="F116" s="300"/>
      <c r="G116" s="300">
        <v>2.1784145496450456</v>
      </c>
      <c r="H116" s="300">
        <v>0.8642639722834653</v>
      </c>
      <c r="I116" s="300">
        <v>0.18526558891633174</v>
      </c>
      <c r="J116" s="300">
        <f>SUM(G116:I116)</f>
        <v>3.2279441108448426</v>
      </c>
      <c r="K116" s="300"/>
      <c r="L116" s="300">
        <v>1.8122563621044694</v>
      </c>
      <c r="M116" s="300">
        <v>0.54995057918852353</v>
      </c>
      <c r="N116" s="300">
        <v>0.42694955051484146</v>
      </c>
      <c r="O116" s="300">
        <f>SUM(L116:N116)</f>
        <v>2.7891564918078342</v>
      </c>
      <c r="P116" s="300"/>
      <c r="Q116" s="300">
        <v>1.980797832907349</v>
      </c>
      <c r="R116" s="300">
        <v>0.57940214737510687</v>
      </c>
      <c r="S116" s="300">
        <v>0.46327130098197289</v>
      </c>
      <c r="T116" s="300">
        <f>SUM(Q116:S116)</f>
        <v>3.0234712812644289</v>
      </c>
      <c r="U116" s="300"/>
      <c r="V116" s="300">
        <v>2.2106496704260068</v>
      </c>
      <c r="W116" s="300">
        <v>0.59857542236134953</v>
      </c>
      <c r="X116" s="300">
        <v>0.49746363661509507</v>
      </c>
      <c r="Y116" s="300">
        <f>SUM(V116:X116)</f>
        <v>3.3066887294024512</v>
      </c>
    </row>
    <row r="117" spans="1:25" x14ac:dyDescent="0.2">
      <c r="A117" s="260" t="s">
        <v>364</v>
      </c>
      <c r="B117" s="300">
        <v>5.5765291416519238</v>
      </c>
      <c r="C117" s="300">
        <v>0.39734148374611006</v>
      </c>
      <c r="D117" s="300">
        <v>1.4973471467140218</v>
      </c>
      <c r="E117" s="300">
        <f t="shared" ref="E117:E118" si="179">SUM(B117:D117)</f>
        <v>7.4712177721120554</v>
      </c>
      <c r="F117" s="300"/>
      <c r="G117" s="300">
        <v>6.1532877598154228</v>
      </c>
      <c r="H117" s="300">
        <v>0.1980797921488506</v>
      </c>
      <c r="I117" s="300">
        <v>1.1166883371908689</v>
      </c>
      <c r="J117" s="300">
        <f t="shared" ref="J117:J118" si="180">SUM(G117:I117)</f>
        <v>7.4680558891551421</v>
      </c>
      <c r="K117" s="300"/>
      <c r="L117" s="300">
        <v>6.046674940704964</v>
      </c>
      <c r="M117" s="300">
        <v>0.74604141510021638</v>
      </c>
      <c r="N117" s="300">
        <v>0.78312715238698527</v>
      </c>
      <c r="O117" s="300">
        <f t="shared" ref="O117:O118" si="181">SUM(L117:N117)</f>
        <v>7.5758435081921656</v>
      </c>
      <c r="P117" s="300"/>
      <c r="Q117" s="300">
        <v>6.4109861590648194</v>
      </c>
      <c r="R117" s="300">
        <v>0.80289924799630219</v>
      </c>
      <c r="S117" s="300">
        <v>0.85564331167444085</v>
      </c>
      <c r="T117" s="300">
        <f t="shared" ref="T117:T118" si="182">SUM(Q117:S117)</f>
        <v>8.0695287187355635</v>
      </c>
      <c r="U117" s="300"/>
      <c r="V117" s="300">
        <v>6.7860770235991517</v>
      </c>
      <c r="W117" s="300">
        <v>0.86603752436132531</v>
      </c>
      <c r="X117" s="300">
        <v>0.93619672263709264</v>
      </c>
      <c r="Y117" s="300">
        <f t="shared" ref="Y117:Y118" si="183">SUM(V117:X117)</f>
        <v>8.5883112705975702</v>
      </c>
    </row>
    <row r="118" spans="1:25" x14ac:dyDescent="0.2">
      <c r="A118" s="264" t="s">
        <v>363</v>
      </c>
      <c r="B118" s="301">
        <f>SUM(B116:B117)</f>
        <v>7.3653144920839937</v>
      </c>
      <c r="C118" s="301">
        <f t="shared" ref="C118" si="184">SUM(C116:C117)</f>
        <v>0.97177829820984685</v>
      </c>
      <c r="D118" s="301">
        <f t="shared" ref="D118" si="185">SUM(D116:D117)</f>
        <v>1.950907209706144</v>
      </c>
      <c r="E118" s="301">
        <f t="shared" si="179"/>
        <v>10.287999999999986</v>
      </c>
      <c r="F118" s="301"/>
      <c r="G118" s="301">
        <f>SUM(G116:G117)</f>
        <v>8.3317023094604679</v>
      </c>
      <c r="H118" s="301">
        <f t="shared" ref="H118" si="186">SUM(H116:H117)</f>
        <v>1.0623437644323159</v>
      </c>
      <c r="I118" s="301">
        <f t="shared" ref="I118" si="187">SUM(I116:I117)</f>
        <v>1.3019539261072006</v>
      </c>
      <c r="J118" s="301">
        <f t="shared" si="180"/>
        <v>10.695999999999986</v>
      </c>
      <c r="K118" s="301"/>
      <c r="L118" s="301">
        <f>SUM(L116:L117)</f>
        <v>7.8589313028094336</v>
      </c>
      <c r="M118" s="301">
        <f t="shared" ref="M118" si="188">SUM(M116:M117)</f>
        <v>1.2959919942887399</v>
      </c>
      <c r="N118" s="301">
        <f t="shared" ref="N118" si="189">SUM(N116:N117)</f>
        <v>1.2100767029018267</v>
      </c>
      <c r="O118" s="301">
        <f t="shared" si="181"/>
        <v>10.365</v>
      </c>
      <c r="P118" s="301"/>
      <c r="Q118" s="301">
        <f>SUM(Q116:Q117)</f>
        <v>8.3917839919721686</v>
      </c>
      <c r="R118" s="301">
        <f t="shared" ref="R118" si="190">SUM(R116:R117)</f>
        <v>1.3823013953714089</v>
      </c>
      <c r="S118" s="301">
        <f t="shared" ref="S118" si="191">SUM(S116:S117)</f>
        <v>1.3189146126564137</v>
      </c>
      <c r="T118" s="301">
        <f t="shared" si="182"/>
        <v>11.092999999999991</v>
      </c>
      <c r="U118" s="301"/>
      <c r="V118" s="301">
        <f>SUM(V116:V117)</f>
        <v>8.996726694025158</v>
      </c>
      <c r="W118" s="301">
        <f t="shared" ref="W118" si="192">SUM(W116:W117)</f>
        <v>1.4646129467226747</v>
      </c>
      <c r="X118" s="301">
        <f t="shared" ref="X118" si="193">SUM(X116:X117)</f>
        <v>1.4336603592521877</v>
      </c>
      <c r="Y118" s="301">
        <f t="shared" si="183"/>
        <v>11.895000000000021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3.8102793671187127</v>
      </c>
      <c r="C125" s="300">
        <v>1.450891502357456</v>
      </c>
      <c r="D125" s="300">
        <v>0</v>
      </c>
      <c r="E125" s="300">
        <f>SUM(B125:D125)</f>
        <v>5.2611708694761692</v>
      </c>
      <c r="F125" s="300"/>
      <c r="G125" s="300">
        <v>3.2911924573354145</v>
      </c>
      <c r="H125" s="300">
        <v>1.3573816049993779</v>
      </c>
      <c r="I125" s="300">
        <v>0.1507078878332149</v>
      </c>
      <c r="J125" s="300">
        <f>SUM(G125:I125)</f>
        <v>4.7992819501680071</v>
      </c>
      <c r="K125" s="300"/>
      <c r="L125" s="300">
        <v>3.9912423058578175</v>
      </c>
      <c r="M125" s="300">
        <v>1.4964923551595226</v>
      </c>
      <c r="N125" s="300">
        <v>9.0681025189158174E-2</v>
      </c>
      <c r="O125" s="300">
        <f>SUM(L125:N125)</f>
        <v>5.5784156862064984</v>
      </c>
      <c r="P125" s="300"/>
      <c r="Q125" s="300">
        <v>3.9763878450783312</v>
      </c>
      <c r="R125" s="300">
        <v>1.4748830433973537</v>
      </c>
      <c r="S125" s="300">
        <v>9.4478311296422049E-2</v>
      </c>
      <c r="T125" s="300">
        <f>SUM(Q125:S125)</f>
        <v>5.5457491997721071</v>
      </c>
      <c r="U125" s="300"/>
      <c r="V125" s="300">
        <v>3.7987671213613772</v>
      </c>
      <c r="W125" s="300">
        <v>1.3959823295183844</v>
      </c>
      <c r="X125" s="300">
        <v>9.2013421847330856E-2</v>
      </c>
      <c r="Y125" s="300">
        <f>SUM(V125:X125)</f>
        <v>5.2867628727270928</v>
      </c>
    </row>
    <row r="126" spans="1:25" x14ac:dyDescent="0.2">
      <c r="A126" s="260" t="s">
        <v>364</v>
      </c>
      <c r="B126" s="300">
        <v>4.6021142834037487</v>
      </c>
      <c r="C126" s="300">
        <v>0.28774837024572902</v>
      </c>
      <c r="D126" s="300">
        <v>0.66996647687435484</v>
      </c>
      <c r="E126" s="300">
        <f t="shared" ref="E126:E127" si="194">SUM(B126:D126)</f>
        <v>5.5598291305238323</v>
      </c>
      <c r="F126" s="300"/>
      <c r="G126" s="300">
        <v>4.0927360854316825</v>
      </c>
      <c r="H126" s="300">
        <v>0.18873225852549708</v>
      </c>
      <c r="I126" s="300">
        <v>0.69024970587482293</v>
      </c>
      <c r="J126" s="300">
        <f t="shared" ref="J126:J127" si="195">SUM(G126:I126)</f>
        <v>4.9717180498320026</v>
      </c>
      <c r="K126" s="300"/>
      <c r="L126" s="300">
        <v>5.0127448966280728</v>
      </c>
      <c r="M126" s="300">
        <v>0.16411988361995886</v>
      </c>
      <c r="N126" s="300">
        <v>0.26271953354547012</v>
      </c>
      <c r="O126" s="300">
        <f t="shared" ref="O126:O127" si="196">SUM(L126:N126)</f>
        <v>5.4395843137935014</v>
      </c>
      <c r="P126" s="300"/>
      <c r="Q126" s="300">
        <v>5.0151385756758833</v>
      </c>
      <c r="R126" s="300">
        <v>0.17095467409061132</v>
      </c>
      <c r="S126" s="300">
        <v>0.27615755046139023</v>
      </c>
      <c r="T126" s="300">
        <f t="shared" ref="T126:T127" si="197">SUM(Q126:S126)</f>
        <v>5.4622508002278849</v>
      </c>
      <c r="U126" s="300"/>
      <c r="V126" s="300">
        <v>4.806714978801427</v>
      </c>
      <c r="W126" s="300">
        <v>0.17524547978620092</v>
      </c>
      <c r="X126" s="300">
        <v>0.27527666868529616</v>
      </c>
      <c r="Y126" s="300">
        <f t="shared" ref="Y126:Y127" si="198">SUM(V126:X126)</f>
        <v>5.2572371272729246</v>
      </c>
    </row>
    <row r="127" spans="1:25" x14ac:dyDescent="0.2">
      <c r="A127" s="264" t="s">
        <v>363</v>
      </c>
      <c r="B127" s="301">
        <f>SUM(B125:B126)</f>
        <v>8.4123936505224606</v>
      </c>
      <c r="C127" s="301">
        <f t="shared" ref="C127" si="199">SUM(C125:C126)</f>
        <v>1.7386398726031851</v>
      </c>
      <c r="D127" s="301">
        <f t="shared" ref="D127" si="200">SUM(D125:D126)</f>
        <v>0.66996647687435484</v>
      </c>
      <c r="E127" s="301">
        <f t="shared" si="194"/>
        <v>10.821000000000002</v>
      </c>
      <c r="F127" s="301"/>
      <c r="G127" s="301">
        <f>SUM(G125:G126)</f>
        <v>7.3839285427670971</v>
      </c>
      <c r="H127" s="301">
        <f t="shared" ref="H127" si="201">SUM(H125:H126)</f>
        <v>1.546113863524875</v>
      </c>
      <c r="I127" s="301">
        <f t="shared" ref="I127" si="202">SUM(I125:I126)</f>
        <v>0.8409575937080378</v>
      </c>
      <c r="J127" s="301">
        <f t="shared" si="195"/>
        <v>9.7710000000000115</v>
      </c>
      <c r="K127" s="301"/>
      <c r="L127" s="301">
        <f>SUM(L125:L126)</f>
        <v>9.0039872024858898</v>
      </c>
      <c r="M127" s="301">
        <f t="shared" ref="M127" si="203">SUM(M125:M126)</f>
        <v>1.6606122387794815</v>
      </c>
      <c r="N127" s="301">
        <f t="shared" ref="N127" si="204">SUM(N125:N126)</f>
        <v>0.35340055873462828</v>
      </c>
      <c r="O127" s="301">
        <f t="shared" si="196"/>
        <v>11.018000000000001</v>
      </c>
      <c r="P127" s="301"/>
      <c r="Q127" s="301">
        <f>SUM(Q125:Q126)</f>
        <v>8.991526420754214</v>
      </c>
      <c r="R127" s="301">
        <f t="shared" ref="R127" si="205">SUM(R125:R126)</f>
        <v>1.645837717487965</v>
      </c>
      <c r="S127" s="301">
        <f t="shared" ref="S127" si="206">SUM(S125:S126)</f>
        <v>0.37063586175781227</v>
      </c>
      <c r="T127" s="301">
        <f t="shared" si="197"/>
        <v>11.00799999999999</v>
      </c>
      <c r="U127" s="301"/>
      <c r="V127" s="301">
        <f>SUM(V125:V126)</f>
        <v>8.6054821001628046</v>
      </c>
      <c r="W127" s="301">
        <f t="shared" ref="W127" si="207">SUM(W125:W126)</f>
        <v>1.5712278093045853</v>
      </c>
      <c r="X127" s="301">
        <f t="shared" ref="X127" si="208">SUM(X125:X126)</f>
        <v>0.36729009053262701</v>
      </c>
      <c r="Y127" s="301">
        <f t="shared" si="198"/>
        <v>10.544000000000016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1.3930354415983535</v>
      </c>
      <c r="C134" s="300">
        <v>1.2823049344892008</v>
      </c>
      <c r="D134" s="300">
        <v>0.57305891313590918</v>
      </c>
      <c r="E134" s="300">
        <f>SUM(B134:D134)</f>
        <v>3.2483992892234634</v>
      </c>
      <c r="F134" s="300"/>
      <c r="G134" s="300">
        <v>1.3687362566030481</v>
      </c>
      <c r="H134" s="300">
        <v>1.3102565071958547</v>
      </c>
      <c r="I134" s="300">
        <v>0.68204222918710311</v>
      </c>
      <c r="J134" s="300">
        <f>SUM(G134:I134)</f>
        <v>3.3610349929860059</v>
      </c>
      <c r="K134" s="300"/>
      <c r="L134" s="300">
        <v>2.5002532972346678</v>
      </c>
      <c r="M134" s="300">
        <v>0.76579161461657241</v>
      </c>
      <c r="N134" s="300">
        <v>0.28857996667667857</v>
      </c>
      <c r="O134" s="300">
        <f>SUM(L134:N134)</f>
        <v>3.5546248785279189</v>
      </c>
      <c r="P134" s="300"/>
      <c r="Q134" s="300">
        <v>2.3138386312070436</v>
      </c>
      <c r="R134" s="300">
        <v>0.65452587772829474</v>
      </c>
      <c r="S134" s="300">
        <v>0.26149851299340837</v>
      </c>
      <c r="T134" s="300">
        <f>SUM(Q134:S134)</f>
        <v>3.2298630219287467</v>
      </c>
      <c r="U134" s="300"/>
      <c r="V134" s="300">
        <v>2.4247446616711508</v>
      </c>
      <c r="W134" s="300">
        <v>0.58640016882988877</v>
      </c>
      <c r="X134" s="300">
        <v>0.25780235212924174</v>
      </c>
      <c r="Y134" s="300">
        <f>SUM(V134:X134)</f>
        <v>3.2689471826302809</v>
      </c>
    </row>
    <row r="135" spans="1:25" x14ac:dyDescent="0.2">
      <c r="A135" s="260" t="s">
        <v>364</v>
      </c>
      <c r="B135" s="300">
        <v>1.4356153170147476</v>
      </c>
      <c r="C135" s="300">
        <v>0.28892671496283495</v>
      </c>
      <c r="D135" s="300">
        <v>0.87305867879895516</v>
      </c>
      <c r="E135" s="300">
        <f t="shared" ref="E135:E136" si="209">SUM(B135:D135)</f>
        <v>2.597600710776538</v>
      </c>
      <c r="F135" s="300"/>
      <c r="G135" s="300">
        <v>1.6798529538704641</v>
      </c>
      <c r="H135" s="300">
        <v>0.29572146019949719</v>
      </c>
      <c r="I135" s="300">
        <v>0.81639059294403682</v>
      </c>
      <c r="J135" s="300">
        <f t="shared" ref="J135:J136" si="210">SUM(G135:I135)</f>
        <v>2.7919650070139981</v>
      </c>
      <c r="K135" s="300"/>
      <c r="L135" s="300">
        <v>2.0148690823167046</v>
      </c>
      <c r="M135" s="300">
        <v>0.19459544634126308</v>
      </c>
      <c r="N135" s="300">
        <v>0.59991059281410419</v>
      </c>
      <c r="O135" s="300">
        <f t="shared" ref="O135:O136" si="211">SUM(L135:N135)</f>
        <v>2.8093751214720717</v>
      </c>
      <c r="P135" s="300"/>
      <c r="Q135" s="300">
        <v>1.7991944111638742</v>
      </c>
      <c r="R135" s="300">
        <v>0.17418384766678688</v>
      </c>
      <c r="S135" s="300">
        <v>0.5637587192405844</v>
      </c>
      <c r="T135" s="300">
        <f t="shared" ref="T135:T136" si="212">SUM(Q135:S135)</f>
        <v>2.5371369780712456</v>
      </c>
      <c r="U135" s="300"/>
      <c r="V135" s="300">
        <v>1.7602023290995481</v>
      </c>
      <c r="W135" s="300">
        <v>0.17353793910449575</v>
      </c>
      <c r="X135" s="300">
        <v>0.59931254916566956</v>
      </c>
      <c r="Y135" s="300">
        <f t="shared" ref="Y135:Y136" si="213">SUM(V135:X135)</f>
        <v>2.5330528173697133</v>
      </c>
    </row>
    <row r="136" spans="1:25" x14ac:dyDescent="0.2">
      <c r="A136" s="264" t="s">
        <v>363</v>
      </c>
      <c r="B136" s="301">
        <f>SUM(B134:B135)</f>
        <v>2.8286507586131009</v>
      </c>
      <c r="C136" s="301">
        <f t="shared" ref="C136" si="214">SUM(C134:C135)</f>
        <v>1.5712316494520358</v>
      </c>
      <c r="D136" s="301">
        <f t="shared" ref="D136" si="215">SUM(D134:D135)</f>
        <v>1.4461175919348643</v>
      </c>
      <c r="E136" s="301">
        <f t="shared" si="209"/>
        <v>5.8460000000000019</v>
      </c>
      <c r="F136" s="301"/>
      <c r="G136" s="301">
        <f>SUM(G134:G135)</f>
        <v>3.0485892104735122</v>
      </c>
      <c r="H136" s="301">
        <f t="shared" ref="H136" si="216">SUM(H134:H135)</f>
        <v>1.605977967395352</v>
      </c>
      <c r="I136" s="301">
        <f t="shared" ref="I136" si="217">SUM(I134:I135)</f>
        <v>1.4984328221311398</v>
      </c>
      <c r="J136" s="301">
        <f t="shared" si="210"/>
        <v>6.153000000000004</v>
      </c>
      <c r="K136" s="301"/>
      <c r="L136" s="301">
        <f>SUM(L134:L135)</f>
        <v>4.5151223795513724</v>
      </c>
      <c r="M136" s="301">
        <f t="shared" ref="M136" si="218">SUM(M134:M135)</f>
        <v>0.96038706095783555</v>
      </c>
      <c r="N136" s="301">
        <f t="shared" ref="N136" si="219">SUM(N134:N135)</f>
        <v>0.88849055949078282</v>
      </c>
      <c r="O136" s="301">
        <f t="shared" si="211"/>
        <v>6.363999999999991</v>
      </c>
      <c r="P136" s="301"/>
      <c r="Q136" s="301">
        <f>SUM(Q134:Q135)</f>
        <v>4.113033042370918</v>
      </c>
      <c r="R136" s="301">
        <f t="shared" ref="R136" si="220">SUM(R134:R135)</f>
        <v>0.82870972539508159</v>
      </c>
      <c r="S136" s="301">
        <f t="shared" ref="S136" si="221">SUM(S134:S135)</f>
        <v>0.82525723223399283</v>
      </c>
      <c r="T136" s="301">
        <f t="shared" si="212"/>
        <v>5.7669999999999924</v>
      </c>
      <c r="U136" s="301"/>
      <c r="V136" s="301">
        <f>SUM(V134:V135)</f>
        <v>4.1849469907706993</v>
      </c>
      <c r="W136" s="301">
        <f t="shared" ref="W136" si="222">SUM(W134:W135)</f>
        <v>0.75993810793438454</v>
      </c>
      <c r="X136" s="301">
        <f t="shared" ref="X136" si="223">SUM(X134:X135)</f>
        <v>0.8571149012949113</v>
      </c>
      <c r="Y136" s="301">
        <f t="shared" si="213"/>
        <v>5.801999999999996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5.6674087687120522</v>
      </c>
      <c r="C143" s="300">
        <v>3.3007638083765927</v>
      </c>
      <c r="D143" s="300">
        <v>2.5030314588203098</v>
      </c>
      <c r="E143" s="300">
        <f>SUM(B143:D143)</f>
        <v>11.471204035908954</v>
      </c>
      <c r="F143" s="300"/>
      <c r="G143" s="300">
        <v>6.855898722704981</v>
      </c>
      <c r="H143" s="300">
        <v>3.9445946551410378</v>
      </c>
      <c r="I143" s="300">
        <v>2.3685913802316412</v>
      </c>
      <c r="J143" s="300">
        <f>SUM(G143:I143)</f>
        <v>13.169084758077659</v>
      </c>
      <c r="K143" s="300"/>
      <c r="L143" s="300">
        <v>7.2603328840359067</v>
      </c>
      <c r="M143" s="300">
        <v>4.441562109528773</v>
      </c>
      <c r="N143" s="300">
        <v>3.2188633622677876</v>
      </c>
      <c r="O143" s="300">
        <f>SUM(L143:N143)</f>
        <v>14.920758355832467</v>
      </c>
      <c r="P143" s="300"/>
      <c r="Q143" s="300">
        <v>7.6360220833273065</v>
      </c>
      <c r="R143" s="300">
        <v>4.7229008389883358</v>
      </c>
      <c r="S143" s="300">
        <v>3.4752096401832246</v>
      </c>
      <c r="T143" s="300">
        <f>SUM(Q143:S143)</f>
        <v>15.834132562498867</v>
      </c>
      <c r="U143" s="300"/>
      <c r="V143" s="300">
        <v>8.1388702599112026</v>
      </c>
      <c r="W143" s="300">
        <v>5.1082133403630028</v>
      </c>
      <c r="X143" s="300">
        <v>3.8762760096554341</v>
      </c>
      <c r="Y143" s="300">
        <f>SUM(V143:X143)</f>
        <v>17.12335960992964</v>
      </c>
    </row>
    <row r="144" spans="1:25" x14ac:dyDescent="0.2">
      <c r="A144" s="260" t="s">
        <v>364</v>
      </c>
      <c r="B144" s="300">
        <v>10.453802866090051</v>
      </c>
      <c r="C144" s="300">
        <v>1.1961306461696035</v>
      </c>
      <c r="D144" s="300">
        <v>4.4008624518314177</v>
      </c>
      <c r="E144" s="300">
        <f t="shared" ref="E144:E145" si="224">SUM(B144:D144)</f>
        <v>16.050795964091073</v>
      </c>
      <c r="F144" s="300"/>
      <c r="G144" s="300">
        <v>11.177512653954388</v>
      </c>
      <c r="H144" s="300">
        <v>1.2413652848866259</v>
      </c>
      <c r="I144" s="300">
        <v>4.9040373030813686</v>
      </c>
      <c r="J144" s="300">
        <f t="shared" ref="J144:J145" si="225">SUM(G144:I144)</f>
        <v>17.322915241922381</v>
      </c>
      <c r="K144" s="300"/>
      <c r="L144" s="300">
        <v>10.481054980655649</v>
      </c>
      <c r="M144" s="300">
        <v>1.6341760833528012</v>
      </c>
      <c r="N144" s="300">
        <v>2.7860105801590569</v>
      </c>
      <c r="O144" s="300">
        <f t="shared" ref="O144:O145" si="226">SUM(L144:N144)</f>
        <v>14.901241644167509</v>
      </c>
      <c r="P144" s="300"/>
      <c r="Q144" s="300">
        <v>10.714097796371657</v>
      </c>
      <c r="R144" s="300">
        <v>1.7485403920364464</v>
      </c>
      <c r="S144" s="300">
        <v>2.9162292490930084</v>
      </c>
      <c r="T144" s="300">
        <f t="shared" ref="T144:T145" si="227">SUM(Q144:S144)</f>
        <v>15.378867437501112</v>
      </c>
      <c r="U144" s="300"/>
      <c r="V144" s="300">
        <v>11.093698134411291</v>
      </c>
      <c r="W144" s="300">
        <v>1.9510608224535364</v>
      </c>
      <c r="X144" s="300">
        <v>3.1228814332054786</v>
      </c>
      <c r="Y144" s="300">
        <f t="shared" ref="Y144:Y145" si="228">SUM(V144:X144)</f>
        <v>16.167640390070307</v>
      </c>
    </row>
    <row r="145" spans="1:25" x14ac:dyDescent="0.2">
      <c r="A145" s="264" t="s">
        <v>363</v>
      </c>
      <c r="B145" s="301">
        <f>SUM(B143:B144)</f>
        <v>16.121211634802101</v>
      </c>
      <c r="C145" s="301">
        <f t="shared" ref="C145" si="229">SUM(C143:C144)</f>
        <v>4.4968944545461964</v>
      </c>
      <c r="D145" s="301">
        <f t="shared" ref="D145" si="230">SUM(D143:D144)</f>
        <v>6.9038939106517274</v>
      </c>
      <c r="E145" s="301">
        <f t="shared" si="224"/>
        <v>27.522000000000027</v>
      </c>
      <c r="F145" s="301"/>
      <c r="G145" s="301">
        <f>SUM(G143:G144)</f>
        <v>18.03341137665937</v>
      </c>
      <c r="H145" s="301">
        <f t="shared" ref="H145" si="231">SUM(H143:H144)</f>
        <v>5.1859599400276633</v>
      </c>
      <c r="I145" s="301">
        <f t="shared" ref="I145" si="232">SUM(I143:I144)</f>
        <v>7.2726286833130098</v>
      </c>
      <c r="J145" s="301">
        <f t="shared" si="225"/>
        <v>30.49200000000004</v>
      </c>
      <c r="K145" s="301"/>
      <c r="L145" s="301">
        <f>SUM(L143:L144)</f>
        <v>17.741387864691557</v>
      </c>
      <c r="M145" s="301">
        <f t="shared" ref="M145" si="233">SUM(M143:M144)</f>
        <v>6.0757381928815741</v>
      </c>
      <c r="N145" s="301">
        <f t="shared" ref="N145" si="234">SUM(N143:N144)</f>
        <v>6.004873942426844</v>
      </c>
      <c r="O145" s="301">
        <f t="shared" si="226"/>
        <v>29.821999999999974</v>
      </c>
      <c r="P145" s="301"/>
      <c r="Q145" s="301">
        <f>SUM(Q143:Q144)</f>
        <v>18.350119879698966</v>
      </c>
      <c r="R145" s="301">
        <f t="shared" ref="R145" si="235">SUM(R143:R144)</f>
        <v>6.471441231024782</v>
      </c>
      <c r="S145" s="301">
        <f t="shared" ref="S145" si="236">SUM(S143:S144)</f>
        <v>6.391438889276233</v>
      </c>
      <c r="T145" s="301">
        <f t="shared" si="227"/>
        <v>31.212999999999983</v>
      </c>
      <c r="U145" s="301"/>
      <c r="V145" s="301">
        <f>SUM(V143:V144)</f>
        <v>19.232568394322492</v>
      </c>
      <c r="W145" s="301">
        <f t="shared" ref="W145" si="237">SUM(W143:W144)</f>
        <v>7.0592741628165392</v>
      </c>
      <c r="X145" s="301">
        <f t="shared" ref="X145" si="238">SUM(X143:X144)</f>
        <v>6.9991574428609127</v>
      </c>
      <c r="Y145" s="301">
        <f t="shared" si="228"/>
        <v>33.29099999999994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4.3091006879864402</v>
      </c>
      <c r="C152" s="300">
        <v>4.4662841650975666</v>
      </c>
      <c r="D152" s="300">
        <v>2.0367849628858643</v>
      </c>
      <c r="E152" s="300">
        <f>SUM(B152:D152)</f>
        <v>10.81216981596987</v>
      </c>
      <c r="F152" s="300"/>
      <c r="G152" s="300">
        <v>4.0041806971434317</v>
      </c>
      <c r="H152" s="300">
        <v>4.9867209171423976</v>
      </c>
      <c r="I152" s="300">
        <v>2.3899658476938108</v>
      </c>
      <c r="J152" s="300">
        <f>SUM(G152:I152)</f>
        <v>11.380867461979639</v>
      </c>
      <c r="K152" s="300"/>
      <c r="L152" s="300">
        <v>4.4178745924646492</v>
      </c>
      <c r="M152" s="300">
        <v>4.0822237915974924</v>
      </c>
      <c r="N152" s="300">
        <v>2.4225332603868113</v>
      </c>
      <c r="O152" s="300">
        <f>SUM(L152:N152)</f>
        <v>10.922631644448952</v>
      </c>
      <c r="P152" s="300"/>
      <c r="Q152" s="300">
        <v>5.0657073459432702</v>
      </c>
      <c r="R152" s="300">
        <v>4.5116272120681336</v>
      </c>
      <c r="S152" s="300">
        <v>2.683409970126688</v>
      </c>
      <c r="T152" s="300">
        <f>SUM(Q152:S152)</f>
        <v>12.260744528138092</v>
      </c>
      <c r="U152" s="300"/>
      <c r="V152" s="300">
        <v>5.7489548800104791</v>
      </c>
      <c r="W152" s="300">
        <v>4.8374217727578612</v>
      </c>
      <c r="X152" s="300">
        <v>3.0056504408248945</v>
      </c>
      <c r="Y152" s="300">
        <f>SUM(V152:X152)</f>
        <v>13.592027093593234</v>
      </c>
    </row>
    <row r="153" spans="1:25" x14ac:dyDescent="0.2">
      <c r="A153" s="260" t="s">
        <v>364</v>
      </c>
      <c r="B153" s="300">
        <v>8.5315426783656161</v>
      </c>
      <c r="C153" s="300">
        <v>3.4090236077557736</v>
      </c>
      <c r="D153" s="300">
        <v>1.7622638979087346</v>
      </c>
      <c r="E153" s="300">
        <f t="shared" ref="E153:E154" si="239">SUM(B153:D153)</f>
        <v>13.702830184030125</v>
      </c>
      <c r="F153" s="300"/>
      <c r="G153" s="300">
        <v>7.667054268399081</v>
      </c>
      <c r="H153" s="300">
        <v>2.6292771624024205</v>
      </c>
      <c r="I153" s="300">
        <v>2.1158011072188683</v>
      </c>
      <c r="J153" s="300">
        <f t="shared" ref="J153:J154" si="240">SUM(G153:I153)</f>
        <v>12.412132538020369</v>
      </c>
      <c r="K153" s="300"/>
      <c r="L153" s="300">
        <v>7.5090409554024191</v>
      </c>
      <c r="M153" s="300">
        <v>2.3551246481732622</v>
      </c>
      <c r="N153" s="300">
        <v>2.1312027519753496</v>
      </c>
      <c r="O153" s="300">
        <f t="shared" ref="O153:O154" si="241">SUM(L153:N153)</f>
        <v>11.995368355551031</v>
      </c>
      <c r="P153" s="300"/>
      <c r="Q153" s="300">
        <v>8.457873739500867</v>
      </c>
      <c r="R153" s="300">
        <v>2.6475071784069444</v>
      </c>
      <c r="S153" s="300">
        <v>2.3628745539541165</v>
      </c>
      <c r="T153" s="300">
        <f t="shared" ref="T153:T154" si="242">SUM(Q153:S153)</f>
        <v>13.468255471861928</v>
      </c>
      <c r="U153" s="300"/>
      <c r="V153" s="300">
        <v>9.3893633965860577</v>
      </c>
      <c r="W153" s="300">
        <v>2.9120406175691733</v>
      </c>
      <c r="X153" s="300">
        <v>2.6315688922515079</v>
      </c>
      <c r="Y153" s="300">
        <f t="shared" ref="Y153:Y154" si="243">SUM(V153:X153)</f>
        <v>14.932972906406739</v>
      </c>
    </row>
    <row r="154" spans="1:25" x14ac:dyDescent="0.2">
      <c r="A154" s="264" t="s">
        <v>363</v>
      </c>
      <c r="B154" s="301">
        <f>SUM(B152:B153)</f>
        <v>12.840643366352056</v>
      </c>
      <c r="C154" s="301">
        <f t="shared" ref="C154" si="244">SUM(C152:C153)</f>
        <v>7.8753077728533398</v>
      </c>
      <c r="D154" s="301">
        <f t="shared" ref="D154" si="245">SUM(D152:D153)</f>
        <v>3.7990488607945991</v>
      </c>
      <c r="E154" s="301">
        <f t="shared" si="239"/>
        <v>24.514999999999993</v>
      </c>
      <c r="F154" s="301"/>
      <c r="G154" s="301">
        <f>SUM(G152:G153)</f>
        <v>11.671234965542514</v>
      </c>
      <c r="H154" s="301">
        <f t="shared" ref="H154" si="246">SUM(H152:H153)</f>
        <v>7.6159980795448181</v>
      </c>
      <c r="I154" s="301">
        <f t="shared" ref="I154" si="247">SUM(I152:I153)</f>
        <v>4.5057669549126791</v>
      </c>
      <c r="J154" s="301">
        <f t="shared" si="240"/>
        <v>23.793000000000013</v>
      </c>
      <c r="K154" s="301"/>
      <c r="L154" s="301">
        <f>SUM(L152:L153)</f>
        <v>11.926915547867068</v>
      </c>
      <c r="M154" s="301">
        <f t="shared" ref="M154" si="248">SUM(M152:M153)</f>
        <v>6.437348439770755</v>
      </c>
      <c r="N154" s="301">
        <f t="shared" ref="N154" si="249">SUM(N152:N153)</f>
        <v>4.5537360123621609</v>
      </c>
      <c r="O154" s="301">
        <f t="shared" si="241"/>
        <v>22.917999999999985</v>
      </c>
      <c r="P154" s="301"/>
      <c r="Q154" s="301">
        <f>SUM(Q152:Q153)</f>
        <v>13.523581085444137</v>
      </c>
      <c r="R154" s="301">
        <f t="shared" ref="R154" si="250">SUM(R152:R153)</f>
        <v>7.1591343904750779</v>
      </c>
      <c r="S154" s="301">
        <f t="shared" ref="S154" si="251">SUM(S152:S153)</f>
        <v>5.0462845240808045</v>
      </c>
      <c r="T154" s="301">
        <f t="shared" si="242"/>
        <v>25.729000000000021</v>
      </c>
      <c r="U154" s="301"/>
      <c r="V154" s="301">
        <f>SUM(V152:V153)</f>
        <v>15.138318276596536</v>
      </c>
      <c r="W154" s="301">
        <f t="shared" ref="W154" si="252">SUM(W152:W153)</f>
        <v>7.7494623903270341</v>
      </c>
      <c r="X154" s="301">
        <f t="shared" ref="X154" si="253">SUM(X152:X153)</f>
        <v>5.637219333076402</v>
      </c>
      <c r="Y154" s="301">
        <f t="shared" si="243"/>
        <v>28.52499999999997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4.0584622169798985</v>
      </c>
      <c r="C161" s="300">
        <v>4.0666686377983163</v>
      </c>
      <c r="D161" s="300">
        <v>0.41171458681578799</v>
      </c>
      <c r="E161" s="300">
        <f>SUM(B161:D161)</f>
        <v>8.5368454415940036</v>
      </c>
      <c r="F161" s="300"/>
      <c r="G161" s="300">
        <v>3.1862685474533907</v>
      </c>
      <c r="H161" s="300">
        <v>2.8207390944533208</v>
      </c>
      <c r="I161" s="300">
        <v>0.12270652141861457</v>
      </c>
      <c r="J161" s="300">
        <f>SUM(G161:I161)</f>
        <v>6.1297141633253265</v>
      </c>
      <c r="K161" s="300"/>
      <c r="L161" s="300">
        <v>3.2536747998251419</v>
      </c>
      <c r="M161" s="300">
        <v>2.8864729650295224</v>
      </c>
      <c r="N161" s="300">
        <v>0.31400145092480353</v>
      </c>
      <c r="O161" s="300">
        <f>SUM(L161:N161)</f>
        <v>6.4541492157794673</v>
      </c>
      <c r="P161" s="300"/>
      <c r="Q161" s="300">
        <v>3.3396894036237024</v>
      </c>
      <c r="R161" s="300">
        <v>2.9689633715795103</v>
      </c>
      <c r="S161" s="300">
        <v>0.32276828151938791</v>
      </c>
      <c r="T161" s="300">
        <f>SUM(Q161:S161)</f>
        <v>6.6314210567226004</v>
      </c>
      <c r="U161" s="300"/>
      <c r="V161" s="300">
        <v>3.3832768472980783</v>
      </c>
      <c r="W161" s="300">
        <v>3.0090040485692926</v>
      </c>
      <c r="X161" s="300">
        <v>0.32960052614344676</v>
      </c>
      <c r="Y161" s="300">
        <f>SUM(V161:X161)</f>
        <v>6.7218814220108181</v>
      </c>
    </row>
    <row r="162" spans="1:25" x14ac:dyDescent="0.2">
      <c r="A162" s="260" t="s">
        <v>364</v>
      </c>
      <c r="B162" s="300">
        <v>5.5944564632953933</v>
      </c>
      <c r="C162" s="300">
        <v>0.94513194353581997</v>
      </c>
      <c r="D162" s="300">
        <v>0.42456615157476557</v>
      </c>
      <c r="E162" s="300">
        <f t="shared" ref="E162:E163" si="254">SUM(B162:D162)</f>
        <v>6.964154558405979</v>
      </c>
      <c r="F162" s="300"/>
      <c r="G162" s="300">
        <v>4.2306229958303598</v>
      </c>
      <c r="H162" s="300">
        <v>0.66177342951453755</v>
      </c>
      <c r="I162" s="300">
        <v>6.3889411329771162E-2</v>
      </c>
      <c r="J162" s="300">
        <f t="shared" ref="J162:J163" si="255">SUM(G162:I162)</f>
        <v>4.9562858366746685</v>
      </c>
      <c r="K162" s="300"/>
      <c r="L162" s="300">
        <v>4.2627484755899649</v>
      </c>
      <c r="M162" s="300">
        <v>0.69117158573541071</v>
      </c>
      <c r="N162" s="300">
        <v>0.39093072289516029</v>
      </c>
      <c r="O162" s="300">
        <f t="shared" ref="O162:O163" si="256">SUM(L162:N162)</f>
        <v>5.3448507842205366</v>
      </c>
      <c r="P162" s="300"/>
      <c r="Q162" s="300">
        <v>4.2872756586378307</v>
      </c>
      <c r="R162" s="300">
        <v>0.74765712393926997</v>
      </c>
      <c r="S162" s="300">
        <v>0.40164616070028664</v>
      </c>
      <c r="T162" s="300">
        <f t="shared" ref="T162:T163" si="257">SUM(Q162:S162)</f>
        <v>5.4365789432773868</v>
      </c>
      <c r="U162" s="300"/>
      <c r="V162" s="300">
        <v>4.1662335687216476</v>
      </c>
      <c r="W162" s="300">
        <v>0.83560988733523156</v>
      </c>
      <c r="X162" s="300">
        <v>0.41127512193228172</v>
      </c>
      <c r="Y162" s="300">
        <f t="shared" ref="Y162:Y163" si="258">SUM(V162:X162)</f>
        <v>5.4131185779891613</v>
      </c>
    </row>
    <row r="163" spans="1:25" x14ac:dyDescent="0.2">
      <c r="A163" s="264" t="s">
        <v>363</v>
      </c>
      <c r="B163" s="301">
        <f>SUM(B161:B162)</f>
        <v>9.6529186802752918</v>
      </c>
      <c r="C163" s="301">
        <f t="shared" ref="C163" si="259">SUM(C161:C162)</f>
        <v>5.0118005813341364</v>
      </c>
      <c r="D163" s="301">
        <f t="shared" ref="D163" si="260">SUM(D161:D162)</f>
        <v>0.8362807383905535</v>
      </c>
      <c r="E163" s="301">
        <f t="shared" si="254"/>
        <v>15.50099999999998</v>
      </c>
      <c r="F163" s="301"/>
      <c r="G163" s="301">
        <f>SUM(G161:G162)</f>
        <v>7.4168915432837501</v>
      </c>
      <c r="H163" s="301">
        <f t="shared" ref="H163" si="261">SUM(H161:H162)</f>
        <v>3.4825125239678583</v>
      </c>
      <c r="I163" s="301">
        <f t="shared" ref="I163" si="262">SUM(I161:I162)</f>
        <v>0.18659593274838573</v>
      </c>
      <c r="J163" s="301">
        <f t="shared" si="255"/>
        <v>11.085999999999995</v>
      </c>
      <c r="K163" s="301"/>
      <c r="L163" s="301">
        <f>SUM(L161:L162)</f>
        <v>7.5164232754151072</v>
      </c>
      <c r="M163" s="301">
        <f t="shared" ref="M163" si="263">SUM(M161:M162)</f>
        <v>3.577644550764933</v>
      </c>
      <c r="N163" s="301">
        <f t="shared" ref="N163" si="264">SUM(N161:N162)</f>
        <v>0.70493217381996387</v>
      </c>
      <c r="O163" s="301">
        <f t="shared" si="256"/>
        <v>11.799000000000005</v>
      </c>
      <c r="P163" s="301"/>
      <c r="Q163" s="301">
        <f>SUM(Q161:Q162)</f>
        <v>7.626965062261533</v>
      </c>
      <c r="R163" s="301">
        <f t="shared" ref="R163" si="265">SUM(R161:R162)</f>
        <v>3.7166204955187805</v>
      </c>
      <c r="S163" s="301">
        <f t="shared" ref="S163" si="266">SUM(S161:S162)</f>
        <v>0.72441444221967455</v>
      </c>
      <c r="T163" s="301">
        <f t="shared" si="257"/>
        <v>12.067999999999987</v>
      </c>
      <c r="U163" s="301"/>
      <c r="V163" s="301">
        <f>SUM(V161:V162)</f>
        <v>7.5495104160197259</v>
      </c>
      <c r="W163" s="301">
        <f t="shared" ref="W163" si="267">SUM(W161:W162)</f>
        <v>3.8446139359045244</v>
      </c>
      <c r="X163" s="301">
        <f t="shared" ref="X163" si="268">SUM(X161:X162)</f>
        <v>0.74087564807572848</v>
      </c>
      <c r="Y163" s="301">
        <f t="shared" si="258"/>
        <v>12.13499999999998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6.5553303089171697</v>
      </c>
      <c r="C170" s="300">
        <v>10.676865242037008</v>
      </c>
      <c r="D170" s="300">
        <v>1.526997116577389</v>
      </c>
      <c r="E170" s="300">
        <f>SUM(B170:D170)</f>
        <v>18.759192667531565</v>
      </c>
      <c r="F170" s="300"/>
      <c r="G170" s="300">
        <v>6.1702337878726388</v>
      </c>
      <c r="H170" s="300">
        <v>10.717797874530248</v>
      </c>
      <c r="I170" s="300">
        <v>2.0585667555936955</v>
      </c>
      <c r="J170" s="300">
        <f>SUM(G170:I170)</f>
        <v>18.946598417996583</v>
      </c>
      <c r="K170" s="300"/>
      <c r="L170" s="300">
        <v>6.7643698893908084</v>
      </c>
      <c r="M170" s="300">
        <v>10.625034127219488</v>
      </c>
      <c r="N170" s="300">
        <v>1.8488009434151402</v>
      </c>
      <c r="O170" s="300">
        <f>SUM(L170:N170)</f>
        <v>19.238204960025435</v>
      </c>
      <c r="P170" s="300"/>
      <c r="Q170" s="300">
        <v>7.1034461339786983</v>
      </c>
      <c r="R170" s="300">
        <v>10.680081905789308</v>
      </c>
      <c r="S170" s="300">
        <v>1.920404282482171</v>
      </c>
      <c r="T170" s="300">
        <f>SUM(Q170:S170)</f>
        <v>19.703932322250179</v>
      </c>
      <c r="U170" s="300"/>
      <c r="V170" s="300">
        <v>7.977967527483746</v>
      </c>
      <c r="W170" s="300">
        <v>10.964966045110531</v>
      </c>
      <c r="X170" s="300">
        <v>2.0640841118462512</v>
      </c>
      <c r="Y170" s="300">
        <f>SUM(V170:X170)</f>
        <v>21.00701768444053</v>
      </c>
    </row>
    <row r="171" spans="1:25" x14ac:dyDescent="0.2">
      <c r="A171" s="260" t="s">
        <v>364</v>
      </c>
      <c r="B171" s="300">
        <v>5.0758941102802657</v>
      </c>
      <c r="C171" s="300">
        <v>2.0761911135156148</v>
      </c>
      <c r="D171" s="300">
        <v>1.086722108672588</v>
      </c>
      <c r="E171" s="300">
        <f t="shared" ref="E171" si="269">SUM(B171:D171)</f>
        <v>8.2388073324684683</v>
      </c>
      <c r="F171" s="300"/>
      <c r="G171" s="300">
        <v>4.8663691573065222</v>
      </c>
      <c r="H171" s="300">
        <v>2.305214299212397</v>
      </c>
      <c r="I171" s="300">
        <v>1.4158181254844999</v>
      </c>
      <c r="J171" s="300">
        <f t="shared" ref="J171:J172" si="270">SUM(G171:I171)</f>
        <v>8.5874015820034195</v>
      </c>
      <c r="K171" s="300"/>
      <c r="L171" s="300">
        <v>4.6926083569281207</v>
      </c>
      <c r="M171" s="300">
        <v>1.8723906303398921</v>
      </c>
      <c r="N171" s="300">
        <v>0.49179605270654964</v>
      </c>
      <c r="O171" s="300">
        <f t="shared" ref="O171:O172" si="271">SUM(L171:N171)</f>
        <v>7.0567950399745616</v>
      </c>
      <c r="P171" s="300"/>
      <c r="Q171" s="300">
        <v>4.7577269261676429</v>
      </c>
      <c r="R171" s="300">
        <v>1.9492964781882991</v>
      </c>
      <c r="S171" s="300">
        <v>0.51504427339386583</v>
      </c>
      <c r="T171" s="300">
        <f t="shared" ref="T171:T172" si="272">SUM(Q171:S171)</f>
        <v>7.2220676777498074</v>
      </c>
      <c r="U171" s="300"/>
      <c r="V171" s="300">
        <v>4.9776714810461149</v>
      </c>
      <c r="W171" s="300">
        <v>2.137495260000239</v>
      </c>
      <c r="X171" s="300">
        <v>0.56981557451311171</v>
      </c>
      <c r="Y171" s="300">
        <f t="shared" ref="Y171:Y172" si="273">SUM(V171:X171)</f>
        <v>7.6849823155594654</v>
      </c>
    </row>
    <row r="172" spans="1:25" x14ac:dyDescent="0.2">
      <c r="A172" s="264" t="s">
        <v>363</v>
      </c>
      <c r="B172" s="301">
        <f>SUM(B170:B171)</f>
        <v>11.631224419197435</v>
      </c>
      <c r="C172" s="301">
        <f t="shared" ref="C172" si="274">SUM(C170:C171)</f>
        <v>12.753056355552623</v>
      </c>
      <c r="D172" s="301">
        <f t="shared" ref="D172" si="275">SUM(D170:D171)</f>
        <v>2.613719225249977</v>
      </c>
      <c r="E172" s="301">
        <f>SUM(B172:D172)</f>
        <v>26.998000000000037</v>
      </c>
      <c r="F172" s="301"/>
      <c r="G172" s="301">
        <f>SUM(G170:G171)</f>
        <v>11.036602945179162</v>
      </c>
      <c r="H172" s="301">
        <f t="shared" ref="H172" si="276">SUM(H170:H171)</f>
        <v>13.023012173742645</v>
      </c>
      <c r="I172" s="301">
        <f t="shared" ref="I172" si="277">SUM(I170:I171)</f>
        <v>3.4743848810781954</v>
      </c>
      <c r="J172" s="301">
        <f t="shared" si="270"/>
        <v>27.533999999999999</v>
      </c>
      <c r="K172" s="301"/>
      <c r="L172" s="301">
        <f>SUM(L170:L171)</f>
        <v>11.456978246318929</v>
      </c>
      <c r="M172" s="301">
        <f t="shared" ref="M172" si="278">SUM(M170:M171)</f>
        <v>12.497424757559379</v>
      </c>
      <c r="N172" s="301">
        <f t="shared" ref="N172" si="279">SUM(N170:N171)</f>
        <v>2.3405969961216897</v>
      </c>
      <c r="O172" s="301">
        <f t="shared" si="271"/>
        <v>26.294999999999998</v>
      </c>
      <c r="P172" s="301"/>
      <c r="Q172" s="301">
        <f>SUM(Q170:Q171)</f>
        <v>11.861173060146342</v>
      </c>
      <c r="R172" s="301">
        <f t="shared" ref="R172" si="280">SUM(R170:R171)</f>
        <v>12.629378383977606</v>
      </c>
      <c r="S172" s="301">
        <f t="shared" ref="S172" si="281">SUM(S170:S171)</f>
        <v>2.4354485558760368</v>
      </c>
      <c r="T172" s="301">
        <f t="shared" si="272"/>
        <v>26.925999999999984</v>
      </c>
      <c r="U172" s="301"/>
      <c r="V172" s="301">
        <f>SUM(V170:V171)</f>
        <v>12.955639008529861</v>
      </c>
      <c r="W172" s="301">
        <f t="shared" ref="W172" si="282">SUM(W170:W171)</f>
        <v>13.10246130511077</v>
      </c>
      <c r="X172" s="301">
        <f t="shared" ref="X172" si="283">SUM(X170:X171)</f>
        <v>2.6338996863593627</v>
      </c>
      <c r="Y172" s="301">
        <f t="shared" si="273"/>
        <v>28.691999999999993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14.433784081523834</v>
      </c>
      <c r="C179" s="300">
        <v>17.611604389637833</v>
      </c>
      <c r="D179" s="300">
        <v>3.4062095449451779</v>
      </c>
      <c r="E179" s="300">
        <f>SUM(B179:D179)</f>
        <v>35.451598016106843</v>
      </c>
      <c r="F179" s="300"/>
      <c r="G179" s="300">
        <v>15.677830682107613</v>
      </c>
      <c r="H179" s="300">
        <v>16.993020340196228</v>
      </c>
      <c r="I179" s="300">
        <v>3.4055746755118279</v>
      </c>
      <c r="J179" s="300">
        <f>SUM(G179:I179)</f>
        <v>36.076425697815672</v>
      </c>
      <c r="K179" s="300"/>
      <c r="L179" s="300">
        <v>14.504461018007833</v>
      </c>
      <c r="M179" s="300">
        <v>16.096179488233304</v>
      </c>
      <c r="N179" s="300">
        <v>2.5861465085156756</v>
      </c>
      <c r="O179" s="300">
        <f>SUM(L179:N179)</f>
        <v>33.18678701475681</v>
      </c>
      <c r="P179" s="300"/>
      <c r="Q179" s="300">
        <v>16.747819715881061</v>
      </c>
      <c r="R179" s="300">
        <v>17.553364788420929</v>
      </c>
      <c r="S179" s="300">
        <v>3.0639108175115046</v>
      </c>
      <c r="T179" s="300">
        <f>SUM(Q179:S179)</f>
        <v>37.365095321813492</v>
      </c>
      <c r="U179" s="300"/>
      <c r="V179" s="300">
        <v>20.632632806245702</v>
      </c>
      <c r="W179" s="300">
        <v>19.311301402856984</v>
      </c>
      <c r="X179" s="300">
        <v>3.9050828858069262</v>
      </c>
      <c r="Y179" s="300">
        <f>SUM(V179:X179)</f>
        <v>43.849017094909613</v>
      </c>
    </row>
    <row r="180" spans="1:25" x14ac:dyDescent="0.2">
      <c r="A180" s="260" t="s">
        <v>364</v>
      </c>
      <c r="B180" s="300">
        <v>5.9468954715989115</v>
      </c>
      <c r="C180" s="300">
        <v>2.5264837646596154</v>
      </c>
      <c r="D180" s="300">
        <v>1.4740227476345966</v>
      </c>
      <c r="E180" s="300">
        <f t="shared" ref="E180:E181" si="284">SUM(B180:D180)</f>
        <v>9.9474019838931227</v>
      </c>
      <c r="F180" s="300"/>
      <c r="G180" s="300">
        <v>5.6559875333768481</v>
      </c>
      <c r="H180" s="300">
        <v>1.7023317426094637</v>
      </c>
      <c r="I180" s="300">
        <v>1.07725502619804</v>
      </c>
      <c r="J180" s="300">
        <f t="shared" ref="J180:J181" si="285">SUM(G180:I180)</f>
        <v>8.4355743021843512</v>
      </c>
      <c r="K180" s="300"/>
      <c r="L180" s="300">
        <v>5.5138766149316307</v>
      </c>
      <c r="M180" s="300">
        <v>2.2364164975228493</v>
      </c>
      <c r="N180" s="300">
        <v>1.5349198727886633</v>
      </c>
      <c r="O180" s="300">
        <f t="shared" ref="O180:O181" si="286">SUM(L180:N180)</f>
        <v>9.2852129852431435</v>
      </c>
      <c r="P180" s="300"/>
      <c r="Q180" s="300">
        <v>6.2341880314445515</v>
      </c>
      <c r="R180" s="300">
        <v>2.5664093459096886</v>
      </c>
      <c r="S180" s="300">
        <v>1.6773073008322597</v>
      </c>
      <c r="T180" s="300">
        <f t="shared" ref="T180:T181" si="287">SUM(Q180:S180)</f>
        <v>10.4779046781865</v>
      </c>
      <c r="U180" s="300"/>
      <c r="V180" s="300">
        <v>7.4045606999792852</v>
      </c>
      <c r="W180" s="300">
        <v>3.131856635699954</v>
      </c>
      <c r="X180" s="300">
        <v>1.8355655694111148</v>
      </c>
      <c r="Y180" s="300">
        <f t="shared" ref="Y180:Y181" si="288">SUM(V180:X180)</f>
        <v>12.371982905090354</v>
      </c>
    </row>
    <row r="181" spans="1:25" x14ac:dyDescent="0.2">
      <c r="A181" s="264" t="s">
        <v>363</v>
      </c>
      <c r="B181" s="301">
        <f>SUM(B179:B180)</f>
        <v>20.380679553122746</v>
      </c>
      <c r="C181" s="301">
        <f t="shared" ref="C181" si="289">SUM(C179:C180)</f>
        <v>20.138088154297449</v>
      </c>
      <c r="D181" s="301">
        <f t="shared" ref="D181" si="290">SUM(D179:D180)</f>
        <v>4.880232292579775</v>
      </c>
      <c r="E181" s="301">
        <f t="shared" si="284"/>
        <v>45.398999999999972</v>
      </c>
      <c r="F181" s="301"/>
      <c r="G181" s="301">
        <f>SUM(G179:G180)</f>
        <v>21.333818215484463</v>
      </c>
      <c r="H181" s="301">
        <f t="shared" ref="H181" si="291">SUM(H179:H180)</f>
        <v>18.695352082805691</v>
      </c>
      <c r="I181" s="301">
        <f t="shared" ref="I181" si="292">SUM(I179:I180)</f>
        <v>4.4828297017098677</v>
      </c>
      <c r="J181" s="301">
        <f t="shared" si="285"/>
        <v>44.512000000000022</v>
      </c>
      <c r="K181" s="301"/>
      <c r="L181" s="301">
        <f>SUM(L179:L180)</f>
        <v>20.018337632939463</v>
      </c>
      <c r="M181" s="301">
        <f t="shared" ref="M181" si="293">SUM(M179:M180)</f>
        <v>18.332595985756154</v>
      </c>
      <c r="N181" s="301">
        <f t="shared" ref="N181" si="294">SUM(N179:N180)</f>
        <v>4.1210663813043391</v>
      </c>
      <c r="O181" s="301">
        <f t="shared" si="286"/>
        <v>42.471999999999959</v>
      </c>
      <c r="P181" s="301"/>
      <c r="Q181" s="301">
        <f>SUM(Q179:Q180)</f>
        <v>22.982007747325611</v>
      </c>
      <c r="R181" s="301">
        <f t="shared" ref="R181" si="295">SUM(R179:R180)</f>
        <v>20.119774134330619</v>
      </c>
      <c r="S181" s="301">
        <f t="shared" ref="S181" si="296">SUM(S179:S180)</f>
        <v>4.7412181183437641</v>
      </c>
      <c r="T181" s="301">
        <f t="shared" si="287"/>
        <v>47.842999999999996</v>
      </c>
      <c r="U181" s="301"/>
      <c r="V181" s="301">
        <f>SUM(V179:V180)</f>
        <v>28.037193506224988</v>
      </c>
      <c r="W181" s="301">
        <f t="shared" ref="W181" si="297">SUM(W179:W180)</f>
        <v>22.443158038556938</v>
      </c>
      <c r="X181" s="301">
        <f t="shared" ref="X181" si="298">SUM(X179:X180)</f>
        <v>5.7406484552180412</v>
      </c>
      <c r="Y181" s="301">
        <f t="shared" si="288"/>
        <v>56.220999999999968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1.3152597762950264</v>
      </c>
      <c r="C188" s="300">
        <v>2.0997859946799937</v>
      </c>
      <c r="D188" s="300">
        <v>1.1749039508750185</v>
      </c>
      <c r="E188" s="300">
        <f>SUM(B188:D188)</f>
        <v>4.5899497218500382</v>
      </c>
      <c r="F188" s="300"/>
      <c r="G188" s="300">
        <v>1.266321598027278</v>
      </c>
      <c r="H188" s="300">
        <v>2.3564671778390425</v>
      </c>
      <c r="I188" s="300">
        <v>1.4737801528957073</v>
      </c>
      <c r="J188" s="300">
        <f>SUM(G188:I188)</f>
        <v>5.0965689287620277</v>
      </c>
      <c r="K188" s="300"/>
      <c r="L188" s="300">
        <v>1.051782579615905</v>
      </c>
      <c r="M188" s="300">
        <v>2.2336236931841689</v>
      </c>
      <c r="N188" s="300">
        <v>1.5759375151398907</v>
      </c>
      <c r="O188" s="300">
        <f>SUM(L188:N188)</f>
        <v>4.8613437879399646</v>
      </c>
      <c r="P188" s="300"/>
      <c r="Q188" s="300">
        <v>1.205758396009259</v>
      </c>
      <c r="R188" s="300">
        <v>2.6722672908349594</v>
      </c>
      <c r="S188" s="300">
        <v>1.8168604783292721</v>
      </c>
      <c r="T188" s="300">
        <f>SUM(Q188:S188)</f>
        <v>5.6948861651734903</v>
      </c>
      <c r="U188" s="300"/>
      <c r="V188" s="300">
        <v>1.3057081796563814</v>
      </c>
      <c r="W188" s="300">
        <v>3.0804616174874799</v>
      </c>
      <c r="X188" s="300">
        <v>2.1242426395745073</v>
      </c>
      <c r="Y188" s="300">
        <f>SUM(V188:X188)</f>
        <v>6.5104124367183687</v>
      </c>
    </row>
    <row r="189" spans="1:25" x14ac:dyDescent="0.2">
      <c r="A189" s="260" t="s">
        <v>364</v>
      </c>
      <c r="B189" s="300">
        <v>1.3076135260945032</v>
      </c>
      <c r="C189" s="300">
        <v>0.96950262717447411</v>
      </c>
      <c r="D189" s="300">
        <v>1.9639341248809883</v>
      </c>
      <c r="E189" s="300">
        <f t="shared" ref="E189:E190" si="299">SUM(B189:D189)</f>
        <v>4.2410502781499657</v>
      </c>
      <c r="F189" s="300"/>
      <c r="G189" s="300">
        <v>1.816871655166534</v>
      </c>
      <c r="H189" s="300">
        <v>1.421492014158213</v>
      </c>
      <c r="I189" s="300">
        <v>1.9460674019132442</v>
      </c>
      <c r="J189" s="300">
        <f t="shared" ref="J189:J190" si="300">SUM(G189:I189)</f>
        <v>5.1844310712379915</v>
      </c>
      <c r="K189" s="300"/>
      <c r="L189" s="300">
        <v>1.6826952954056271</v>
      </c>
      <c r="M189" s="300">
        <v>1.179936725030607</v>
      </c>
      <c r="N189" s="300">
        <v>1.4910241916237852</v>
      </c>
      <c r="O189" s="300">
        <f t="shared" ref="O189:O190" si="301">SUM(L189:N189)</f>
        <v>4.3536562120600193</v>
      </c>
      <c r="P189" s="300"/>
      <c r="Q189" s="300">
        <v>1.9960626480582973</v>
      </c>
      <c r="R189" s="300">
        <v>1.4411030175807438</v>
      </c>
      <c r="S189" s="300">
        <v>1.7829481691874767</v>
      </c>
      <c r="T189" s="300">
        <f t="shared" ref="T189:T190" si="302">SUM(Q189:S189)</f>
        <v>5.2201138348265177</v>
      </c>
      <c r="U189" s="300"/>
      <c r="V189" s="300">
        <v>2.3218199229598575</v>
      </c>
      <c r="W189" s="300">
        <v>1.7448070551943551</v>
      </c>
      <c r="X189" s="300">
        <v>2.1469605851274287</v>
      </c>
      <c r="Y189" s="300">
        <f t="shared" ref="Y189:Y190" si="303">SUM(V189:X189)</f>
        <v>6.2135875632816422</v>
      </c>
    </row>
    <row r="190" spans="1:25" x14ac:dyDescent="0.2">
      <c r="A190" s="264" t="s">
        <v>363</v>
      </c>
      <c r="B190" s="301">
        <f>SUM(B188:B189)</f>
        <v>2.6228733023895296</v>
      </c>
      <c r="C190" s="301">
        <f t="shared" ref="C190" si="304">SUM(C188:C189)</f>
        <v>3.0692886218544677</v>
      </c>
      <c r="D190" s="301">
        <f t="shared" ref="D190" si="305">SUM(D188:D189)</f>
        <v>3.1388380757560066</v>
      </c>
      <c r="E190" s="301">
        <f t="shared" si="299"/>
        <v>8.8310000000000031</v>
      </c>
      <c r="F190" s="301"/>
      <c r="G190" s="301">
        <f>SUM(G188:G189)</f>
        <v>3.0831932531938122</v>
      </c>
      <c r="H190" s="301">
        <f t="shared" ref="H190" si="306">SUM(H188:H189)</f>
        <v>3.7779591919972555</v>
      </c>
      <c r="I190" s="301">
        <f t="shared" ref="I190" si="307">SUM(I188:I189)</f>
        <v>3.4198475548089515</v>
      </c>
      <c r="J190" s="301">
        <f t="shared" si="300"/>
        <v>10.28100000000002</v>
      </c>
      <c r="K190" s="301"/>
      <c r="L190" s="301">
        <f>SUM(L188:L189)</f>
        <v>2.7344778750215322</v>
      </c>
      <c r="M190" s="301">
        <f t="shared" ref="M190" si="308">SUM(M188:M189)</f>
        <v>3.4135604182147761</v>
      </c>
      <c r="N190" s="301">
        <f t="shared" ref="N190" si="309">SUM(N188:N189)</f>
        <v>3.0669617067636761</v>
      </c>
      <c r="O190" s="301">
        <f t="shared" si="301"/>
        <v>9.2149999999999839</v>
      </c>
      <c r="P190" s="301"/>
      <c r="Q190" s="301">
        <f>SUM(Q188:Q189)</f>
        <v>3.2018210440675565</v>
      </c>
      <c r="R190" s="301">
        <f t="shared" ref="R190" si="310">SUM(R188:R189)</f>
        <v>4.1133703084157034</v>
      </c>
      <c r="S190" s="301">
        <f t="shared" ref="S190" si="311">SUM(S188:S189)</f>
        <v>3.599808647516749</v>
      </c>
      <c r="T190" s="301">
        <f t="shared" si="302"/>
        <v>10.91500000000001</v>
      </c>
      <c r="U190" s="301"/>
      <c r="V190" s="301">
        <f>SUM(V188:V189)</f>
        <v>3.6275281026162389</v>
      </c>
      <c r="W190" s="301">
        <f t="shared" ref="W190" si="312">SUM(W188:W189)</f>
        <v>4.825268672681835</v>
      </c>
      <c r="X190" s="301">
        <f t="shared" ref="X190" si="313">SUM(X188:X189)</f>
        <v>4.271203224701936</v>
      </c>
      <c r="Y190" s="301">
        <f t="shared" si="303"/>
        <v>12.724000000000011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1.6139979906634694</v>
      </c>
      <c r="C197" s="300">
        <v>2.1948000655931281</v>
      </c>
      <c r="D197" s="300">
        <v>1.942089011638469</v>
      </c>
      <c r="E197" s="300">
        <f>SUM(B197:D197)</f>
        <v>5.7508870678950661</v>
      </c>
      <c r="F197" s="300"/>
      <c r="G197" s="300">
        <v>1.2010366867544213</v>
      </c>
      <c r="H197" s="300">
        <v>1.8643488812073272</v>
      </c>
      <c r="I197" s="300">
        <v>3.3421457121651539</v>
      </c>
      <c r="J197" s="300">
        <f>SUM(G197:I197)</f>
        <v>6.4075312801269027</v>
      </c>
      <c r="K197" s="300"/>
      <c r="L197" s="300">
        <v>1.4717666701002834</v>
      </c>
      <c r="M197" s="300">
        <v>1.6489156189020464</v>
      </c>
      <c r="N197" s="300">
        <v>2.1421819153456685</v>
      </c>
      <c r="O197" s="300">
        <f>SUM(L197:N197)</f>
        <v>5.2628642043479985</v>
      </c>
      <c r="P197" s="300"/>
      <c r="Q197" s="300">
        <v>1.4835218190942143</v>
      </c>
      <c r="R197" s="300">
        <v>1.691121918505911</v>
      </c>
      <c r="S197" s="300">
        <v>2.2355742047366443</v>
      </c>
      <c r="T197" s="300">
        <f>SUM(Q197:S197)</f>
        <v>5.4102179423367698</v>
      </c>
      <c r="U197" s="300"/>
      <c r="V197" s="300">
        <v>1.4613990185940606</v>
      </c>
      <c r="W197" s="300">
        <v>1.6893470648708258</v>
      </c>
      <c r="X197" s="300">
        <v>2.2709310232012774</v>
      </c>
      <c r="Y197" s="300">
        <f>SUM(V197:X197)</f>
        <v>5.4216771066661638</v>
      </c>
    </row>
    <row r="198" spans="1:25" x14ac:dyDescent="0.2">
      <c r="A198" s="260" t="s">
        <v>364</v>
      </c>
      <c r="B198" s="300">
        <v>1.4735015924078809</v>
      </c>
      <c r="C198" s="300">
        <v>0.24906179690754632</v>
      </c>
      <c r="D198" s="300">
        <v>0.86954954278949681</v>
      </c>
      <c r="E198" s="300">
        <f t="shared" ref="E198:E199" si="314">SUM(B198:D198)</f>
        <v>2.5921129321049241</v>
      </c>
      <c r="F198" s="300"/>
      <c r="G198" s="300">
        <v>1.7384274651005733</v>
      </c>
      <c r="H198" s="300">
        <v>0.36341454623286173</v>
      </c>
      <c r="I198" s="300">
        <v>0.84162670853966826</v>
      </c>
      <c r="J198" s="300">
        <f t="shared" ref="J198:J199" si="315">SUM(G198:I198)</f>
        <v>2.9434687198731035</v>
      </c>
      <c r="K198" s="300"/>
      <c r="L198" s="300">
        <v>1.5389952463104857</v>
      </c>
      <c r="M198" s="300">
        <v>0.67514655262019163</v>
      </c>
      <c r="N198" s="300">
        <v>1.0639939967213299</v>
      </c>
      <c r="O198" s="300">
        <f t="shared" ref="O198:O199" si="316">SUM(L198:N198)</f>
        <v>3.2781357956520072</v>
      </c>
      <c r="P198" s="300"/>
      <c r="Q198" s="300">
        <v>1.6537184890472982</v>
      </c>
      <c r="R198" s="300">
        <v>0.7000416997989628</v>
      </c>
      <c r="S198" s="300">
        <v>1.1420218688169634</v>
      </c>
      <c r="T198" s="300">
        <f t="shared" ref="T198:T199" si="317">SUM(Q198:S198)</f>
        <v>3.4957820576632246</v>
      </c>
      <c r="U198" s="300"/>
      <c r="V198" s="300">
        <v>1.7880542315251029</v>
      </c>
      <c r="W198" s="300">
        <v>0.72470379839078625</v>
      </c>
      <c r="X198" s="300">
        <v>1.229564863417939</v>
      </c>
      <c r="Y198" s="300">
        <f t="shared" ref="Y198:Y199" si="318">SUM(V198:X198)</f>
        <v>3.7423228933338279</v>
      </c>
    </row>
    <row r="199" spans="1:25" x14ac:dyDescent="0.2">
      <c r="A199" s="264" t="s">
        <v>363</v>
      </c>
      <c r="B199" s="301">
        <f>SUM(B197:B198)</f>
        <v>3.0874995830713505</v>
      </c>
      <c r="C199" s="301">
        <f t="shared" ref="C199" si="319">SUM(C197:C198)</f>
        <v>2.4438618625006745</v>
      </c>
      <c r="D199" s="301">
        <f t="shared" ref="D199" si="320">SUM(D197:D198)</f>
        <v>2.8116385544279661</v>
      </c>
      <c r="E199" s="301">
        <f t="shared" si="314"/>
        <v>8.3429999999999911</v>
      </c>
      <c r="F199" s="301"/>
      <c r="G199" s="301">
        <f>SUM(G197:G198)</f>
        <v>2.9394641518549944</v>
      </c>
      <c r="H199" s="301">
        <f t="shared" ref="H199" si="321">SUM(H197:H198)</f>
        <v>2.227763427440189</v>
      </c>
      <c r="I199" s="301">
        <f t="shared" ref="I199" si="322">SUM(I197:I198)</f>
        <v>4.1837724207048224</v>
      </c>
      <c r="J199" s="301">
        <f t="shared" si="315"/>
        <v>9.3510000000000062</v>
      </c>
      <c r="K199" s="301"/>
      <c r="L199" s="301">
        <f>SUM(L197:L198)</f>
        <v>3.0107619164107691</v>
      </c>
      <c r="M199" s="301">
        <f t="shared" ref="M199" si="323">SUM(M197:M198)</f>
        <v>2.3240621715222378</v>
      </c>
      <c r="N199" s="301">
        <f t="shared" ref="N199" si="324">SUM(N197:N198)</f>
        <v>3.2061759120669984</v>
      </c>
      <c r="O199" s="301">
        <f t="shared" si="316"/>
        <v>8.5410000000000057</v>
      </c>
      <c r="P199" s="301"/>
      <c r="Q199" s="301">
        <f>SUM(Q197:Q198)</f>
        <v>3.1372403081415126</v>
      </c>
      <c r="R199" s="301">
        <f t="shared" ref="R199" si="325">SUM(R197:R198)</f>
        <v>2.3911636183048737</v>
      </c>
      <c r="S199" s="301">
        <f t="shared" ref="S199" si="326">SUM(S197:S198)</f>
        <v>3.3775960735536077</v>
      </c>
      <c r="T199" s="301">
        <f t="shared" si="317"/>
        <v>8.9059999999999935</v>
      </c>
      <c r="U199" s="301"/>
      <c r="V199" s="301">
        <f>SUM(V197:V198)</f>
        <v>3.2494532501191635</v>
      </c>
      <c r="W199" s="301">
        <f t="shared" ref="W199" si="327">SUM(W197:W198)</f>
        <v>2.414050863261612</v>
      </c>
      <c r="X199" s="301">
        <f t="shared" ref="X199" si="328">SUM(X197:X198)</f>
        <v>3.5004958866192162</v>
      </c>
      <c r="Y199" s="301">
        <f t="shared" si="318"/>
        <v>9.1639999999999908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Gloucestershire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0.60514525050421319</v>
      </c>
      <c r="N7">
        <f>'Ind T4'!C122</f>
        <v>0.70800231659025048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-1.3240570748719316</v>
      </c>
      <c r="N9">
        <f>'Ind T4'!C120</f>
        <v>1.887222566257063</v>
      </c>
    </row>
    <row r="10" spans="1:16" x14ac:dyDescent="0.2">
      <c r="L10" s="13" t="str">
        <f>'Ind T4'!A80</f>
        <v>Education</v>
      </c>
      <c r="M10">
        <f>'Ind T4'!B119</f>
        <v>-0.52628985948817153</v>
      </c>
      <c r="N10">
        <f>'Ind T4'!C119</f>
        <v>0.58329143301620867</v>
      </c>
    </row>
    <row r="11" spans="1:16" x14ac:dyDescent="0.2">
      <c r="L11" s="13" t="str">
        <f>'Ind T4'!A79</f>
        <v>Public admin. and defence</v>
      </c>
      <c r="M11">
        <f>'Ind T4'!B118</f>
        <v>-5.3115304789932427</v>
      </c>
      <c r="N11">
        <f>'Ind T4'!C118</f>
        <v>0.18736903054781262</v>
      </c>
    </row>
    <row r="12" spans="1:16" x14ac:dyDescent="0.2">
      <c r="L12" s="1" t="str">
        <f>CONCATENATE("[",'Ind T4'!A78,"]")</f>
        <v>[Non-marketed services]</v>
      </c>
      <c r="M12">
        <f>'Ind T4'!B117</f>
        <v>-1.7269213285509455</v>
      </c>
      <c r="N12">
        <f>'Ind T4'!C117</f>
        <v>1.2485904559378147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0.47020667932862192</v>
      </c>
      <c r="N14" s="13">
        <f>'Ind T4'!C115</f>
        <v>0.47046769118415099</v>
      </c>
    </row>
    <row r="15" spans="1:16" x14ac:dyDescent="0.2">
      <c r="L15" s="13" t="str">
        <f>'Ind T4'!A75</f>
        <v>Arts and entertainment</v>
      </c>
      <c r="M15" s="13">
        <f>'Ind T4'!B114</f>
        <v>0.85492040141468273</v>
      </c>
      <c r="N15" s="13">
        <f>'Ind T4'!C114</f>
        <v>2.174351060240487</v>
      </c>
    </row>
    <row r="16" spans="1:16" x14ac:dyDescent="0.2">
      <c r="L16" s="13" t="str">
        <f>'Ind T4'!A74</f>
        <v>Support services</v>
      </c>
      <c r="M16" s="13">
        <f>'Ind T4'!B113</f>
        <v>-1.3382161358241773</v>
      </c>
      <c r="N16" s="13">
        <f>'Ind T4'!C113</f>
        <v>1.4697512851609806</v>
      </c>
    </row>
    <row r="17" spans="12:14" x14ac:dyDescent="0.2">
      <c r="L17" s="13" t="str">
        <f>'Ind T4'!A73</f>
        <v>Professional services</v>
      </c>
      <c r="M17" s="13">
        <f>'Ind T4'!B112</f>
        <v>1.6181665974040582</v>
      </c>
      <c r="N17" s="13">
        <f>'Ind T4'!C112</f>
        <v>0.73630223206551104</v>
      </c>
    </row>
    <row r="18" spans="12:14" x14ac:dyDescent="0.2">
      <c r="L18" s="13" t="str">
        <f>'Ind T4'!A72</f>
        <v>Real estate</v>
      </c>
      <c r="M18" s="13">
        <f>'Ind T4'!B111</f>
        <v>1.7124866474496292</v>
      </c>
      <c r="N18" s="13">
        <f>'Ind T4'!C111</f>
        <v>-0.61446721276986471</v>
      </c>
    </row>
    <row r="19" spans="12:14" x14ac:dyDescent="0.2">
      <c r="L19" t="str">
        <f>'Ind T4'!A71</f>
        <v>Finance and insurance</v>
      </c>
      <c r="M19">
        <f>'Ind T4'!B110</f>
        <v>0.36148395220376717</v>
      </c>
      <c r="N19">
        <f>'Ind T4'!C110</f>
        <v>-0.29272619419520307</v>
      </c>
    </row>
    <row r="20" spans="12:14" x14ac:dyDescent="0.2">
      <c r="L20" t="str">
        <f>'Ind T4'!A70</f>
        <v>Information technology</v>
      </c>
      <c r="M20">
        <f>'Ind T4'!B109</f>
        <v>0.149242824271556</v>
      </c>
      <c r="N20">
        <f>'Ind T4'!C109</f>
        <v>0.92211484177042724</v>
      </c>
    </row>
    <row r="21" spans="12:14" x14ac:dyDescent="0.2">
      <c r="L21" t="str">
        <f>'Ind T4'!A69</f>
        <v>Media</v>
      </c>
      <c r="M21">
        <f>'Ind T4'!B108</f>
        <v>6.0557880342569925</v>
      </c>
      <c r="N21">
        <f>'Ind T4'!C108</f>
        <v>-0.38082118157216627</v>
      </c>
    </row>
    <row r="22" spans="12:14" x14ac:dyDescent="0.2">
      <c r="L22" s="1" t="str">
        <f>CONCATENATE("[",'Ind T4'!A68,"]")</f>
        <v>[Business and other services]</v>
      </c>
      <c r="M22">
        <f>'Ind T4'!B107</f>
        <v>0.54253536422901316</v>
      </c>
      <c r="N22">
        <f>'Ind T4'!C107</f>
        <v>0.84681465373521725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3.5038272610842025</v>
      </c>
      <c r="N24">
        <f>'Ind T4'!C105</f>
        <v>1.3364618834946329</v>
      </c>
    </row>
    <row r="25" spans="12:14" x14ac:dyDescent="0.2">
      <c r="L25" s="13" t="str">
        <f>'Ind T4'!A65</f>
        <v>Transport and storage</v>
      </c>
      <c r="M25">
        <f>'Ind T4'!B104</f>
        <v>-1.4680396855196065</v>
      </c>
      <c r="N25">
        <f>'Ind T4'!C104</f>
        <v>5.3004852003102343E-2</v>
      </c>
    </row>
    <row r="26" spans="12:14" x14ac:dyDescent="0.2">
      <c r="L26" s="13" t="str">
        <f>'Ind T4'!A64</f>
        <v>Wholesale and retail trade</v>
      </c>
      <c r="M26">
        <f>'Ind T4'!B103</f>
        <v>1.2081029218351969</v>
      </c>
      <c r="N26">
        <f>'Ind T4'!C103</f>
        <v>7.4853168102784196E-2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1.5402015966427873</v>
      </c>
      <c r="N27">
        <f>'Ind T4'!C102</f>
        <v>0.48836207802822607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3.3604309893818796</v>
      </c>
      <c r="N29">
        <f>'Ind T4'!C100</f>
        <v>1.3891736675867294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1.3056807388643454</v>
      </c>
      <c r="N31">
        <f>'Ind T4'!C98</f>
        <v>-0.52020823209067979</v>
      </c>
    </row>
    <row r="32" spans="12:14" x14ac:dyDescent="0.2">
      <c r="L32" s="13" t="str">
        <f>'Ind T4'!A58</f>
        <v>Engineering</v>
      </c>
      <c r="M32">
        <f>'Ind T4'!B97</f>
        <v>-0.43467582019112161</v>
      </c>
      <c r="N32">
        <f>'Ind T4'!C97</f>
        <v>-1.6686491731793374</v>
      </c>
    </row>
    <row r="33" spans="12:14" x14ac:dyDescent="0.2">
      <c r="L33" s="13" t="str">
        <f>'Ind T4'!A57</f>
        <v>Food drink and tobacco</v>
      </c>
      <c r="M33">
        <f>'Ind T4'!B96</f>
        <v>1.8044779368626251</v>
      </c>
      <c r="N33">
        <f>'Ind T4'!C96</f>
        <v>-1.4669185653027106</v>
      </c>
    </row>
    <row r="34" spans="12:14" x14ac:dyDescent="0.2">
      <c r="L34" s="1" t="str">
        <f>CONCATENATE("[",'Ind T4'!A56,"]")</f>
        <v>[Manufacturing]</v>
      </c>
      <c r="M34">
        <f>'Ind T4'!B95</f>
        <v>0.85649261057885173</v>
      </c>
      <c r="N34">
        <f>'Ind T4'!C95</f>
        <v>-0.91442946028746919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2.6153948805204275</v>
      </c>
      <c r="N36">
        <f>'Ind T4'!C93</f>
        <v>0.99603185251861959</v>
      </c>
    </row>
    <row r="37" spans="12:14" x14ac:dyDescent="0.2">
      <c r="L37" s="13" t="str">
        <f>'Ind T4'!A53</f>
        <v>Electricity and gas</v>
      </c>
      <c r="M37">
        <f>'Ind T4'!B92</f>
        <v>12.128370434221125</v>
      </c>
      <c r="N37">
        <f>'Ind T4'!C92</f>
        <v>-0.53547419677252295</v>
      </c>
    </row>
    <row r="38" spans="12:14" x14ac:dyDescent="0.2">
      <c r="L38" s="13" t="str">
        <f>'Ind T4'!A52</f>
        <v>Mining and quarrying</v>
      </c>
      <c r="M38">
        <f>'Ind T4'!B91</f>
        <v>-9.6757962352723492</v>
      </c>
      <c r="N38">
        <f>'Ind T4'!C91</f>
        <v>-2.0762152305901838</v>
      </c>
    </row>
    <row r="39" spans="12:14" x14ac:dyDescent="0.2">
      <c r="L39" s="45" t="str">
        <f>'Ind T4'!A51</f>
        <v>Agriculture</v>
      </c>
      <c r="M39">
        <f>'Ind T4'!B90</f>
        <v>3.5902375625470828</v>
      </c>
      <c r="N39">
        <f>'Ind T4'!C90</f>
        <v>0.45968422643305473</v>
      </c>
    </row>
    <row r="40" spans="12:14" x14ac:dyDescent="0.2">
      <c r="L40" s="1" t="str">
        <f>CONCATENATE("[",'Ind T4'!A50,"]")</f>
        <v>[Primary sector and utilities]</v>
      </c>
      <c r="M40">
        <f>'Ind T4'!B89</f>
        <v>4.7432821342158205</v>
      </c>
      <c r="N40">
        <f>'Ind T4'!C89</f>
        <v>0.26266503082954529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Gloucestershire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11.382000000000014</v>
      </c>
      <c r="N5" s="11">
        <f t="shared" ref="N5:AL5" si="1">SUM(N6:N9)</f>
        <v>10.921999999999999</v>
      </c>
      <c r="O5" s="11">
        <f t="shared" si="1"/>
        <v>11.796999999999988</v>
      </c>
      <c r="P5" s="11">
        <f t="shared" si="1"/>
        <v>10.269999999999991</v>
      </c>
      <c r="Q5" s="11">
        <f t="shared" si="1"/>
        <v>11.259000000000015</v>
      </c>
      <c r="R5" s="11">
        <f t="shared" si="1"/>
        <v>10.297000000000015</v>
      </c>
      <c r="S5" s="11">
        <f t="shared" si="1"/>
        <v>10.926000000000014</v>
      </c>
      <c r="T5" s="11">
        <f t="shared" si="1"/>
        <v>11.431000000000008</v>
      </c>
      <c r="U5" s="11">
        <f t="shared" si="1"/>
        <v>12.47600000000001</v>
      </c>
      <c r="V5" s="11">
        <f t="shared" si="1"/>
        <v>10.638999999999989</v>
      </c>
      <c r="W5" s="11">
        <f t="shared" si="1"/>
        <v>12.982000000000017</v>
      </c>
      <c r="X5" s="11">
        <f t="shared" si="1"/>
        <v>12.923000000000009</v>
      </c>
      <c r="Y5" s="11">
        <f t="shared" si="1"/>
        <v>12.898000000000003</v>
      </c>
      <c r="Z5" s="11">
        <f t="shared" si="1"/>
        <v>12.995999999999992</v>
      </c>
      <c r="AA5" s="11">
        <f t="shared" si="1"/>
        <v>13.135</v>
      </c>
      <c r="AB5" s="11">
        <f t="shared" si="1"/>
        <v>13.194000000000015</v>
      </c>
      <c r="AC5" s="11">
        <f t="shared" si="1"/>
        <v>13.243000000000006</v>
      </c>
      <c r="AD5" s="11">
        <f t="shared" si="1"/>
        <v>13.281000000000017</v>
      </c>
      <c r="AE5" s="11">
        <f t="shared" si="1"/>
        <v>13.307999999999989</v>
      </c>
      <c r="AF5" s="11">
        <f t="shared" si="1"/>
        <v>13.331999999999967</v>
      </c>
      <c r="AG5" s="11">
        <f t="shared" si="1"/>
        <v>13.365999999999993</v>
      </c>
      <c r="AH5" s="11">
        <f t="shared" si="1"/>
        <v>13.396999999999993</v>
      </c>
      <c r="AI5" s="11">
        <f t="shared" si="1"/>
        <v>13.42600000000002</v>
      </c>
      <c r="AJ5" s="11">
        <f t="shared" si="1"/>
        <v>13.452000000000014</v>
      </c>
      <c r="AK5" s="11">
        <f t="shared" si="1"/>
        <v>13.477999999999987</v>
      </c>
      <c r="AL5" s="11">
        <f t="shared" si="1"/>
        <v>13.502999999999988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7.6210000000000191</v>
      </c>
      <c r="N6" s="11">
        <v>6.5759999999999996</v>
      </c>
      <c r="O6" s="11">
        <v>7.125999999999987</v>
      </c>
      <c r="P6" s="11">
        <v>5.8419999999999934</v>
      </c>
      <c r="Q6" s="11">
        <v>6.9570000000000087</v>
      </c>
      <c r="R6" s="11">
        <v>5.9210000000000118</v>
      </c>
      <c r="S6" s="11">
        <v>6.1650000000000125</v>
      </c>
      <c r="T6" s="11">
        <v>6.8750000000000089</v>
      </c>
      <c r="U6" s="11">
        <v>7.1030000000000113</v>
      </c>
      <c r="V6" s="11">
        <v>5.6129999999999951</v>
      </c>
      <c r="W6" s="11">
        <v>7.0630000000000122</v>
      </c>
      <c r="X6" s="11">
        <v>7.1250000000000107</v>
      </c>
      <c r="Y6" s="11">
        <v>7.1780000000000053</v>
      </c>
      <c r="Z6" s="11">
        <v>7.2659999999999965</v>
      </c>
      <c r="AA6" s="11">
        <v>7.3220000000000063</v>
      </c>
      <c r="AB6" s="11">
        <v>7.3390000000000111</v>
      </c>
      <c r="AC6" s="11">
        <v>7.3610000000000078</v>
      </c>
      <c r="AD6" s="11">
        <v>7.3820000000000254</v>
      </c>
      <c r="AE6" s="11">
        <v>7.3999999999999915</v>
      </c>
      <c r="AF6" s="11">
        <v>7.4169999999999812</v>
      </c>
      <c r="AG6" s="11">
        <v>7.4449999999999914</v>
      </c>
      <c r="AH6" s="11">
        <v>7.4710000000000001</v>
      </c>
      <c r="AI6" s="11">
        <v>7.4970000000000088</v>
      </c>
      <c r="AJ6" s="11">
        <v>7.5210000000000097</v>
      </c>
      <c r="AK6" s="172">
        <v>7.5439999999999987</v>
      </c>
      <c r="AL6" s="11">
        <v>7.5659999999999927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0.27400000000000008</v>
      </c>
      <c r="N7" s="11">
        <v>0.25999999999999973</v>
      </c>
      <c r="O7" s="11">
        <v>0.51599999999999935</v>
      </c>
      <c r="P7" s="11">
        <v>0.41400000000000092</v>
      </c>
      <c r="Q7" s="11">
        <v>0.25700000000000006</v>
      </c>
      <c r="R7" s="11">
        <v>0.49899999999999894</v>
      </c>
      <c r="S7" s="11">
        <v>0.2729999999999998</v>
      </c>
      <c r="T7" s="11">
        <v>0.28800000000000048</v>
      </c>
      <c r="U7" s="11">
        <v>0.42799999999999949</v>
      </c>
      <c r="V7" s="11">
        <v>0.2970000000000001</v>
      </c>
      <c r="W7" s="11">
        <v>0.29999999999999932</v>
      </c>
      <c r="X7" s="11">
        <v>0.29100000000000081</v>
      </c>
      <c r="Y7" s="11">
        <v>0.28699999999999987</v>
      </c>
      <c r="Z7" s="11">
        <v>0.27800000000000025</v>
      </c>
      <c r="AA7" s="11">
        <v>0.26999999999999946</v>
      </c>
      <c r="AB7" s="11">
        <v>0.26299999999999979</v>
      </c>
      <c r="AC7" s="11">
        <v>0.25700000000000012</v>
      </c>
      <c r="AD7" s="11">
        <v>0.25199999999999995</v>
      </c>
      <c r="AE7" s="11">
        <v>0.24700000000000019</v>
      </c>
      <c r="AF7" s="11">
        <v>0.2420000000000001</v>
      </c>
      <c r="AG7" s="11">
        <v>0.23800000000000035</v>
      </c>
      <c r="AH7" s="11">
        <v>0.23399999999999976</v>
      </c>
      <c r="AI7" s="11">
        <v>0.22999999999999993</v>
      </c>
      <c r="AJ7" s="11">
        <v>0.2259999999999999</v>
      </c>
      <c r="AK7" s="172">
        <v>0.22199999999999986</v>
      </c>
      <c r="AL7" s="11">
        <v>0.21900000000000006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2.0519999999999956</v>
      </c>
      <c r="N8" s="11">
        <v>2.0370000000000021</v>
      </c>
      <c r="O8" s="11">
        <v>2.0659999999999985</v>
      </c>
      <c r="P8" s="11">
        <v>2.3619999999999943</v>
      </c>
      <c r="Q8" s="11">
        <v>2.2210000000000041</v>
      </c>
      <c r="R8" s="11">
        <v>1.9030000000000022</v>
      </c>
      <c r="S8" s="11">
        <v>2.7060000000000031</v>
      </c>
      <c r="T8" s="11">
        <v>2.6030000000000006</v>
      </c>
      <c r="U8" s="11">
        <v>3.2029999999999976</v>
      </c>
      <c r="V8" s="11">
        <v>2.2979999999999987</v>
      </c>
      <c r="W8" s="11">
        <v>3.3730000000000024</v>
      </c>
      <c r="X8" s="11">
        <v>3.3079999999999972</v>
      </c>
      <c r="Y8" s="11">
        <v>3.248000000000002</v>
      </c>
      <c r="Z8" s="11">
        <v>3.2300000000000009</v>
      </c>
      <c r="AA8" s="11">
        <v>3.2179999999999986</v>
      </c>
      <c r="AB8" s="11">
        <v>3.2080000000000002</v>
      </c>
      <c r="AC8" s="11">
        <v>3.1980000000000026</v>
      </c>
      <c r="AD8" s="11">
        <v>3.1879999999999984</v>
      </c>
      <c r="AE8" s="11">
        <v>3.177</v>
      </c>
      <c r="AF8" s="11">
        <v>3.1669999999999936</v>
      </c>
      <c r="AG8" s="11">
        <v>3.1580000000000017</v>
      </c>
      <c r="AH8" s="11">
        <v>3.1489999999999911</v>
      </c>
      <c r="AI8" s="11">
        <v>3.1400000000000072</v>
      </c>
      <c r="AJ8" s="11">
        <v>3.1299999999999994</v>
      </c>
      <c r="AK8" s="172">
        <v>3.1209999999999996</v>
      </c>
      <c r="AL8" s="11">
        <v>3.1119999999999939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1.4349999999999987</v>
      </c>
      <c r="N9" s="11">
        <v>2.0489999999999977</v>
      </c>
      <c r="O9" s="11">
        <v>2.0890000000000035</v>
      </c>
      <c r="P9" s="11">
        <v>1.6520000000000021</v>
      </c>
      <c r="Q9" s="11">
        <v>1.824000000000001</v>
      </c>
      <c r="R9" s="11">
        <v>1.9740000000000015</v>
      </c>
      <c r="S9" s="11">
        <v>1.7819999999999985</v>
      </c>
      <c r="T9" s="11">
        <v>1.6649999999999996</v>
      </c>
      <c r="U9" s="11">
        <v>1.7420000000000013</v>
      </c>
      <c r="V9" s="11">
        <v>2.4309999999999961</v>
      </c>
      <c r="W9" s="11">
        <v>2.2460000000000035</v>
      </c>
      <c r="X9" s="11">
        <v>2.1990000000000016</v>
      </c>
      <c r="Y9" s="11">
        <v>2.1849999999999943</v>
      </c>
      <c r="Z9" s="11">
        <v>2.2219999999999942</v>
      </c>
      <c r="AA9" s="11">
        <v>2.3249999999999953</v>
      </c>
      <c r="AB9" s="11">
        <v>2.3840000000000043</v>
      </c>
      <c r="AC9" s="11">
        <v>2.4269999999999969</v>
      </c>
      <c r="AD9" s="11">
        <v>2.458999999999993</v>
      </c>
      <c r="AE9" s="11">
        <v>2.4839999999999987</v>
      </c>
      <c r="AF9" s="11">
        <v>2.5059999999999909</v>
      </c>
      <c r="AG9" s="11">
        <v>2.5249999999999995</v>
      </c>
      <c r="AH9" s="11">
        <v>2.5430000000000006</v>
      </c>
      <c r="AI9" s="11">
        <v>2.559000000000005</v>
      </c>
      <c r="AJ9" s="11">
        <v>2.5750000000000051</v>
      </c>
      <c r="AK9" s="172">
        <v>2.5909999999999895</v>
      </c>
      <c r="AL9" s="11">
        <v>2.6059999999999994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35.749999999999957</v>
      </c>
      <c r="N11" s="11">
        <f t="shared" si="2"/>
        <v>36.696999999999953</v>
      </c>
      <c r="O11" s="11">
        <f t="shared" si="2"/>
        <v>39.094000000000023</v>
      </c>
      <c r="P11" s="11">
        <f t="shared" si="2"/>
        <v>40.160999999999987</v>
      </c>
      <c r="Q11" s="11">
        <f t="shared" si="2"/>
        <v>37.287999999999982</v>
      </c>
      <c r="R11" s="11">
        <f t="shared" ref="R11" si="3">SUM(R12:R14)</f>
        <v>36.290999999999968</v>
      </c>
      <c r="S11" s="11">
        <f t="shared" ref="S11" si="4">SUM(S12:S14)</f>
        <v>36.716999999999977</v>
      </c>
      <c r="T11" s="11">
        <f t="shared" ref="T11" si="5">SUM(T12:T14)</f>
        <v>36.424000000000014</v>
      </c>
      <c r="U11" s="11">
        <f t="shared" ref="U11" si="6">SUM(U12:U14)</f>
        <v>36.665999999999968</v>
      </c>
      <c r="V11" s="11">
        <f t="shared" ref="V11" si="7">SUM(V12:V14)</f>
        <v>38.033000000000015</v>
      </c>
      <c r="W11" s="11">
        <f t="shared" ref="W11" si="8">SUM(W12:W14)</f>
        <v>37.872000000000014</v>
      </c>
      <c r="X11" s="11">
        <f t="shared" ref="X11" si="9">SUM(X12:X14)</f>
        <v>37.367000000000026</v>
      </c>
      <c r="Y11" s="11">
        <f t="shared" ref="Y11" si="10">SUM(Y12:Y14)</f>
        <v>36.945999999999998</v>
      </c>
      <c r="Z11" s="11">
        <f t="shared" ref="Z11" si="11">SUM(Z12:Z14)</f>
        <v>36.62599999999992</v>
      </c>
      <c r="AA11" s="11">
        <f t="shared" ref="AA11" si="12">SUM(AA12:AA14)</f>
        <v>36.289000000000016</v>
      </c>
      <c r="AB11" s="11">
        <f t="shared" ref="AB11" si="13">SUM(AB12:AB14)</f>
        <v>35.92000000000008</v>
      </c>
      <c r="AC11" s="11">
        <f t="shared" ref="AC11" si="14">SUM(AC12:AC14)</f>
        <v>35.595000000000056</v>
      </c>
      <c r="AD11" s="11">
        <f>SUM(AD12:AD14)</f>
        <v>35.265999999999977</v>
      </c>
      <c r="AE11" s="11">
        <f t="shared" ref="AE11" si="15">SUM(AE12:AE14)</f>
        <v>34.942000000000036</v>
      </c>
      <c r="AF11" s="11">
        <f t="shared" ref="AF11" si="16">SUM(AF12:AF14)</f>
        <v>34.625000000000007</v>
      </c>
      <c r="AG11" s="11">
        <f t="shared" ref="AG11:AL11" si="17">SUM(AG12:AG14)</f>
        <v>34.357999999999947</v>
      </c>
      <c r="AH11" s="11">
        <f t="shared" si="17"/>
        <v>34.068000000000055</v>
      </c>
      <c r="AI11" s="11">
        <f t="shared" si="17"/>
        <v>33.784000000000027</v>
      </c>
      <c r="AJ11" s="11">
        <f t="shared" si="17"/>
        <v>33.50799999999991</v>
      </c>
      <c r="AK11" s="11">
        <f t="shared" si="17"/>
        <v>33.237000000000023</v>
      </c>
      <c r="AL11" s="11">
        <f t="shared" si="17"/>
        <v>32.996999999999957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3.3560000000000105</v>
      </c>
      <c r="N12" s="11">
        <v>2.9300000000000028</v>
      </c>
      <c r="O12" s="11">
        <v>3.3969999999999905</v>
      </c>
      <c r="P12" s="11">
        <v>3.507999999999992</v>
      </c>
      <c r="Q12" s="11">
        <v>3.2069999999999972</v>
      </c>
      <c r="R12" s="11">
        <v>3.5599999999999943</v>
      </c>
      <c r="S12" s="11">
        <v>4.1930000000000014</v>
      </c>
      <c r="T12" s="11">
        <v>3.8299999999999792</v>
      </c>
      <c r="U12" s="11">
        <v>3.5509999999999935</v>
      </c>
      <c r="V12" s="11">
        <v>3.8240000000000021</v>
      </c>
      <c r="W12" s="11">
        <v>3.8929999999999936</v>
      </c>
      <c r="X12" s="11">
        <v>3.8469999999999884</v>
      </c>
      <c r="Y12" s="11">
        <v>3.804000000000006</v>
      </c>
      <c r="Z12" s="11">
        <v>3.7789999999999919</v>
      </c>
      <c r="AA12" s="11">
        <v>3.7290000000000023</v>
      </c>
      <c r="AB12" s="11">
        <v>3.6659999999999977</v>
      </c>
      <c r="AC12" s="11">
        <v>3.610999999999994</v>
      </c>
      <c r="AD12" s="11">
        <v>3.555000000000001</v>
      </c>
      <c r="AE12" s="11">
        <v>3.4980000000000064</v>
      </c>
      <c r="AF12" s="11">
        <v>3.4419999999999988</v>
      </c>
      <c r="AG12" s="11">
        <v>3.3869999999999933</v>
      </c>
      <c r="AH12" s="11">
        <v>3.3319999999999999</v>
      </c>
      <c r="AI12" s="11">
        <v>3.2779999999999982</v>
      </c>
      <c r="AJ12" s="11">
        <v>3.2250000000000041</v>
      </c>
      <c r="AK12" s="172">
        <v>3.1720000000000024</v>
      </c>
      <c r="AL12" s="11">
        <v>3.1189999999999962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10.704999999999972</v>
      </c>
      <c r="N13" s="11">
        <v>13.029999999999939</v>
      </c>
      <c r="O13" s="11">
        <v>13.469999999999986</v>
      </c>
      <c r="P13" s="11">
        <v>14.570999999999973</v>
      </c>
      <c r="Q13" s="11">
        <v>11.83</v>
      </c>
      <c r="R13" s="11">
        <v>10.675000000000013</v>
      </c>
      <c r="S13" s="11">
        <v>9.6170000000000382</v>
      </c>
      <c r="T13" s="11">
        <v>11.80200000000003</v>
      </c>
      <c r="U13" s="11">
        <v>10.206000000000014</v>
      </c>
      <c r="V13" s="11">
        <v>10.562000000000015</v>
      </c>
      <c r="W13" s="11">
        <v>10.445</v>
      </c>
      <c r="X13" s="11">
        <v>10.592999999999984</v>
      </c>
      <c r="Y13" s="11">
        <v>10.45799999999999</v>
      </c>
      <c r="Z13" s="11">
        <v>10.351999999999968</v>
      </c>
      <c r="AA13" s="11">
        <v>10.236000000000015</v>
      </c>
      <c r="AB13" s="11">
        <v>10.100000000000009</v>
      </c>
      <c r="AC13" s="11">
        <v>9.8830000000000116</v>
      </c>
      <c r="AD13" s="11">
        <v>9.6689999999999934</v>
      </c>
      <c r="AE13" s="11">
        <v>9.4579999999999966</v>
      </c>
      <c r="AF13" s="11">
        <v>9.2509999999999941</v>
      </c>
      <c r="AG13" s="11">
        <v>9.0579999999999927</v>
      </c>
      <c r="AH13" s="11">
        <v>8.8640000000000239</v>
      </c>
      <c r="AI13" s="11">
        <v>8.6720000000000308</v>
      </c>
      <c r="AJ13" s="11">
        <v>8.483999999999984</v>
      </c>
      <c r="AK13" s="172">
        <v>8.2980000000000036</v>
      </c>
      <c r="AL13" s="11">
        <v>8.1149999999999984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21.688999999999979</v>
      </c>
      <c r="N14" s="11">
        <v>20.737000000000009</v>
      </c>
      <c r="O14" s="11">
        <v>22.227000000000043</v>
      </c>
      <c r="P14" s="11">
        <v>22.082000000000019</v>
      </c>
      <c r="Q14" s="11">
        <v>22.250999999999983</v>
      </c>
      <c r="R14" s="11">
        <v>22.055999999999962</v>
      </c>
      <c r="S14" s="11">
        <v>22.906999999999936</v>
      </c>
      <c r="T14" s="11">
        <v>20.792000000000005</v>
      </c>
      <c r="U14" s="11">
        <v>22.908999999999963</v>
      </c>
      <c r="V14" s="11">
        <v>23.646999999999995</v>
      </c>
      <c r="W14" s="11">
        <v>23.534000000000024</v>
      </c>
      <c r="X14" s="11">
        <v>22.927000000000053</v>
      </c>
      <c r="Y14" s="11">
        <v>22.684000000000001</v>
      </c>
      <c r="Z14" s="11">
        <v>22.494999999999962</v>
      </c>
      <c r="AA14" s="11">
        <v>22.323999999999998</v>
      </c>
      <c r="AB14" s="11">
        <v>22.154000000000075</v>
      </c>
      <c r="AC14" s="11">
        <v>22.101000000000052</v>
      </c>
      <c r="AD14" s="11">
        <v>22.041999999999984</v>
      </c>
      <c r="AE14" s="11">
        <v>21.986000000000036</v>
      </c>
      <c r="AF14" s="11">
        <v>21.932000000000013</v>
      </c>
      <c r="AG14" s="11">
        <v>21.912999999999958</v>
      </c>
      <c r="AH14" s="11">
        <v>21.872000000000028</v>
      </c>
      <c r="AI14" s="11">
        <v>21.834</v>
      </c>
      <c r="AJ14" s="11">
        <v>21.798999999999921</v>
      </c>
      <c r="AK14" s="172">
        <v>21.767000000000014</v>
      </c>
      <c r="AL14" s="11">
        <v>21.762999999999966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19.098999999999975</v>
      </c>
      <c r="N16" s="11">
        <v>20.838000000000029</v>
      </c>
      <c r="O16" s="11">
        <v>22.422000000000008</v>
      </c>
      <c r="P16" s="11">
        <v>21.662000000000049</v>
      </c>
      <c r="Q16" s="11">
        <v>24.964000000000038</v>
      </c>
      <c r="R16" s="11">
        <v>23.862000000000045</v>
      </c>
      <c r="S16" s="11">
        <v>24.075999999999997</v>
      </c>
      <c r="T16" s="11">
        <v>24.503000000000007</v>
      </c>
      <c r="U16" s="11">
        <v>26.60700000000001</v>
      </c>
      <c r="V16" s="11">
        <v>28.65800000000004</v>
      </c>
      <c r="W16" s="11">
        <v>28.150000000000041</v>
      </c>
      <c r="X16" s="11">
        <v>27.955999999999985</v>
      </c>
      <c r="Y16" s="11">
        <v>28.476000000000031</v>
      </c>
      <c r="Z16" s="11">
        <v>29.583999999999971</v>
      </c>
      <c r="AA16" s="11">
        <v>30.449000000000044</v>
      </c>
      <c r="AB16" s="11">
        <v>30.857999999999951</v>
      </c>
      <c r="AC16" s="11">
        <v>31.233999999999963</v>
      </c>
      <c r="AD16" s="11">
        <v>31.539000000000065</v>
      </c>
      <c r="AE16" s="11">
        <v>31.886000000000063</v>
      </c>
      <c r="AF16" s="11">
        <v>32.216999999999999</v>
      </c>
      <c r="AG16" s="11">
        <v>32.594000000000037</v>
      </c>
      <c r="AH16" s="11">
        <v>32.980000000000068</v>
      </c>
      <c r="AI16" s="11">
        <v>33.377999999999993</v>
      </c>
      <c r="AJ16" s="11">
        <v>33.784999999999961</v>
      </c>
      <c r="AK16" s="172">
        <v>34.19999999999996</v>
      </c>
      <c r="AL16" s="11">
        <v>34.622000000000028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80.669999999999973</v>
      </c>
      <c r="N18" s="11">
        <f t="shared" ref="N18:AL18" si="18">SUM(N19:N21)</f>
        <v>77.021999999999991</v>
      </c>
      <c r="O18" s="11">
        <f t="shared" si="18"/>
        <v>78.122</v>
      </c>
      <c r="P18" s="11">
        <f t="shared" si="18"/>
        <v>77.085999999999956</v>
      </c>
      <c r="Q18" s="11">
        <f t="shared" si="18"/>
        <v>80.951000000000178</v>
      </c>
      <c r="R18" s="11">
        <f t="shared" si="18"/>
        <v>80.773999999999859</v>
      </c>
      <c r="S18" s="11">
        <f t="shared" si="18"/>
        <v>83.914999999999878</v>
      </c>
      <c r="T18" s="11">
        <f t="shared" si="18"/>
        <v>85.256999999999948</v>
      </c>
      <c r="U18" s="11">
        <f t="shared" si="18"/>
        <v>89.204000000000036</v>
      </c>
      <c r="V18" s="11">
        <f t="shared" si="18"/>
        <v>87.563999999999893</v>
      </c>
      <c r="W18" s="11">
        <f t="shared" si="18"/>
        <v>87.189000000000021</v>
      </c>
      <c r="X18" s="11">
        <f t="shared" si="18"/>
        <v>86.578999999999979</v>
      </c>
      <c r="Y18" s="11">
        <f t="shared" si="18"/>
        <v>87.33299999999997</v>
      </c>
      <c r="Z18" s="11">
        <f t="shared" si="18"/>
        <v>88.327000000000155</v>
      </c>
      <c r="AA18" s="11">
        <f t="shared" si="18"/>
        <v>89.263999999999967</v>
      </c>
      <c r="AB18" s="11">
        <f t="shared" si="18"/>
        <v>89.887999999999977</v>
      </c>
      <c r="AC18" s="11">
        <f t="shared" si="18"/>
        <v>90.399999999999963</v>
      </c>
      <c r="AD18" s="11">
        <f t="shared" si="18"/>
        <v>90.85599999999998</v>
      </c>
      <c r="AE18" s="11">
        <f t="shared" si="18"/>
        <v>91.27500000000002</v>
      </c>
      <c r="AF18" s="11">
        <f t="shared" si="18"/>
        <v>91.667000000000002</v>
      </c>
      <c r="AG18" s="11">
        <f t="shared" si="18"/>
        <v>92.064999999999898</v>
      </c>
      <c r="AH18" s="11">
        <f t="shared" si="18"/>
        <v>92.442000000000021</v>
      </c>
      <c r="AI18" s="11">
        <f t="shared" si="18"/>
        <v>92.799999999999898</v>
      </c>
      <c r="AJ18" s="11">
        <f t="shared" si="18"/>
        <v>93.156999999999996</v>
      </c>
      <c r="AK18" s="11">
        <f t="shared" si="18"/>
        <v>93.488000000000028</v>
      </c>
      <c r="AL18" s="11">
        <f t="shared" si="18"/>
        <v>93.798999999999978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47.808000000000042</v>
      </c>
      <c r="N19" s="11">
        <v>46</v>
      </c>
      <c r="O19" s="11">
        <v>47.059000000000033</v>
      </c>
      <c r="P19" s="11">
        <v>46.115999999999957</v>
      </c>
      <c r="Q19" s="11">
        <v>47.027000000000129</v>
      </c>
      <c r="R19" s="11">
        <v>47.056999999999903</v>
      </c>
      <c r="S19" s="11">
        <v>49.504999999999889</v>
      </c>
      <c r="T19" s="11">
        <v>48.329999999999963</v>
      </c>
      <c r="U19" s="11">
        <v>48.004000000000026</v>
      </c>
      <c r="V19" s="11">
        <v>49.020999999999937</v>
      </c>
      <c r="W19" s="11">
        <v>49.969000000000015</v>
      </c>
      <c r="X19" s="11">
        <v>50.127999999999957</v>
      </c>
      <c r="Y19" s="11">
        <v>50.138999999999903</v>
      </c>
      <c r="Z19" s="11">
        <v>50.098000000000091</v>
      </c>
      <c r="AA19" s="11">
        <v>50.134999999999991</v>
      </c>
      <c r="AB19" s="11">
        <v>50.209999999999916</v>
      </c>
      <c r="AC19" s="11">
        <v>50.246999999999971</v>
      </c>
      <c r="AD19" s="11">
        <v>50.275000000000041</v>
      </c>
      <c r="AE19" s="11">
        <v>50.295999999999992</v>
      </c>
      <c r="AF19" s="11">
        <v>50.314000000000085</v>
      </c>
      <c r="AG19" s="11">
        <v>50.341999999999885</v>
      </c>
      <c r="AH19" s="11">
        <v>50.374000000000031</v>
      </c>
      <c r="AI19" s="11">
        <v>50.403999999999847</v>
      </c>
      <c r="AJ19" s="11">
        <v>50.452999999999932</v>
      </c>
      <c r="AK19" s="172">
        <v>50.494999999999983</v>
      </c>
      <c r="AL19" s="11">
        <v>50.533000000000008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10.878999999999989</v>
      </c>
      <c r="N20" s="11">
        <v>10.216000000000001</v>
      </c>
      <c r="O20" s="11">
        <v>10.435999999999982</v>
      </c>
      <c r="P20" s="11">
        <v>9.6510000000000105</v>
      </c>
      <c r="Q20" s="11">
        <v>9.4819999999999851</v>
      </c>
      <c r="R20" s="11">
        <v>10.929000000000007</v>
      </c>
      <c r="S20" s="11">
        <v>9.516</v>
      </c>
      <c r="T20" s="11">
        <v>8.9650000000000105</v>
      </c>
      <c r="U20" s="11">
        <v>10.732000000000019</v>
      </c>
      <c r="V20" s="11">
        <v>10.362999999999987</v>
      </c>
      <c r="W20" s="11">
        <v>10.149999999999997</v>
      </c>
      <c r="X20" s="11">
        <v>10.443000000000001</v>
      </c>
      <c r="Y20" s="11">
        <v>10.318000000000032</v>
      </c>
      <c r="Z20" s="11">
        <v>10.279000000000011</v>
      </c>
      <c r="AA20" s="11">
        <v>10.291000000000022</v>
      </c>
      <c r="AB20" s="11">
        <v>10.296999999999999</v>
      </c>
      <c r="AC20" s="11">
        <v>10.292000000000003</v>
      </c>
      <c r="AD20" s="11">
        <v>10.286999999999964</v>
      </c>
      <c r="AE20" s="11">
        <v>10.279999999999998</v>
      </c>
      <c r="AF20" s="11">
        <v>10.272999999999973</v>
      </c>
      <c r="AG20" s="11">
        <v>10.269</v>
      </c>
      <c r="AH20" s="11">
        <v>10.262000000000002</v>
      </c>
      <c r="AI20" s="11">
        <v>10.255000000000024</v>
      </c>
      <c r="AJ20" s="11">
        <v>10.247000000000002</v>
      </c>
      <c r="AK20" s="172">
        <v>10.239000000000015</v>
      </c>
      <c r="AL20" s="11">
        <v>10.231000000000012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21.98299999999994</v>
      </c>
      <c r="N21" s="11">
        <v>20.805999999999994</v>
      </c>
      <c r="O21" s="11">
        <v>20.626999999999985</v>
      </c>
      <c r="P21" s="11">
        <v>21.318999999999992</v>
      </c>
      <c r="Q21" s="11">
        <v>24.442000000000061</v>
      </c>
      <c r="R21" s="11">
        <v>22.787999999999954</v>
      </c>
      <c r="S21" s="11">
        <v>24.893999999999984</v>
      </c>
      <c r="T21" s="11">
        <v>27.961999999999975</v>
      </c>
      <c r="U21" s="11">
        <v>30.467999999999993</v>
      </c>
      <c r="V21" s="11">
        <v>28.179999999999968</v>
      </c>
      <c r="W21" s="11">
        <v>27.070000000000011</v>
      </c>
      <c r="X21" s="11">
        <v>26.008000000000028</v>
      </c>
      <c r="Y21" s="11">
        <v>26.87600000000004</v>
      </c>
      <c r="Z21" s="11">
        <v>27.950000000000049</v>
      </c>
      <c r="AA21" s="11">
        <v>28.837999999999948</v>
      </c>
      <c r="AB21" s="11">
        <v>29.381000000000064</v>
      </c>
      <c r="AC21" s="11">
        <v>29.86099999999999</v>
      </c>
      <c r="AD21" s="11">
        <v>30.293999999999972</v>
      </c>
      <c r="AE21" s="11">
        <v>30.699000000000023</v>
      </c>
      <c r="AF21" s="11">
        <v>31.079999999999934</v>
      </c>
      <c r="AG21" s="11">
        <v>31.454000000000018</v>
      </c>
      <c r="AH21" s="11">
        <v>31.80599999999999</v>
      </c>
      <c r="AI21" s="11">
        <v>32.141000000000027</v>
      </c>
      <c r="AJ21" s="11">
        <v>32.457000000000065</v>
      </c>
      <c r="AK21" s="172">
        <v>32.754000000000026</v>
      </c>
      <c r="AL21" s="11">
        <v>33.034999999999954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82.569000000000003</v>
      </c>
      <c r="N23" s="11">
        <f t="shared" ref="N23:AL23" si="19">SUM(N24:N31)</f>
        <v>85.658999999999978</v>
      </c>
      <c r="O23" s="11">
        <f t="shared" si="19"/>
        <v>85.609999999999886</v>
      </c>
      <c r="P23" s="11">
        <f t="shared" si="19"/>
        <v>86.842999999999975</v>
      </c>
      <c r="Q23" s="11">
        <f t="shared" si="19"/>
        <v>98.365000000000009</v>
      </c>
      <c r="R23" s="11">
        <f t="shared" si="19"/>
        <v>97.948000000000022</v>
      </c>
      <c r="S23" s="11">
        <f t="shared" si="19"/>
        <v>95.015000000000086</v>
      </c>
      <c r="T23" s="11">
        <f t="shared" si="19"/>
        <v>97.851000000000056</v>
      </c>
      <c r="U23" s="11">
        <f t="shared" si="19"/>
        <v>102.72999999999993</v>
      </c>
      <c r="V23" s="11">
        <f t="shared" si="19"/>
        <v>103.13200000000012</v>
      </c>
      <c r="W23" s="11">
        <f t="shared" si="19"/>
        <v>100.63399999999994</v>
      </c>
      <c r="X23" s="11">
        <f t="shared" si="19"/>
        <v>102.70799999999996</v>
      </c>
      <c r="Y23" s="11">
        <f t="shared" si="19"/>
        <v>104.11999999999995</v>
      </c>
      <c r="Z23" s="11">
        <f t="shared" si="19"/>
        <v>105.50999999999999</v>
      </c>
      <c r="AA23" s="11">
        <f t="shared" si="19"/>
        <v>106.3119999999999</v>
      </c>
      <c r="AB23" s="11">
        <f t="shared" si="19"/>
        <v>106.94699999999999</v>
      </c>
      <c r="AC23" s="11">
        <f t="shared" si="19"/>
        <v>107.64600000000002</v>
      </c>
      <c r="AD23" s="11">
        <f t="shared" si="19"/>
        <v>108.33599999999998</v>
      </c>
      <c r="AE23" s="11">
        <f t="shared" si="19"/>
        <v>109.02399999999999</v>
      </c>
      <c r="AF23" s="11">
        <f t="shared" si="19"/>
        <v>109.72100000000007</v>
      </c>
      <c r="AG23" s="11">
        <f t="shared" si="19"/>
        <v>110.46900000000001</v>
      </c>
      <c r="AH23" s="11">
        <f t="shared" si="19"/>
        <v>111.20699999999998</v>
      </c>
      <c r="AI23" s="11">
        <f t="shared" si="19"/>
        <v>111.95400000000015</v>
      </c>
      <c r="AJ23" s="11">
        <f t="shared" si="19"/>
        <v>112.70299999999995</v>
      </c>
      <c r="AK23" s="11">
        <f t="shared" si="19"/>
        <v>113.4530000000001</v>
      </c>
      <c r="AL23" s="11">
        <f t="shared" si="19"/>
        <v>114.20299999999989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1.853000000000002</v>
      </c>
      <c r="N24" s="11">
        <v>2.9399999999999986</v>
      </c>
      <c r="O24" s="11">
        <v>2.5930000000000009</v>
      </c>
      <c r="P24" s="11">
        <v>1.7360000000000027</v>
      </c>
      <c r="Q24" s="11">
        <v>2.4709999999999996</v>
      </c>
      <c r="R24" s="11">
        <v>1.7819999999999994</v>
      </c>
      <c r="S24" s="11">
        <v>1.825</v>
      </c>
      <c r="T24" s="11">
        <v>2.2199999999999993</v>
      </c>
      <c r="U24" s="11">
        <v>2.3440000000000025</v>
      </c>
      <c r="V24" s="11">
        <v>2.594999999999998</v>
      </c>
      <c r="W24" s="11">
        <v>2.3910000000000027</v>
      </c>
      <c r="X24" s="11">
        <v>2.3610000000000015</v>
      </c>
      <c r="Y24" s="11">
        <v>2.3470000000000026</v>
      </c>
      <c r="Z24" s="11">
        <v>2.3309999999999986</v>
      </c>
      <c r="AA24" s="11">
        <v>2.3189999999999995</v>
      </c>
      <c r="AB24" s="11">
        <v>2.3160000000000012</v>
      </c>
      <c r="AC24" s="11">
        <v>2.3110000000000013</v>
      </c>
      <c r="AD24" s="11">
        <v>2.3049999999999957</v>
      </c>
      <c r="AE24" s="11">
        <v>2.2990000000000017</v>
      </c>
      <c r="AF24" s="11">
        <v>2.2940000000000018</v>
      </c>
      <c r="AG24" s="11">
        <v>2.2880000000000025</v>
      </c>
      <c r="AH24" s="11">
        <v>2.2820000000000018</v>
      </c>
      <c r="AI24" s="11">
        <v>2.2760000000000025</v>
      </c>
      <c r="AJ24" s="11">
        <v>2.269999999999996</v>
      </c>
      <c r="AK24" s="172">
        <v>2.2639999999999953</v>
      </c>
      <c r="AL24" s="11">
        <v>2.2579999999999996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8.2740000000000027</v>
      </c>
      <c r="N25" s="11">
        <v>8.3430000000000195</v>
      </c>
      <c r="O25" s="11">
        <v>8.0729999999999897</v>
      </c>
      <c r="P25" s="11">
        <v>8.3049999999999908</v>
      </c>
      <c r="Q25" s="11">
        <v>9.236999999999961</v>
      </c>
      <c r="R25" s="11">
        <v>10.288</v>
      </c>
      <c r="S25" s="11">
        <v>11.408000000000035</v>
      </c>
      <c r="T25" s="11">
        <v>12.23000000000002</v>
      </c>
      <c r="U25" s="11">
        <v>12.349999999999952</v>
      </c>
      <c r="V25" s="11">
        <v>10.696000000000002</v>
      </c>
      <c r="W25" s="11">
        <v>10.365000000000022</v>
      </c>
      <c r="X25" s="11">
        <v>10.576000000000036</v>
      </c>
      <c r="Y25" s="11">
        <v>10.655000000000033</v>
      </c>
      <c r="Z25" s="11">
        <v>10.837000000000009</v>
      </c>
      <c r="AA25" s="11">
        <v>10.976999999999963</v>
      </c>
      <c r="AB25" s="11">
        <v>11.092999999999986</v>
      </c>
      <c r="AC25" s="11">
        <v>11.196000000000007</v>
      </c>
      <c r="AD25" s="11">
        <v>11.282000000000023</v>
      </c>
      <c r="AE25" s="11">
        <v>11.361999999999991</v>
      </c>
      <c r="AF25" s="11">
        <v>11.441000000000003</v>
      </c>
      <c r="AG25" s="11">
        <v>11.52499999999999</v>
      </c>
      <c r="AH25" s="11">
        <v>11.608000000000009</v>
      </c>
      <c r="AI25" s="11">
        <v>11.687000000000024</v>
      </c>
      <c r="AJ25" s="11">
        <v>11.761999999999999</v>
      </c>
      <c r="AK25" s="172">
        <v>11.832000000000008</v>
      </c>
      <c r="AL25" s="11">
        <v>11.895000000000023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10.388999999999976</v>
      </c>
      <c r="N26" s="11">
        <v>9.6929999999999836</v>
      </c>
      <c r="O26" s="11">
        <v>10.605</v>
      </c>
      <c r="P26" s="11">
        <v>10.671999999999974</v>
      </c>
      <c r="Q26" s="11">
        <v>10.463999999999999</v>
      </c>
      <c r="R26" s="11">
        <v>10.820999999999991</v>
      </c>
      <c r="S26" s="11">
        <v>10.354000000000035</v>
      </c>
      <c r="T26" s="11">
        <v>11.269000000000027</v>
      </c>
      <c r="U26" s="11">
        <v>10.856000000000011</v>
      </c>
      <c r="V26" s="11">
        <v>9.7710000000000186</v>
      </c>
      <c r="W26" s="11">
        <v>11.017999999999997</v>
      </c>
      <c r="X26" s="11">
        <v>11.236999999999993</v>
      </c>
      <c r="Y26" s="11">
        <v>11.192000000000002</v>
      </c>
      <c r="Z26" s="11">
        <v>11.138000000000003</v>
      </c>
      <c r="AA26" s="11">
        <v>11.062999999999995</v>
      </c>
      <c r="AB26" s="11">
        <v>11.007999999999994</v>
      </c>
      <c r="AC26" s="11">
        <v>10.967000000000029</v>
      </c>
      <c r="AD26" s="11">
        <v>10.923999999999989</v>
      </c>
      <c r="AE26" s="11">
        <v>10.881000000000023</v>
      </c>
      <c r="AF26" s="11">
        <v>10.836000000000004</v>
      </c>
      <c r="AG26" s="11">
        <v>10.793999999999988</v>
      </c>
      <c r="AH26" s="11">
        <v>10.744000000000016</v>
      </c>
      <c r="AI26" s="11">
        <v>10.693999999999996</v>
      </c>
      <c r="AJ26" s="11">
        <v>10.643999999999975</v>
      </c>
      <c r="AK26" s="172">
        <v>10.59400000000001</v>
      </c>
      <c r="AL26" s="11">
        <v>10.544000000000006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4.2779999999999969</v>
      </c>
      <c r="N27" s="11">
        <v>3.8339999999999996</v>
      </c>
      <c r="O27" s="11">
        <v>4.924999999999998</v>
      </c>
      <c r="P27" s="11">
        <v>5.7909999999999924</v>
      </c>
      <c r="Q27" s="11">
        <v>6.9509999999999978</v>
      </c>
      <c r="R27" s="11">
        <v>5.8459999999999992</v>
      </c>
      <c r="S27" s="11">
        <v>5.9120000000000035</v>
      </c>
      <c r="T27" s="11">
        <v>5.9080000000000004</v>
      </c>
      <c r="U27" s="11">
        <v>6.147999999999997</v>
      </c>
      <c r="V27" s="11">
        <v>6.1529999999999978</v>
      </c>
      <c r="W27" s="11">
        <v>6.363999999999991</v>
      </c>
      <c r="X27" s="11">
        <v>6.1930000000000049</v>
      </c>
      <c r="Y27" s="11">
        <v>6.0180000000000016</v>
      </c>
      <c r="Z27" s="11">
        <v>5.8799999999999928</v>
      </c>
      <c r="AA27" s="11">
        <v>5.7849999999999966</v>
      </c>
      <c r="AB27" s="11">
        <v>5.7669999999999977</v>
      </c>
      <c r="AC27" s="11">
        <v>5.7619999999999871</v>
      </c>
      <c r="AD27" s="11">
        <v>5.7639999999999922</v>
      </c>
      <c r="AE27" s="11">
        <v>5.7689999999999859</v>
      </c>
      <c r="AF27" s="11">
        <v>5.7749999999999906</v>
      </c>
      <c r="AG27" s="11">
        <v>5.780999999999997</v>
      </c>
      <c r="AH27" s="11">
        <v>5.7859999999999951</v>
      </c>
      <c r="AI27" s="11">
        <v>5.791999999999998</v>
      </c>
      <c r="AJ27" s="11">
        <v>5.7959999999999949</v>
      </c>
      <c r="AK27" s="172">
        <v>5.8000000000000176</v>
      </c>
      <c r="AL27" s="11">
        <v>5.8019999999999925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19.948999999999931</v>
      </c>
      <c r="N28" s="11">
        <v>21.918000000000006</v>
      </c>
      <c r="O28" s="11">
        <v>22.141999999999953</v>
      </c>
      <c r="P28" s="11">
        <v>20.727000000000018</v>
      </c>
      <c r="Q28" s="11">
        <v>24.484000000000034</v>
      </c>
      <c r="R28" s="11">
        <v>27.522000000000045</v>
      </c>
      <c r="S28" s="11">
        <v>25.729000000000006</v>
      </c>
      <c r="T28" s="11">
        <v>27.343000000000021</v>
      </c>
      <c r="U28" s="11">
        <v>26.754000000000008</v>
      </c>
      <c r="V28" s="11">
        <v>30.492000000000058</v>
      </c>
      <c r="W28" s="11">
        <v>29.821999999999957</v>
      </c>
      <c r="X28" s="11">
        <v>30.367000000000008</v>
      </c>
      <c r="Y28" s="11">
        <v>30.543999999999969</v>
      </c>
      <c r="Z28" s="11">
        <v>30.780000000000026</v>
      </c>
      <c r="AA28" s="11">
        <v>31.019999999999953</v>
      </c>
      <c r="AB28" s="11">
        <v>31.213000000000026</v>
      </c>
      <c r="AC28" s="11">
        <v>31.390999999999995</v>
      </c>
      <c r="AD28" s="11">
        <v>31.577999999999946</v>
      </c>
      <c r="AE28" s="11">
        <v>31.773</v>
      </c>
      <c r="AF28" s="11">
        <v>31.978000000000062</v>
      </c>
      <c r="AG28" s="11">
        <v>32.196000000000041</v>
      </c>
      <c r="AH28" s="11">
        <v>32.412000000000006</v>
      </c>
      <c r="AI28" s="11">
        <v>32.62900000000004</v>
      </c>
      <c r="AJ28" s="11">
        <v>32.847999999999971</v>
      </c>
      <c r="AK28" s="172">
        <v>33.069000000000017</v>
      </c>
      <c r="AL28" s="11">
        <v>33.29099999999994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19.049000000000081</v>
      </c>
      <c r="N29" s="11">
        <v>21.481999999999957</v>
      </c>
      <c r="O29" s="11">
        <v>21.472999999999971</v>
      </c>
      <c r="P29" s="11">
        <v>22.471000000000007</v>
      </c>
      <c r="Q29" s="11">
        <v>26.698000000000022</v>
      </c>
      <c r="R29" s="11">
        <v>24.514999999999997</v>
      </c>
      <c r="S29" s="11">
        <v>22.28599999999998</v>
      </c>
      <c r="T29" s="11">
        <v>23.593999999999969</v>
      </c>
      <c r="U29" s="11">
        <v>25.335999999999935</v>
      </c>
      <c r="V29" s="11">
        <v>23.793000000000021</v>
      </c>
      <c r="W29" s="11">
        <v>22.917999999999974</v>
      </c>
      <c r="X29" s="11">
        <v>23.578999999999926</v>
      </c>
      <c r="Y29" s="11">
        <v>24.406999999999961</v>
      </c>
      <c r="Z29" s="11">
        <v>25.152999999999977</v>
      </c>
      <c r="AA29" s="11">
        <v>25.478000000000019</v>
      </c>
      <c r="AB29" s="11">
        <v>25.729000000000006</v>
      </c>
      <c r="AC29" s="11">
        <v>26.009000000000007</v>
      </c>
      <c r="AD29" s="11">
        <v>26.287000000000017</v>
      </c>
      <c r="AE29" s="11">
        <v>26.562999999999974</v>
      </c>
      <c r="AF29" s="11">
        <v>26.84099999999999</v>
      </c>
      <c r="AG29" s="11">
        <v>27.126999999999995</v>
      </c>
      <c r="AH29" s="11">
        <v>27.403999999999979</v>
      </c>
      <c r="AI29" s="11">
        <v>27.68200000000008</v>
      </c>
      <c r="AJ29" s="11">
        <v>27.961999999999989</v>
      </c>
      <c r="AK29" s="172">
        <v>28.242000000000044</v>
      </c>
      <c r="AL29" s="11">
        <v>28.524999999999928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9.5139999999999993</v>
      </c>
      <c r="N30" s="11">
        <v>8.9700000000000131</v>
      </c>
      <c r="O30" s="11">
        <v>7.979999999999996</v>
      </c>
      <c r="P30" s="11">
        <v>7.698999999999999</v>
      </c>
      <c r="Q30" s="11">
        <v>8.0180000000000113</v>
      </c>
      <c r="R30" s="11">
        <v>8.8310000000000048</v>
      </c>
      <c r="S30" s="11">
        <v>8.1650000000000027</v>
      </c>
      <c r="T30" s="11">
        <v>7.7109999999999959</v>
      </c>
      <c r="U30" s="11">
        <v>10.462000000000018</v>
      </c>
      <c r="V30" s="11">
        <v>10.281000000000013</v>
      </c>
      <c r="W30" s="11">
        <v>9.2149999999999856</v>
      </c>
      <c r="X30" s="11">
        <v>9.6840000000000028</v>
      </c>
      <c r="Y30" s="11">
        <v>10.164999999999996</v>
      </c>
      <c r="Z30" s="11">
        <v>10.549000000000003</v>
      </c>
      <c r="AA30" s="11">
        <v>10.777000000000008</v>
      </c>
      <c r="AB30" s="11">
        <v>10.914999999999997</v>
      </c>
      <c r="AC30" s="11">
        <v>11.096999999999991</v>
      </c>
      <c r="AD30" s="11">
        <v>11.273000000000026</v>
      </c>
      <c r="AE30" s="11">
        <v>11.44100000000001</v>
      </c>
      <c r="AF30" s="11">
        <v>11.603000000000035</v>
      </c>
      <c r="AG30" s="11">
        <v>11.778999999999979</v>
      </c>
      <c r="AH30" s="11">
        <v>11.961999999999989</v>
      </c>
      <c r="AI30" s="11">
        <v>12.150999999999993</v>
      </c>
      <c r="AJ30" s="11">
        <v>12.341000000000003</v>
      </c>
      <c r="AK30" s="172">
        <v>12.532000000000005</v>
      </c>
      <c r="AL30" s="11">
        <v>12.724000000000013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9.2630000000000212</v>
      </c>
      <c r="N31" s="11">
        <v>8.4789999999999939</v>
      </c>
      <c r="O31" s="11">
        <v>7.8189999999999875</v>
      </c>
      <c r="P31" s="11">
        <v>9.4419999999999948</v>
      </c>
      <c r="Q31" s="11">
        <v>10.041999999999991</v>
      </c>
      <c r="R31" s="11">
        <v>8.3429999999999858</v>
      </c>
      <c r="S31" s="11">
        <v>9.3360000000000145</v>
      </c>
      <c r="T31" s="11">
        <v>7.5760000000000156</v>
      </c>
      <c r="U31" s="11">
        <v>8.4800000000000111</v>
      </c>
      <c r="V31" s="11">
        <v>9.3510000000000044</v>
      </c>
      <c r="W31" s="11">
        <v>8.5410000000000164</v>
      </c>
      <c r="X31" s="11">
        <v>8.7110000000000021</v>
      </c>
      <c r="Y31" s="11">
        <v>8.7919999999999892</v>
      </c>
      <c r="Z31" s="11">
        <v>8.8419999999999881</v>
      </c>
      <c r="AA31" s="11">
        <v>8.8929999999999794</v>
      </c>
      <c r="AB31" s="11">
        <v>8.9059999999999899</v>
      </c>
      <c r="AC31" s="11">
        <v>8.9129999999999914</v>
      </c>
      <c r="AD31" s="11">
        <v>8.9229999999999912</v>
      </c>
      <c r="AE31" s="11">
        <v>8.9359999999999982</v>
      </c>
      <c r="AF31" s="11">
        <v>8.9529999999999923</v>
      </c>
      <c r="AG31" s="11">
        <v>8.979000000000017</v>
      </c>
      <c r="AH31" s="11">
        <v>9.0089999999999844</v>
      </c>
      <c r="AI31" s="11">
        <v>9.0430000000000241</v>
      </c>
      <c r="AJ31" s="11">
        <v>9.0800000000000107</v>
      </c>
      <c r="AK31" s="172">
        <v>9.120000000000001</v>
      </c>
      <c r="AL31" s="11">
        <v>9.1639999999999926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88.124000000000024</v>
      </c>
      <c r="N33" s="11">
        <f t="shared" ref="N33:AK33" si="20">SUM(N34:N36)</f>
        <v>87.437000000000026</v>
      </c>
      <c r="O33" s="11">
        <f t="shared" si="20"/>
        <v>86.1</v>
      </c>
      <c r="P33" s="11">
        <f t="shared" si="20"/>
        <v>82.483000000000033</v>
      </c>
      <c r="Q33" s="11">
        <f t="shared" si="20"/>
        <v>84.265999999999991</v>
      </c>
      <c r="R33" s="11">
        <f t="shared" si="20"/>
        <v>87.897999999999968</v>
      </c>
      <c r="S33" s="11">
        <f t="shared" si="20"/>
        <v>80.769000000000034</v>
      </c>
      <c r="T33" s="11">
        <f t="shared" si="20"/>
        <v>79.196000000000026</v>
      </c>
      <c r="U33" s="11">
        <f t="shared" si="20"/>
        <v>81.990000000000023</v>
      </c>
      <c r="V33" s="11">
        <f t="shared" si="20"/>
        <v>83.132000000000033</v>
      </c>
      <c r="W33" s="11">
        <f t="shared" si="20"/>
        <v>80.565999999999974</v>
      </c>
      <c r="X33" s="11">
        <f t="shared" si="20"/>
        <v>81.808999999999969</v>
      </c>
      <c r="Y33" s="11">
        <f t="shared" si="20"/>
        <v>83.165000000000077</v>
      </c>
      <c r="Z33" s="11">
        <f t="shared" si="20"/>
        <v>84.321000000000055</v>
      </c>
      <c r="AA33" s="11">
        <f t="shared" si="20"/>
        <v>85.690000000000055</v>
      </c>
      <c r="AB33" s="11">
        <f t="shared" si="20"/>
        <v>86.836999999999975</v>
      </c>
      <c r="AC33" s="11">
        <f t="shared" si="20"/>
        <v>87.834000000000003</v>
      </c>
      <c r="AD33" s="11">
        <f t="shared" si="20"/>
        <v>88.819000000000102</v>
      </c>
      <c r="AE33" s="11">
        <f t="shared" si="20"/>
        <v>89.804999999999993</v>
      </c>
      <c r="AF33" s="11">
        <f t="shared" si="20"/>
        <v>90.803999999999974</v>
      </c>
      <c r="AG33" s="11">
        <f t="shared" si="20"/>
        <v>91.833999999999918</v>
      </c>
      <c r="AH33" s="11">
        <f t="shared" si="20"/>
        <v>92.865000000000009</v>
      </c>
      <c r="AI33" s="11">
        <f t="shared" si="20"/>
        <v>93.898999999999958</v>
      </c>
      <c r="AJ33" s="11">
        <f t="shared" si="20"/>
        <v>94.940000000000111</v>
      </c>
      <c r="AK33" s="11">
        <f t="shared" si="20"/>
        <v>95.990999999999957</v>
      </c>
      <c r="AL33" s="11">
        <f>SUM(AL34:AL36)</f>
        <v>97.047999999999959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19.771999999999998</v>
      </c>
      <c r="N34" s="11">
        <v>17.673999999999971</v>
      </c>
      <c r="O34" s="11">
        <v>15.941000000000017</v>
      </c>
      <c r="P34" s="11">
        <v>15.328999999999985</v>
      </c>
      <c r="Q34" s="11">
        <v>15.76800000000001</v>
      </c>
      <c r="R34" s="11">
        <v>15.500999999999987</v>
      </c>
      <c r="S34" s="11">
        <v>10.963999999999995</v>
      </c>
      <c r="T34" s="11">
        <v>10.80700000000002</v>
      </c>
      <c r="U34" s="11">
        <v>10.313000000000027</v>
      </c>
      <c r="V34" s="11">
        <v>11.085999999999984</v>
      </c>
      <c r="W34" s="11">
        <v>11.798999999999984</v>
      </c>
      <c r="X34" s="11">
        <v>11.708999999999985</v>
      </c>
      <c r="Y34" s="11">
        <v>11.909000000000015</v>
      </c>
      <c r="Z34" s="11">
        <v>11.967000000000004</v>
      </c>
      <c r="AA34" s="11">
        <v>12.051000000000034</v>
      </c>
      <c r="AB34" s="11">
        <v>12.067999999999994</v>
      </c>
      <c r="AC34" s="11">
        <v>12.076999999999977</v>
      </c>
      <c r="AD34" s="11">
        <v>12.087999999999974</v>
      </c>
      <c r="AE34" s="11">
        <v>12.09800000000001</v>
      </c>
      <c r="AF34" s="11">
        <v>12.107999999999999</v>
      </c>
      <c r="AG34" s="11">
        <v>12.115999999999964</v>
      </c>
      <c r="AH34" s="11">
        <v>12.122999999999989</v>
      </c>
      <c r="AI34" s="11">
        <v>12.127999999999975</v>
      </c>
      <c r="AJ34" s="11">
        <v>12.130999999999998</v>
      </c>
      <c r="AK34" s="172">
        <v>12.133999999999986</v>
      </c>
      <c r="AL34" s="11">
        <v>12.134999999999959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29.411999999999988</v>
      </c>
      <c r="N35" s="11">
        <v>31.263000000000009</v>
      </c>
      <c r="O35" s="11">
        <v>31.177999999999994</v>
      </c>
      <c r="P35" s="11">
        <v>26.75700000000003</v>
      </c>
      <c r="Q35" s="11">
        <v>25.904000000000018</v>
      </c>
      <c r="R35" s="11">
        <v>26.998000000000051</v>
      </c>
      <c r="S35" s="11">
        <v>29.263000000000034</v>
      </c>
      <c r="T35" s="11">
        <v>27.196999999999974</v>
      </c>
      <c r="U35" s="11">
        <v>27.903000000000009</v>
      </c>
      <c r="V35" s="11">
        <v>27.534000000000038</v>
      </c>
      <c r="W35" s="11">
        <v>26.29500000000003</v>
      </c>
      <c r="X35" s="11">
        <v>26.343000000000011</v>
      </c>
      <c r="Y35" s="11">
        <v>26.417000000000002</v>
      </c>
      <c r="Z35" s="11">
        <v>26.555000000000046</v>
      </c>
      <c r="AA35" s="11">
        <v>26.728999999999992</v>
      </c>
      <c r="AB35" s="11">
        <v>26.926000000000016</v>
      </c>
      <c r="AC35" s="11">
        <v>27.076999999999977</v>
      </c>
      <c r="AD35" s="11">
        <v>27.234000000000034</v>
      </c>
      <c r="AE35" s="11">
        <v>27.393999999999998</v>
      </c>
      <c r="AF35" s="11">
        <v>27.562000000000001</v>
      </c>
      <c r="AG35" s="11">
        <v>27.754999999999988</v>
      </c>
      <c r="AH35" s="11">
        <v>27.946000000000005</v>
      </c>
      <c r="AI35" s="11">
        <v>28.135999999999992</v>
      </c>
      <c r="AJ35" s="11">
        <v>28.324000000000016</v>
      </c>
      <c r="AK35" s="172">
        <v>28.510000000000009</v>
      </c>
      <c r="AL35" s="11">
        <v>28.692000000000021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38.94000000000004</v>
      </c>
      <c r="N36" s="11">
        <v>38.500000000000043</v>
      </c>
      <c r="O36" s="11">
        <v>38.980999999999987</v>
      </c>
      <c r="P36" s="11">
        <v>40.397000000000013</v>
      </c>
      <c r="Q36" s="11">
        <v>42.593999999999966</v>
      </c>
      <c r="R36" s="11">
        <v>45.398999999999937</v>
      </c>
      <c r="S36" s="11">
        <v>40.542000000000009</v>
      </c>
      <c r="T36" s="11">
        <v>41.192000000000036</v>
      </c>
      <c r="U36" s="11">
        <v>43.773999999999987</v>
      </c>
      <c r="V36" s="11">
        <v>44.512000000000022</v>
      </c>
      <c r="W36" s="11">
        <v>42.471999999999959</v>
      </c>
      <c r="X36" s="11">
        <v>43.756999999999969</v>
      </c>
      <c r="Y36" s="11">
        <v>44.839000000000055</v>
      </c>
      <c r="Z36" s="11">
        <v>45.799000000000007</v>
      </c>
      <c r="AA36" s="11">
        <v>46.910000000000032</v>
      </c>
      <c r="AB36" s="11">
        <v>47.842999999999961</v>
      </c>
      <c r="AC36" s="11">
        <v>48.680000000000049</v>
      </c>
      <c r="AD36" s="11">
        <v>49.497000000000099</v>
      </c>
      <c r="AE36" s="11">
        <v>50.312999999999988</v>
      </c>
      <c r="AF36" s="11">
        <v>51.133999999999972</v>
      </c>
      <c r="AG36" s="11">
        <v>51.962999999999973</v>
      </c>
      <c r="AH36" s="11">
        <v>52.796000000000021</v>
      </c>
      <c r="AI36" s="11">
        <v>53.634999999999991</v>
      </c>
      <c r="AJ36" s="11">
        <v>54.485000000000092</v>
      </c>
      <c r="AK36" s="172">
        <v>55.346999999999959</v>
      </c>
      <c r="AL36" s="11">
        <v>56.220999999999975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317.59399999999994</v>
      </c>
      <c r="N38" s="11">
        <f t="shared" ref="N38:AL38" si="21">SUM(N5,N11,N16,N18,N23,N33)</f>
        <v>318.57499999999999</v>
      </c>
      <c r="O38" s="11">
        <f t="shared" si="21"/>
        <v>323.14499999999987</v>
      </c>
      <c r="P38" s="11">
        <f t="shared" si="21"/>
        <v>318.505</v>
      </c>
      <c r="Q38" s="11">
        <f t="shared" si="21"/>
        <v>337.09300000000019</v>
      </c>
      <c r="R38" s="11">
        <f t="shared" si="21"/>
        <v>337.06999999999988</v>
      </c>
      <c r="S38" s="11">
        <f t="shared" si="21"/>
        <v>331.41800000000001</v>
      </c>
      <c r="T38" s="11">
        <f t="shared" si="21"/>
        <v>334.66200000000003</v>
      </c>
      <c r="U38" s="11">
        <f t="shared" si="21"/>
        <v>349.673</v>
      </c>
      <c r="V38" s="11">
        <f t="shared" si="21"/>
        <v>351.15800000000013</v>
      </c>
      <c r="W38" s="11">
        <f t="shared" si="21"/>
        <v>347.39300000000003</v>
      </c>
      <c r="X38" s="11">
        <f t="shared" si="21"/>
        <v>349.34199999999993</v>
      </c>
      <c r="Y38" s="11">
        <f t="shared" si="21"/>
        <v>352.93800000000005</v>
      </c>
      <c r="Z38" s="11">
        <f t="shared" si="21"/>
        <v>357.36400000000003</v>
      </c>
      <c r="AA38" s="11">
        <f t="shared" si="21"/>
        <v>361.13900000000001</v>
      </c>
      <c r="AB38" s="11">
        <f t="shared" si="21"/>
        <v>363.64400000000001</v>
      </c>
      <c r="AC38" s="11">
        <f t="shared" si="21"/>
        <v>365.952</v>
      </c>
      <c r="AD38" s="11">
        <f t="shared" si="21"/>
        <v>368.09700000000009</v>
      </c>
      <c r="AE38" s="11">
        <f t="shared" si="21"/>
        <v>370.24000000000012</v>
      </c>
      <c r="AF38" s="11">
        <f t="shared" si="21"/>
        <v>372.36600000000004</v>
      </c>
      <c r="AG38" s="11">
        <f t="shared" si="21"/>
        <v>374.68599999999981</v>
      </c>
      <c r="AH38" s="11">
        <f t="shared" si="21"/>
        <v>376.95900000000012</v>
      </c>
      <c r="AI38" s="11">
        <f t="shared" si="21"/>
        <v>379.24100000000004</v>
      </c>
      <c r="AJ38" s="11">
        <f t="shared" si="21"/>
        <v>381.5449999999999</v>
      </c>
      <c r="AK38" s="11">
        <f t="shared" si="21"/>
        <v>383.84700000000009</v>
      </c>
      <c r="AL38" s="11">
        <f t="shared" si="21"/>
        <v>386.17199999999974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Gloucestershire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Gloucestershire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Gloucestershire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Gloucestershire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Gloucestershire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Gloucestershire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Gloucestershire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26.077075978283442</v>
      </c>
      <c r="N231" s="40">
        <f>'Ind T1'!D25</f>
        <v>23.191601442746389</v>
      </c>
      <c r="O231" s="40">
        <f>'Ind T1'!F25</f>
        <v>25.130770744642287</v>
      </c>
    </row>
    <row r="232" spans="1:15" x14ac:dyDescent="0.2">
      <c r="L232" t="str">
        <f>L23</f>
        <v>Business and other services</v>
      </c>
      <c r="M232" s="40">
        <f>'Ind T1'!B24</f>
        <v>29.058652505414322</v>
      </c>
      <c r="N232" s="40">
        <f>'Ind T1'!D24</f>
        <v>28.96834420958394</v>
      </c>
      <c r="O232" s="40">
        <f>'Ind T1'!F24</f>
        <v>29.573091782936089</v>
      </c>
    </row>
    <row r="233" spans="1:15" x14ac:dyDescent="0.2">
      <c r="L233" t="str">
        <f>L18</f>
        <v>Trade, accomod. and transport</v>
      </c>
      <c r="M233" s="40">
        <f>'Ind T1'!B23</f>
        <v>23.963568398255521</v>
      </c>
      <c r="N233" s="40">
        <f>'Ind T1'!D23</f>
        <v>25.098087756517838</v>
      </c>
      <c r="O233" s="40">
        <f>'Ind T1'!F23</f>
        <v>24.289435795448671</v>
      </c>
    </row>
    <row r="234" spans="1:15" x14ac:dyDescent="0.2">
      <c r="L234" t="str">
        <f>L16</f>
        <v>Construction</v>
      </c>
      <c r="M234" s="40">
        <f>'Ind T1'!B22</f>
        <v>7.0792417005369961</v>
      </c>
      <c r="N234" s="40">
        <f>'Ind T1'!D22</f>
        <v>8.1032145149729669</v>
      </c>
      <c r="O234" s="40">
        <f>'Ind T1'!F22</f>
        <v>8.9654350910993159</v>
      </c>
    </row>
    <row r="235" spans="1:15" x14ac:dyDescent="0.2">
      <c r="L235" t="str">
        <f>L11</f>
        <v>Manufacturing</v>
      </c>
      <c r="M235" s="40">
        <f>'Ind T1'!B21</f>
        <v>10.766606342896129</v>
      </c>
      <c r="N235" s="40">
        <f>'Ind T1'!D21</f>
        <v>10.901774071440705</v>
      </c>
      <c r="O235" s="40">
        <f>'Ind T1'!F21</f>
        <v>8.5446381405176908</v>
      </c>
    </row>
    <row r="236" spans="1:15" x14ac:dyDescent="0.2">
      <c r="L236" t="str">
        <f>L5</f>
        <v>Primary sector and utilities</v>
      </c>
      <c r="M236" s="40">
        <f>'Ind T1'!B20</f>
        <v>3.0548550746135872</v>
      </c>
      <c r="N236" s="40">
        <f>'Ind T1'!D20</f>
        <v>3.736978004738154</v>
      </c>
      <c r="O236" s="40">
        <f>'Ind T1'!F20</f>
        <v>3.4966284453559546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Gloucestershire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-7.3319999999999936</v>
      </c>
      <c r="O261" s="11">
        <f>'Ind T1'!F50</f>
        <v>16.481999999999985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2.6859999999999218</v>
      </c>
      <c r="O262" s="11">
        <f>'Ind T1'!F49</f>
        <v>13.568999999999946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6.4150000000001626</v>
      </c>
      <c r="O263" s="11">
        <f>'Ind T1'!F48</f>
        <v>6.6099999999999568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4.2879999999999967</v>
      </c>
      <c r="O264" s="11">
        <f>'Ind T1'!F47</f>
        <v>6.4719999999999871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1.5810000000000457</v>
      </c>
      <c r="O265" s="11">
        <f>'Ind T1'!F46</f>
        <v>-4.8750000000000568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2.6850000000000023</v>
      </c>
      <c r="O266" s="11">
        <f>'Ind T1'!F45</f>
        <v>0.5209999999999706</v>
      </c>
    </row>
    <row r="268" spans="1:16" x14ac:dyDescent="0.2">
      <c r="L268" t="str">
        <f>L38</f>
        <v>All industries</v>
      </c>
      <c r="N268" s="11">
        <f>'Ind T1'!D14-'Ind T1'!B14</f>
        <v>10.32300000000015</v>
      </c>
      <c r="O268" s="11">
        <f>SUM(O261:O266)</f>
        <v>38.77899999999979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10.617959180867146</v>
      </c>
      <c r="C9" s="249">
        <f>SUM(C26,C43,C60,C77,C94,C111,C128,C145,C162,C179,C196,C213,C230,C247,C264,C281,C298,C315,C332,C349,C366,C383)</f>
        <v>23.372553834705016</v>
      </c>
      <c r="D9" s="249">
        <f>SUM(B9:C9)</f>
        <v>33.990513015572162</v>
      </c>
      <c r="E9" s="238"/>
      <c r="F9" s="249">
        <f>SUM(F26,F43,F60,F77,F94,F111,F128,F145,F162,F179,F196,F213,F230,F247,F264,F281,F298,F315,F332,F349,F366,F383)</f>
        <v>14.356380544750715</v>
      </c>
      <c r="G9" s="249">
        <f>SUM(G26,G43,G60,G77,G94,G111,G128,G145,G162,G179,G196,G213,G230,G247,G264,G281,G298,G315,G332,G349,G366,G383)</f>
        <v>26.226112695301577</v>
      </c>
      <c r="H9" s="249">
        <f>SUM(F9:G9)</f>
        <v>40.582493240052294</v>
      </c>
      <c r="I9" s="238"/>
      <c r="J9" s="249">
        <f>SUM(J26,J43,J60,J77,J94,J111,J128,J145,J162,J179,J196,J213,J230,J247,J264,J281,J298,J315,J332,J349,J366,J383)</f>
        <v>17.589897791388033</v>
      </c>
      <c r="K9" s="249">
        <f>SUM(K26,K43,K60,K77,K94,K111,K128,K145,K162,K179,K196,K213,K230,K247,K264,K281,K298,K315,K332,K349,K366,K383)</f>
        <v>29.598643567833943</v>
      </c>
      <c r="L9" s="249">
        <f>SUM(J9:K9)</f>
        <v>47.188541359221972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30.675960851327361</v>
      </c>
      <c r="C10" s="249">
        <f t="shared" si="0"/>
        <v>36.447534884659973</v>
      </c>
      <c r="D10" s="249">
        <f t="shared" ref="D10:D17" si="1">SUM(B10:C10)</f>
        <v>67.123495735987333</v>
      </c>
      <c r="E10" s="238"/>
      <c r="F10" s="249">
        <f t="shared" ref="F10:G17" si="2">SUM(F27,F44,F61,F78,F95,F112,F129,F146,F163,F180,F197,F214,F231,F248,F265,F282,F299,F316,F333,F350,F367,F384)</f>
        <v>36.69941193853294</v>
      </c>
      <c r="G10" s="249">
        <f t="shared" si="2"/>
        <v>41.05423031648477</v>
      </c>
      <c r="H10" s="249">
        <f t="shared" ref="H10:H17" si="3">SUM(F10:G10)</f>
        <v>77.753642255017709</v>
      </c>
      <c r="I10" s="238"/>
      <c r="J10" s="249">
        <f t="shared" ref="J10:K17" si="4">SUM(J27,J44,J61,J78,J95,J112,J129,J146,J163,J180,J197,J214,J231,J248,J265,J282,J299,J316,J333,J350,J367,J384)</f>
        <v>47.780718721735973</v>
      </c>
      <c r="K10" s="249">
        <f t="shared" si="4"/>
        <v>49.517396514183318</v>
      </c>
      <c r="L10" s="249">
        <f t="shared" ref="L10:L17" si="5">SUM(J10:K10)</f>
        <v>97.298115235919283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18.796384020636697</v>
      </c>
      <c r="C11" s="249">
        <f t="shared" si="0"/>
        <v>21.717215882950892</v>
      </c>
      <c r="D11" s="249">
        <f t="shared" si="1"/>
        <v>40.51359990358759</v>
      </c>
      <c r="E11" s="238"/>
      <c r="F11" s="249">
        <f t="shared" si="2"/>
        <v>21.71234448417621</v>
      </c>
      <c r="G11" s="249">
        <f t="shared" si="2"/>
        <v>23.145422868683344</v>
      </c>
      <c r="H11" s="249">
        <f t="shared" si="3"/>
        <v>44.857767352859554</v>
      </c>
      <c r="I11" s="238"/>
      <c r="J11" s="249">
        <f t="shared" si="4"/>
        <v>26.184095996607287</v>
      </c>
      <c r="K11" s="249">
        <f t="shared" si="4"/>
        <v>22.987550444247361</v>
      </c>
      <c r="L11" s="249">
        <f t="shared" si="5"/>
        <v>49.171646440854644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27.074261445631031</v>
      </c>
      <c r="C12" s="249">
        <f t="shared" si="0"/>
        <v>8.2824975961789757</v>
      </c>
      <c r="D12" s="249">
        <f t="shared" si="1"/>
        <v>35.356759041810008</v>
      </c>
      <c r="E12" s="238"/>
      <c r="F12" s="249">
        <f t="shared" si="2"/>
        <v>26.333403332603257</v>
      </c>
      <c r="G12" s="249">
        <f t="shared" si="2"/>
        <v>8.5774077874973464</v>
      </c>
      <c r="H12" s="249">
        <f t="shared" si="3"/>
        <v>34.910811120100604</v>
      </c>
      <c r="I12" s="238"/>
      <c r="J12" s="249">
        <f t="shared" si="4"/>
        <v>22.066589547679058</v>
      </c>
      <c r="K12" s="249">
        <f t="shared" si="4"/>
        <v>8.8629670501193587</v>
      </c>
      <c r="L12" s="249">
        <f t="shared" si="5"/>
        <v>30.929556597798417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3.6595787057456137</v>
      </c>
      <c r="C13" s="249">
        <f t="shared" si="0"/>
        <v>37.838163557715269</v>
      </c>
      <c r="D13" s="249">
        <f t="shared" si="1"/>
        <v>41.497742263460886</v>
      </c>
      <c r="E13" s="238"/>
      <c r="F13" s="249">
        <f t="shared" si="2"/>
        <v>4.2963732259782894</v>
      </c>
      <c r="G13" s="249">
        <f t="shared" si="2"/>
        <v>33.301747106616716</v>
      </c>
      <c r="H13" s="249">
        <f t="shared" si="3"/>
        <v>37.598120332595002</v>
      </c>
      <c r="I13" s="238"/>
      <c r="J13" s="249">
        <f t="shared" si="4"/>
        <v>5.5503530633315279</v>
      </c>
      <c r="K13" s="249">
        <f t="shared" si="4"/>
        <v>33.077234643621182</v>
      </c>
      <c r="L13" s="249">
        <f t="shared" si="5"/>
        <v>38.62758770695271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28.688144966720756</v>
      </c>
      <c r="C14" s="249">
        <f t="shared" si="0"/>
        <v>4.8087572292309435</v>
      </c>
      <c r="D14" s="249">
        <f t="shared" si="1"/>
        <v>33.496902195951698</v>
      </c>
      <c r="E14" s="238"/>
      <c r="F14" s="249">
        <f t="shared" si="2"/>
        <v>26.326601717519882</v>
      </c>
      <c r="G14" s="249">
        <f t="shared" si="2"/>
        <v>4.8592115426553875</v>
      </c>
      <c r="H14" s="249">
        <f t="shared" si="3"/>
        <v>31.185813260175269</v>
      </c>
      <c r="I14" s="238"/>
      <c r="J14" s="249">
        <f t="shared" si="4"/>
        <v>32.514933777863781</v>
      </c>
      <c r="K14" s="249">
        <f t="shared" si="4"/>
        <v>6.7582626657329463</v>
      </c>
      <c r="L14" s="249">
        <f t="shared" si="5"/>
        <v>39.273196443596731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18.086301410991222</v>
      </c>
      <c r="C15" s="249">
        <f t="shared" si="0"/>
        <v>11.182777196988521</v>
      </c>
      <c r="D15" s="249">
        <f t="shared" si="1"/>
        <v>29.269078607979743</v>
      </c>
      <c r="E15" s="238"/>
      <c r="F15" s="249">
        <f t="shared" si="2"/>
        <v>18.109582079529758</v>
      </c>
      <c r="G15" s="249">
        <f t="shared" si="2"/>
        <v>11.515412077923603</v>
      </c>
      <c r="H15" s="249">
        <f t="shared" si="3"/>
        <v>29.624994157453362</v>
      </c>
      <c r="I15" s="238"/>
      <c r="J15" s="249">
        <f t="shared" si="4"/>
        <v>17.504015683239302</v>
      </c>
      <c r="K15" s="249">
        <f t="shared" si="4"/>
        <v>12.325628509344629</v>
      </c>
      <c r="L15" s="249">
        <f t="shared" si="5"/>
        <v>29.829644192583931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2.7833406665474647</v>
      </c>
      <c r="C16" s="249">
        <f t="shared" si="0"/>
        <v>16.494937919237085</v>
      </c>
      <c r="D16" s="249">
        <f t="shared" si="1"/>
        <v>19.278278585784548</v>
      </c>
      <c r="E16" s="238"/>
      <c r="F16" s="249">
        <f t="shared" si="2"/>
        <v>2.6979799684097867</v>
      </c>
      <c r="G16" s="249">
        <f t="shared" si="2"/>
        <v>14.621043008048728</v>
      </c>
      <c r="H16" s="249">
        <f t="shared" si="3"/>
        <v>17.319022976458516</v>
      </c>
      <c r="I16" s="238"/>
      <c r="J16" s="249">
        <f t="shared" si="4"/>
        <v>3.8285550342946335</v>
      </c>
      <c r="K16" s="249">
        <f t="shared" si="4"/>
        <v>15.879666676733404</v>
      </c>
      <c r="L16" s="249">
        <f t="shared" si="5"/>
        <v>19.708221711028038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16.445951350458856</v>
      </c>
      <c r="C17" s="249">
        <f t="shared" si="0"/>
        <v>20.097679299407076</v>
      </c>
      <c r="D17" s="249">
        <f t="shared" si="1"/>
        <v>36.543630649865932</v>
      </c>
      <c r="E17" s="238"/>
      <c r="F17" s="249">
        <f t="shared" si="2"/>
        <v>15.732910457617077</v>
      </c>
      <c r="G17" s="249">
        <f t="shared" si="2"/>
        <v>17.827424847670521</v>
      </c>
      <c r="H17" s="249">
        <f t="shared" si="3"/>
        <v>33.560335305287595</v>
      </c>
      <c r="I17" s="238"/>
      <c r="J17" s="249">
        <f t="shared" si="4"/>
        <v>16.132526502323852</v>
      </c>
      <c r="K17" s="249">
        <f t="shared" si="4"/>
        <v>18.012963809720361</v>
      </c>
      <c r="L17" s="249">
        <f t="shared" si="5"/>
        <v>34.145490312044217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156.82788259892612</v>
      </c>
      <c r="C19" s="247">
        <f t="shared" ref="C19:L19" si="6">SUM(C9:C17)</f>
        <v>180.24211740107376</v>
      </c>
      <c r="D19" s="247">
        <f t="shared" si="6"/>
        <v>337.06999999999988</v>
      </c>
      <c r="E19" s="247"/>
      <c r="F19" s="247">
        <f t="shared" si="6"/>
        <v>166.26498774911789</v>
      </c>
      <c r="G19" s="247">
        <f t="shared" si="6"/>
        <v>181.12801225088199</v>
      </c>
      <c r="H19" s="247">
        <f t="shared" si="6"/>
        <v>347.39299999999997</v>
      </c>
      <c r="I19" s="247"/>
      <c r="J19" s="247">
        <f t="shared" si="6"/>
        <v>189.15168611846346</v>
      </c>
      <c r="K19" s="247">
        <f t="shared" si="6"/>
        <v>197.02031388153651</v>
      </c>
      <c r="L19" s="247">
        <f t="shared" si="6"/>
        <v>386.17199999999991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5.0509698314982532E-2</v>
      </c>
      <c r="C26" s="302">
        <v>0.2643129853443027</v>
      </c>
      <c r="D26" s="302">
        <f>SUM(B26:C26)</f>
        <v>0.31482268365928523</v>
      </c>
      <c r="E26" s="303"/>
      <c r="F26" s="302">
        <v>7.9558870141495416E-2</v>
      </c>
      <c r="G26" s="302">
        <v>0.3663355918838645</v>
      </c>
      <c r="H26" s="302">
        <f>SUM(F26:G26)</f>
        <v>0.44589446202535993</v>
      </c>
      <c r="I26" s="303"/>
      <c r="J26" s="302">
        <v>7.955886642374263E-2</v>
      </c>
      <c r="K26" s="302">
        <v>0.52876300495995776</v>
      </c>
      <c r="L26" s="302">
        <f>SUM(J26:K26)</f>
        <v>0.60832187138370042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9.683030117384972E-2</v>
      </c>
      <c r="C27" s="302">
        <v>0.14350125510456205</v>
      </c>
      <c r="D27" s="302">
        <f t="shared" ref="D27:D34" si="7">SUM(B27:C27)</f>
        <v>0.24033155627841177</v>
      </c>
      <c r="E27" s="303"/>
      <c r="F27" s="302">
        <v>0.14432193255820641</v>
      </c>
      <c r="G27" s="302">
        <v>0.29146910016132288</v>
      </c>
      <c r="H27" s="302">
        <f t="shared" ref="H27:H34" si="8">SUM(F27:G27)</f>
        <v>0.43579103271952929</v>
      </c>
      <c r="I27" s="303"/>
      <c r="J27" s="302">
        <v>0.16879489920409377</v>
      </c>
      <c r="K27" s="302">
        <v>0.41273481091174868</v>
      </c>
      <c r="L27" s="302">
        <f t="shared" ref="L27:L34" si="9">SUM(J27:K27)</f>
        <v>0.58152971011584242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7.4100318609029339E-2</v>
      </c>
      <c r="C28" s="302">
        <v>8.6307267182277603E-2</v>
      </c>
      <c r="D28" s="302">
        <f t="shared" si="7"/>
        <v>0.16040758579130693</v>
      </c>
      <c r="E28" s="303"/>
      <c r="F28" s="302">
        <v>0.11953690540469745</v>
      </c>
      <c r="G28" s="302">
        <v>0.18915938981888558</v>
      </c>
      <c r="H28" s="302">
        <f t="shared" si="8"/>
        <v>0.30869629522358305</v>
      </c>
      <c r="I28" s="303"/>
      <c r="J28" s="302">
        <v>0.13857557112356497</v>
      </c>
      <c r="K28" s="302">
        <v>0.1933410187151515</v>
      </c>
      <c r="L28" s="302">
        <f t="shared" si="9"/>
        <v>0.33191658983871647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0.13352865199468095</v>
      </c>
      <c r="C29" s="302">
        <v>4.0530378333130501E-2</v>
      </c>
      <c r="D29" s="302">
        <f t="shared" si="7"/>
        <v>0.17405903032781145</v>
      </c>
      <c r="E29" s="303"/>
      <c r="F29" s="302">
        <v>0.19153481122567551</v>
      </c>
      <c r="G29" s="302">
        <v>0.11129740567859335</v>
      </c>
      <c r="H29" s="302">
        <f t="shared" si="8"/>
        <v>0.30283221690426887</v>
      </c>
      <c r="I29" s="303"/>
      <c r="J29" s="302">
        <v>0.11753868813419598</v>
      </c>
      <c r="K29" s="302">
        <v>0.10400789202107055</v>
      </c>
      <c r="L29" s="302">
        <f t="shared" si="9"/>
        <v>0.22154658015526651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0.23151108892578165</v>
      </c>
      <c r="C30" s="302">
        <v>2.7989255532100632</v>
      </c>
      <c r="D30" s="302">
        <f t="shared" si="7"/>
        <v>3.0304366421358448</v>
      </c>
      <c r="E30" s="303"/>
      <c r="F30" s="302">
        <v>0.30212345438981392</v>
      </c>
      <c r="G30" s="302">
        <v>3.0036582196444859</v>
      </c>
      <c r="H30" s="302">
        <f t="shared" si="8"/>
        <v>3.3057816740343</v>
      </c>
      <c r="I30" s="303"/>
      <c r="J30" s="302">
        <v>0.32660994723197917</v>
      </c>
      <c r="K30" s="302">
        <v>2.8342214081115289</v>
      </c>
      <c r="L30" s="302">
        <f t="shared" si="9"/>
        <v>3.1608313553435079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0.22771248601871083</v>
      </c>
      <c r="C31" s="302">
        <v>9.5152343545199969E-2</v>
      </c>
      <c r="D31" s="302">
        <f t="shared" si="7"/>
        <v>0.32286482956391083</v>
      </c>
      <c r="E31" s="303"/>
      <c r="F31" s="302">
        <v>0.3822890323153964</v>
      </c>
      <c r="G31" s="302">
        <v>0.10065135810898294</v>
      </c>
      <c r="H31" s="302">
        <f t="shared" si="8"/>
        <v>0.48294039042437936</v>
      </c>
      <c r="I31" s="303"/>
      <c r="J31" s="302">
        <v>0.34422098281720437</v>
      </c>
      <c r="K31" s="302">
        <v>0.14866292858387983</v>
      </c>
      <c r="L31" s="302">
        <f t="shared" si="9"/>
        <v>0.49288391140108423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3.5857083855547221E-2</v>
      </c>
      <c r="C32" s="302">
        <v>5.0470139237534614E-2</v>
      </c>
      <c r="D32" s="302">
        <f t="shared" si="7"/>
        <v>8.6327223093081829E-2</v>
      </c>
      <c r="E32" s="303"/>
      <c r="F32" s="302">
        <v>4.2701788949575645E-2</v>
      </c>
      <c r="G32" s="302">
        <v>8.8139766228388872E-2</v>
      </c>
      <c r="H32" s="302">
        <f t="shared" si="8"/>
        <v>0.13084155517796453</v>
      </c>
      <c r="I32" s="303"/>
      <c r="J32" s="302">
        <v>3.5821058490728128E-2</v>
      </c>
      <c r="K32" s="302">
        <v>0.11184968636488493</v>
      </c>
      <c r="L32" s="302">
        <f t="shared" si="9"/>
        <v>0.14767074485561305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5.8318052585506951E-2</v>
      </c>
      <c r="C33" s="302">
        <v>0.2418936888900112</v>
      </c>
      <c r="D33" s="302">
        <f t="shared" si="7"/>
        <v>0.30021174147551816</v>
      </c>
      <c r="E33" s="303"/>
      <c r="F33" s="302">
        <v>8.5246444741160859E-2</v>
      </c>
      <c r="G33" s="302">
        <v>0.2334911017299113</v>
      </c>
      <c r="H33" s="302">
        <f t="shared" si="8"/>
        <v>0.31873754647107216</v>
      </c>
      <c r="I33" s="303"/>
      <c r="J33" s="302">
        <v>0.19978762843889863</v>
      </c>
      <c r="K33" s="302">
        <v>0.27791127870162119</v>
      </c>
      <c r="L33" s="302">
        <f t="shared" si="9"/>
        <v>0.47769890714051982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0.60475195568656648</v>
      </c>
      <c r="C34" s="302">
        <v>0.68678675198827066</v>
      </c>
      <c r="D34" s="302">
        <f t="shared" si="7"/>
        <v>1.291538707674837</v>
      </c>
      <c r="E34" s="303"/>
      <c r="F34" s="302">
        <v>0.65661952086854214</v>
      </c>
      <c r="G34" s="302">
        <v>0.67486530615101648</v>
      </c>
      <c r="H34" s="302">
        <f t="shared" si="8"/>
        <v>1.3314848270195587</v>
      </c>
      <c r="I34" s="303"/>
      <c r="J34" s="302">
        <v>0.74474380881602564</v>
      </c>
      <c r="K34" s="302">
        <v>0.79885652094971915</v>
      </c>
      <c r="L34" s="302">
        <f t="shared" si="9"/>
        <v>1.5436003297657448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1.5131196371646556</v>
      </c>
      <c r="C36" s="311">
        <f t="shared" ref="C36:K36" si="10">SUM(C26:C34)</f>
        <v>4.4078803628353525</v>
      </c>
      <c r="D36" s="311">
        <f t="shared" si="10"/>
        <v>5.9210000000000083</v>
      </c>
      <c r="E36" s="311"/>
      <c r="F36" s="311">
        <f t="shared" si="10"/>
        <v>2.003932760594564</v>
      </c>
      <c r="G36" s="311">
        <f t="shared" si="10"/>
        <v>5.0590672394054517</v>
      </c>
      <c r="H36" s="311">
        <f t="shared" si="10"/>
        <v>7.0630000000000148</v>
      </c>
      <c r="I36" s="311"/>
      <c r="J36" s="311">
        <f t="shared" si="10"/>
        <v>2.1556514506804332</v>
      </c>
      <c r="K36" s="311">
        <f t="shared" si="10"/>
        <v>5.4103485493195631</v>
      </c>
      <c r="L36" s="311">
        <f>SUM(L26:L34)</f>
        <v>7.5659999999999963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1.0090482421749409E-3</v>
      </c>
      <c r="C43" s="302">
        <v>5.4826942341302067E-2</v>
      </c>
      <c r="D43" s="302">
        <f>SUM(B43:C43)</f>
        <v>5.5835990583477005E-2</v>
      </c>
      <c r="E43" s="303"/>
      <c r="F43" s="302">
        <v>9.350267007702715E-4</v>
      </c>
      <c r="G43" s="302">
        <v>3.7603272366475947E-2</v>
      </c>
      <c r="H43" s="302">
        <f>SUM(F43:G43)</f>
        <v>3.8538299067246221E-2</v>
      </c>
      <c r="I43" s="303"/>
      <c r="J43" s="302">
        <v>6.9815309022326231E-4</v>
      </c>
      <c r="K43" s="302">
        <v>3.0114732307354633E-2</v>
      </c>
      <c r="L43" s="302">
        <f>SUM(J43:K43)</f>
        <v>3.0812885397577896E-2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1.5622658824763871E-2</v>
      </c>
      <c r="C44" s="302">
        <v>4.469289061457777E-2</v>
      </c>
      <c r="D44" s="302">
        <f t="shared" ref="D44:D51" si="11">SUM(B44:C44)</f>
        <v>6.0315549439341642E-2</v>
      </c>
      <c r="E44" s="303"/>
      <c r="F44" s="302">
        <v>1.5664387917295422E-2</v>
      </c>
      <c r="G44" s="302">
        <v>3.41101789122207E-2</v>
      </c>
      <c r="H44" s="302">
        <f t="shared" ref="H44:H51" si="12">SUM(F44:G44)</f>
        <v>4.9774566829516122E-2</v>
      </c>
      <c r="I44" s="303"/>
      <c r="J44" s="302">
        <v>1.2355531563315213E-2</v>
      </c>
      <c r="K44" s="302">
        <v>3.1541741392397793E-2</v>
      </c>
      <c r="L44" s="302">
        <f t="shared" ref="L44:L51" si="13">SUM(J44:K44)</f>
        <v>4.389727295571301E-2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7.2595021394772441E-3</v>
      </c>
      <c r="C45" s="302">
        <v>3.6168185515105207E-2</v>
      </c>
      <c r="D45" s="302">
        <f t="shared" si="11"/>
        <v>4.342768765458245E-2</v>
      </c>
      <c r="E45" s="303"/>
      <c r="F45" s="302">
        <v>6.8019130511514344E-3</v>
      </c>
      <c r="G45" s="302">
        <v>2.9623578959970798E-2</v>
      </c>
      <c r="H45" s="302">
        <f t="shared" si="12"/>
        <v>3.6425492011122232E-2</v>
      </c>
      <c r="I45" s="303"/>
      <c r="J45" s="302">
        <v>5.0228968081614325E-3</v>
      </c>
      <c r="K45" s="302">
        <v>2.0116522678647063E-2</v>
      </c>
      <c r="L45" s="302">
        <f t="shared" si="13"/>
        <v>2.5139419486808496E-2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9.2440845239564213E-3</v>
      </c>
      <c r="C46" s="302">
        <v>1.1054011896560776E-2</v>
      </c>
      <c r="D46" s="302">
        <f t="shared" si="11"/>
        <v>2.0298096420517199E-2</v>
      </c>
      <c r="E46" s="303"/>
      <c r="F46" s="302">
        <v>7.2304699563051737E-3</v>
      </c>
      <c r="G46" s="302">
        <v>7.1641913422607921E-3</v>
      </c>
      <c r="H46" s="302">
        <f t="shared" si="12"/>
        <v>1.4394661298565967E-2</v>
      </c>
      <c r="I46" s="303"/>
      <c r="J46" s="302">
        <v>3.5339761480055049E-3</v>
      </c>
      <c r="K46" s="302">
        <v>5.079209976756603E-3</v>
      </c>
      <c r="L46" s="302">
        <f t="shared" si="13"/>
        <v>8.6131861247621087E-3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1.4245343793750772E-3</v>
      </c>
      <c r="C47" s="302">
        <v>9.2638476485115209E-2</v>
      </c>
      <c r="D47" s="302">
        <f t="shared" si="11"/>
        <v>9.4063010864490287E-2</v>
      </c>
      <c r="E47" s="303"/>
      <c r="F47" s="302">
        <v>1.2231746656643035E-3</v>
      </c>
      <c r="G47" s="302">
        <v>4.4034673936318144E-2</v>
      </c>
      <c r="H47" s="302">
        <f>SUM(F47:G47)</f>
        <v>4.5257848601982446E-2</v>
      </c>
      <c r="I47" s="303"/>
      <c r="J47" s="302">
        <v>7.278353019283323E-4</v>
      </c>
      <c r="K47" s="302">
        <v>2.47674919760291E-2</v>
      </c>
      <c r="L47" s="302">
        <f t="shared" si="13"/>
        <v>2.5495327277957433E-2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8.3896824227888099E-3</v>
      </c>
      <c r="C48" s="302">
        <v>4.1291291509152886E-3</v>
      </c>
      <c r="D48" s="302">
        <f t="shared" si="11"/>
        <v>1.2518811573704099E-2</v>
      </c>
      <c r="E48" s="303"/>
      <c r="F48" s="302">
        <v>8.8322051220174249E-3</v>
      </c>
      <c r="G48" s="302">
        <v>2.6838564069716253E-3</v>
      </c>
      <c r="H48" s="302">
        <f t="shared" si="12"/>
        <v>1.151606152898905E-2</v>
      </c>
      <c r="I48" s="303"/>
      <c r="J48" s="302">
        <v>7.3428352216191196E-3</v>
      </c>
      <c r="K48" s="302">
        <v>2.2787601351461663E-3</v>
      </c>
      <c r="L48" s="302">
        <f t="shared" si="13"/>
        <v>9.6215953567652859E-3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2.1794895726199473E-3</v>
      </c>
      <c r="C49" s="302">
        <v>8.3244595313243883E-3</v>
      </c>
      <c r="D49" s="302">
        <f t="shared" si="11"/>
        <v>1.0503949103944336E-2</v>
      </c>
      <c r="E49" s="303"/>
      <c r="F49" s="302">
        <v>1.8226099254484093E-3</v>
      </c>
      <c r="G49" s="302">
        <v>4.1215564782793937E-3</v>
      </c>
      <c r="H49" s="302">
        <f t="shared" si="12"/>
        <v>5.9441664037278028E-3</v>
      </c>
      <c r="I49" s="303"/>
      <c r="J49" s="302">
        <v>1.0769103099590169E-3</v>
      </c>
      <c r="K49" s="302">
        <v>3.4543399725149608E-3</v>
      </c>
      <c r="L49" s="302">
        <f t="shared" si="13"/>
        <v>4.5312502824739779E-3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4.0330687927274953E-4</v>
      </c>
      <c r="C50" s="302">
        <v>0.14101286373781563</v>
      </c>
      <c r="D50" s="302">
        <f t="shared" si="11"/>
        <v>0.14141617061708839</v>
      </c>
      <c r="E50" s="303"/>
      <c r="F50" s="302">
        <v>2.2151002767188376E-4</v>
      </c>
      <c r="G50" s="302">
        <v>9.2603140201052508E-2</v>
      </c>
      <c r="H50" s="302">
        <f t="shared" si="12"/>
        <v>9.2824650228724395E-2</v>
      </c>
      <c r="I50" s="303"/>
      <c r="J50" s="302">
        <v>2.5270048085367948E-4</v>
      </c>
      <c r="K50" s="302">
        <v>6.8207221352188388E-2</v>
      </c>
      <c r="L50" s="302">
        <f t="shared" si="13"/>
        <v>6.8459921833042073E-2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2.6514144428002417E-3</v>
      </c>
      <c r="C51" s="302">
        <v>5.7969319300053911E-2</v>
      </c>
      <c r="D51" s="302">
        <f t="shared" si="11"/>
        <v>6.0620733742854149E-2</v>
      </c>
      <c r="E51" s="303"/>
      <c r="F51" s="302">
        <v>1.9024334678800748E-3</v>
      </c>
      <c r="G51" s="302">
        <v>3.4218205622449584E-3</v>
      </c>
      <c r="H51" s="302">
        <f t="shared" si="12"/>
        <v>5.3242540301250332E-3</v>
      </c>
      <c r="I51" s="303"/>
      <c r="J51" s="302">
        <v>1.1168655610554316E-3</v>
      </c>
      <c r="K51" s="302">
        <v>1.3122757238444806E-3</v>
      </c>
      <c r="L51" s="302">
        <f t="shared" si="13"/>
        <v>2.4291412848999119E-3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4.8183721427229292E-2</v>
      </c>
      <c r="C53" s="311">
        <f t="shared" ref="C53:L53" si="14">SUM(C43:C51)</f>
        <v>0.45081627857277023</v>
      </c>
      <c r="D53" s="311">
        <f t="shared" si="14"/>
        <v>0.4989999999999995</v>
      </c>
      <c r="E53" s="311"/>
      <c r="F53" s="311">
        <f t="shared" si="14"/>
        <v>4.4633730834204403E-2</v>
      </c>
      <c r="G53" s="311">
        <f t="shared" si="14"/>
        <v>0.25536626916579486</v>
      </c>
      <c r="H53" s="311">
        <f t="shared" si="14"/>
        <v>0.29999999999999927</v>
      </c>
      <c r="I53" s="311"/>
      <c r="J53" s="311">
        <f t="shared" si="14"/>
        <v>3.2127704485120992E-2</v>
      </c>
      <c r="K53" s="311">
        <f t="shared" si="14"/>
        <v>0.18687229551487919</v>
      </c>
      <c r="L53" s="311">
        <f t="shared" si="14"/>
        <v>0.21900000000000019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8.9086766920232763E-2</v>
      </c>
      <c r="C60" s="302">
        <v>0.20279009121282549</v>
      </c>
      <c r="D60" s="302">
        <f>SUM(B60:C60)</f>
        <v>0.29187685813305825</v>
      </c>
      <c r="E60" s="303"/>
      <c r="F60" s="302">
        <v>0.15727198543126716</v>
      </c>
      <c r="G60" s="302">
        <v>0.23647006760637454</v>
      </c>
      <c r="H60" s="302">
        <f>SUM(F60:G60)</f>
        <v>0.3937420530376417</v>
      </c>
      <c r="I60" s="303"/>
      <c r="J60" s="302">
        <v>0.15076562523198089</v>
      </c>
      <c r="K60" s="302">
        <v>0.18876732211019906</v>
      </c>
      <c r="L60" s="302">
        <f>SUM(J60:K60)</f>
        <v>0.33953294734217998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0.10660445550476798</v>
      </c>
      <c r="C61" s="302">
        <v>0.12608746286338551</v>
      </c>
      <c r="D61" s="302">
        <f t="shared" ref="D61:D68" si="15">SUM(B61:C61)</f>
        <v>0.23269191836815351</v>
      </c>
      <c r="E61" s="303"/>
      <c r="F61" s="302">
        <v>0.19530083230979609</v>
      </c>
      <c r="G61" s="302">
        <v>0.17047834702537759</v>
      </c>
      <c r="H61" s="302">
        <f t="shared" ref="H61:H68" si="16">SUM(F61:G61)</f>
        <v>0.36577917933517368</v>
      </c>
      <c r="I61" s="303"/>
      <c r="J61" s="302">
        <v>0.19268345530247596</v>
      </c>
      <c r="K61" s="302">
        <v>0.16210203212806917</v>
      </c>
      <c r="L61" s="302">
        <f t="shared" ref="L61:L68" si="17">SUM(J61:K61)</f>
        <v>0.35478548743054517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0.13780168334999798</v>
      </c>
      <c r="C62" s="302">
        <v>0.18206461103245852</v>
      </c>
      <c r="D62" s="302">
        <f t="shared" si="15"/>
        <v>0.31986629438245651</v>
      </c>
      <c r="E62" s="303"/>
      <c r="F62" s="302">
        <v>0.21191736419180468</v>
      </c>
      <c r="G62" s="302">
        <v>0.23399956565459951</v>
      </c>
      <c r="H62" s="302">
        <f t="shared" si="16"/>
        <v>0.44591692984640419</v>
      </c>
      <c r="I62" s="303"/>
      <c r="J62" s="302">
        <v>0.18808170282898309</v>
      </c>
      <c r="K62" s="302">
        <v>0.16401343095750995</v>
      </c>
      <c r="L62" s="302">
        <f t="shared" si="17"/>
        <v>0.35209513378649304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0.22430592039695707</v>
      </c>
      <c r="C63" s="302">
        <v>9.5663028617262183E-2</v>
      </c>
      <c r="D63" s="302">
        <f t="shared" si="15"/>
        <v>0.31996894901421924</v>
      </c>
      <c r="E63" s="303"/>
      <c r="F63" s="302">
        <v>0.26161962485791435</v>
      </c>
      <c r="G63" s="302">
        <v>0.11892068273061099</v>
      </c>
      <c r="H63" s="302">
        <f t="shared" si="16"/>
        <v>0.38054030758852531</v>
      </c>
      <c r="I63" s="303"/>
      <c r="J63" s="302">
        <v>0.17490950475129249</v>
      </c>
      <c r="K63" s="302">
        <v>8.6151786588796131E-2</v>
      </c>
      <c r="L63" s="302">
        <f t="shared" si="17"/>
        <v>0.2610612913400886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9.7564864808275434E-2</v>
      </c>
      <c r="C64" s="302">
        <v>0.34060910987985377</v>
      </c>
      <c r="D64" s="302">
        <f t="shared" si="15"/>
        <v>0.43817397468812919</v>
      </c>
      <c r="E64" s="303"/>
      <c r="F64" s="302">
        <v>0.18648522109766008</v>
      </c>
      <c r="G64" s="302">
        <v>0.27397369131857341</v>
      </c>
      <c r="H64" s="302">
        <f t="shared" si="16"/>
        <v>0.46045891241623349</v>
      </c>
      <c r="I64" s="303"/>
      <c r="J64" s="302">
        <v>0.14499929038219503</v>
      </c>
      <c r="K64" s="302">
        <v>0.19025773583080557</v>
      </c>
      <c r="L64" s="302">
        <f t="shared" si="17"/>
        <v>0.33525702621300058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2.3794688788483731E-2</v>
      </c>
      <c r="C65" s="302">
        <v>1.5530928772673966E-2</v>
      </c>
      <c r="D65" s="302">
        <f t="shared" si="15"/>
        <v>3.9325617561157697E-2</v>
      </c>
      <c r="E65" s="303"/>
      <c r="F65" s="302">
        <v>3.8740279509565767E-2</v>
      </c>
      <c r="G65" s="302">
        <v>1.9055779846716921E-2</v>
      </c>
      <c r="H65" s="302">
        <f t="shared" si="16"/>
        <v>5.7796059356282688E-2</v>
      </c>
      <c r="I65" s="303"/>
      <c r="J65" s="302">
        <v>3.2964460663178159E-2</v>
      </c>
      <c r="K65" s="302">
        <v>1.5169364675416897E-2</v>
      </c>
      <c r="L65" s="302">
        <f t="shared" si="17"/>
        <v>4.813382533859506E-2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0.11636443557082346</v>
      </c>
      <c r="C66" s="302">
        <v>0.18059860748213419</v>
      </c>
      <c r="D66" s="302">
        <f t="shared" si="15"/>
        <v>0.29696304305295762</v>
      </c>
      <c r="E66" s="303"/>
      <c r="F66" s="302">
        <v>0.1237155704007547</v>
      </c>
      <c r="G66" s="302">
        <v>0.18576449845002435</v>
      </c>
      <c r="H66" s="302">
        <f t="shared" si="16"/>
        <v>0.30948006885077906</v>
      </c>
      <c r="I66" s="303"/>
      <c r="J66" s="302">
        <v>9.9321383748926961E-2</v>
      </c>
      <c r="K66" s="302">
        <v>0.15427233282595074</v>
      </c>
      <c r="L66" s="302">
        <f t="shared" si="17"/>
        <v>0.25359371657487773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0.20806745727022943</v>
      </c>
      <c r="C67" s="302">
        <v>0.88492867811823217</v>
      </c>
      <c r="D67" s="302">
        <f t="shared" si="15"/>
        <v>1.0929961353884616</v>
      </c>
      <c r="E67" s="303"/>
      <c r="F67" s="302">
        <v>0.22053644314250417</v>
      </c>
      <c r="G67" s="302">
        <v>0.78584995421430914</v>
      </c>
      <c r="H67" s="302">
        <f t="shared" si="16"/>
        <v>1.0063863973568132</v>
      </c>
      <c r="I67" s="303"/>
      <c r="J67" s="302">
        <v>0.22615575671290775</v>
      </c>
      <c r="K67" s="302">
        <v>0.65022792354598713</v>
      </c>
      <c r="L67" s="302">
        <f t="shared" si="17"/>
        <v>0.8763836802588949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0.19745041662508431</v>
      </c>
      <c r="C68" s="302">
        <v>0.33068679278631941</v>
      </c>
      <c r="D68" s="302">
        <f t="shared" si="15"/>
        <v>0.52813720941140374</v>
      </c>
      <c r="E68" s="303"/>
      <c r="F68" s="302">
        <v>0.17462267651085037</v>
      </c>
      <c r="G68" s="302">
        <v>0.29827741570129251</v>
      </c>
      <c r="H68" s="302">
        <f t="shared" si="16"/>
        <v>0.47290009221214291</v>
      </c>
      <c r="I68" s="303"/>
      <c r="J68" s="302">
        <v>0.1250993651090325</v>
      </c>
      <c r="K68" s="302">
        <v>0.17305752660629137</v>
      </c>
      <c r="L68" s="302">
        <f t="shared" si="17"/>
        <v>0.29815689171532389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1.201040689234852</v>
      </c>
      <c r="C70" s="311">
        <f t="shared" ref="C70:L70" si="18">SUM(C60:C68)</f>
        <v>2.3589593107651448</v>
      </c>
      <c r="D70" s="311">
        <f t="shared" si="18"/>
        <v>3.5599999999999974</v>
      </c>
      <c r="E70" s="311"/>
      <c r="F70" s="311">
        <f t="shared" si="18"/>
        <v>1.5702099974521171</v>
      </c>
      <c r="G70" s="311">
        <f t="shared" si="18"/>
        <v>2.3227900025478792</v>
      </c>
      <c r="H70" s="311">
        <f t="shared" si="18"/>
        <v>3.8929999999999958</v>
      </c>
      <c r="I70" s="311"/>
      <c r="J70" s="311">
        <f t="shared" si="18"/>
        <v>1.3349805447309728</v>
      </c>
      <c r="K70" s="311">
        <f t="shared" si="18"/>
        <v>1.7840194552690263</v>
      </c>
      <c r="L70" s="311">
        <f t="shared" si="18"/>
        <v>3.1189999999999993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0.2376582044582769</v>
      </c>
      <c r="C77" s="302">
        <v>1.3834382709625541</v>
      </c>
      <c r="D77" s="302">
        <f>SUM(B77:C77)</f>
        <v>1.621096475420831</v>
      </c>
      <c r="E77" s="303"/>
      <c r="F77" s="302">
        <v>0.46710463468166075</v>
      </c>
      <c r="G77" s="302">
        <v>1.3973626212463715</v>
      </c>
      <c r="H77" s="302">
        <f>SUM(F77:G77)</f>
        <v>1.8644672559280322</v>
      </c>
      <c r="I77" s="303"/>
      <c r="J77" s="302">
        <v>0.37409730754715176</v>
      </c>
      <c r="K77" s="302">
        <v>1.1163816124884134</v>
      </c>
      <c r="L77" s="302">
        <f>SUM(J77:K77)</f>
        <v>1.490478920035565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0.26225220582942305</v>
      </c>
      <c r="C78" s="302">
        <v>1.6312621484993</v>
      </c>
      <c r="D78" s="302">
        <f t="shared" ref="D78:D85" si="19">SUM(B78:C78)</f>
        <v>1.8935143543287229</v>
      </c>
      <c r="E78" s="303"/>
      <c r="F78" s="302">
        <v>0.44031733623445213</v>
      </c>
      <c r="G78" s="302">
        <v>1.8632188661866824</v>
      </c>
      <c r="H78" s="302">
        <f t="shared" ref="H78:H85" si="20">SUM(F78:G78)</f>
        <v>2.3035362024211343</v>
      </c>
      <c r="I78" s="303"/>
      <c r="J78" s="302">
        <v>0.33637731044572206</v>
      </c>
      <c r="K78" s="302">
        <v>1.6118351969663578</v>
      </c>
      <c r="L78" s="302">
        <f t="shared" ref="L78:L85" si="21">SUM(J78:K78)</f>
        <v>1.9482125074120797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0.29399047703172904</v>
      </c>
      <c r="C79" s="302">
        <v>0.93514605891745117</v>
      </c>
      <c r="D79" s="302">
        <f t="shared" si="19"/>
        <v>1.2291365359491802</v>
      </c>
      <c r="E79" s="303"/>
      <c r="F79" s="302">
        <v>0.42112254221986173</v>
      </c>
      <c r="G79" s="302">
        <v>0.99461675216264611</v>
      </c>
      <c r="H79" s="302">
        <f t="shared" si="20"/>
        <v>1.4157392943825078</v>
      </c>
      <c r="I79" s="303"/>
      <c r="J79" s="302">
        <v>0.28490316016641515</v>
      </c>
      <c r="K79" s="302">
        <v>0.70695164686175094</v>
      </c>
      <c r="L79" s="302">
        <f t="shared" si="21"/>
        <v>0.99185480702816609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0.54421583242494864</v>
      </c>
      <c r="C80" s="302">
        <v>0.27239858932891348</v>
      </c>
      <c r="D80" s="302">
        <f t="shared" si="19"/>
        <v>0.81661442175386212</v>
      </c>
      <c r="E80" s="303"/>
      <c r="F80" s="302">
        <v>0.61199259127734595</v>
      </c>
      <c r="G80" s="302">
        <v>0.27833466478857172</v>
      </c>
      <c r="H80" s="302">
        <f t="shared" si="20"/>
        <v>0.89032725606591767</v>
      </c>
      <c r="I80" s="303"/>
      <c r="J80" s="302">
        <v>0.33224509891091591</v>
      </c>
      <c r="K80" s="302">
        <v>0.25069359206546094</v>
      </c>
      <c r="L80" s="302">
        <f t="shared" si="21"/>
        <v>0.58293869097637685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0.14597281001286855</v>
      </c>
      <c r="C81" s="302">
        <v>2.3376645202730968</v>
      </c>
      <c r="D81" s="302">
        <f t="shared" si="19"/>
        <v>2.4836373302859656</v>
      </c>
      <c r="E81" s="303"/>
      <c r="F81" s="302">
        <v>0.20621163704440582</v>
      </c>
      <c r="G81" s="302">
        <v>1.677177306244378</v>
      </c>
      <c r="H81" s="302">
        <f t="shared" si="20"/>
        <v>1.8833889432887838</v>
      </c>
      <c r="I81" s="303"/>
      <c r="J81" s="302">
        <v>0.28441982642564517</v>
      </c>
      <c r="K81" s="302">
        <v>1.0904604590698412</v>
      </c>
      <c r="L81" s="302">
        <f t="shared" si="21"/>
        <v>1.3748802854954865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7.1192329122766046E-2</v>
      </c>
      <c r="C82" s="302">
        <v>3.4992623671554229E-2</v>
      </c>
      <c r="D82" s="302">
        <f t="shared" si="19"/>
        <v>0.10618495279432028</v>
      </c>
      <c r="E82" s="303"/>
      <c r="F82" s="302">
        <v>9.524814594886552E-2</v>
      </c>
      <c r="G82" s="302">
        <v>3.0359797114703858E-2</v>
      </c>
      <c r="H82" s="302">
        <f t="shared" si="20"/>
        <v>0.12560794306356937</v>
      </c>
      <c r="I82" s="303"/>
      <c r="J82" s="302">
        <v>8.4028006487930018E-2</v>
      </c>
      <c r="K82" s="302">
        <v>3.53273151276619E-2</v>
      </c>
      <c r="L82" s="302">
        <f t="shared" si="21"/>
        <v>0.11935532161559192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0.12977293310261412</v>
      </c>
      <c r="C83" s="302">
        <v>0.2385699905503684</v>
      </c>
      <c r="D83" s="302">
        <f t="shared" si="19"/>
        <v>0.36834292365298249</v>
      </c>
      <c r="E83" s="303"/>
      <c r="F83" s="302">
        <v>0.15458970808648695</v>
      </c>
      <c r="G83" s="302">
        <v>0.21024075059059419</v>
      </c>
      <c r="H83" s="302">
        <f t="shared" si="20"/>
        <v>0.36483045867708114</v>
      </c>
      <c r="I83" s="303"/>
      <c r="J83" s="302">
        <v>0.11878852915715367</v>
      </c>
      <c r="K83" s="302">
        <v>0.19595000958694461</v>
      </c>
      <c r="L83" s="302">
        <f t="shared" si="21"/>
        <v>0.3147385387440983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0.49949706416247547</v>
      </c>
      <c r="C84" s="302">
        <v>1.1639545537500267</v>
      </c>
      <c r="D84" s="302">
        <f t="shared" si="19"/>
        <v>1.6634516179125021</v>
      </c>
      <c r="E84" s="303"/>
      <c r="F84" s="302">
        <v>0.41699214423293013</v>
      </c>
      <c r="G84" s="302">
        <v>0.79506516904599378</v>
      </c>
      <c r="H84" s="302">
        <f t="shared" si="20"/>
        <v>1.2120573132789239</v>
      </c>
      <c r="I84" s="303"/>
      <c r="J84" s="302">
        <v>0.3556878247682273</v>
      </c>
      <c r="K84" s="302">
        <v>0.68655225492921057</v>
      </c>
      <c r="L84" s="302">
        <f t="shared" si="21"/>
        <v>1.0422400796974378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0.1204664504784647</v>
      </c>
      <c r="C85" s="302">
        <v>0.37255493742318524</v>
      </c>
      <c r="D85" s="302">
        <f t="shared" si="19"/>
        <v>0.49302138790164995</v>
      </c>
      <c r="E85" s="303"/>
      <c r="F85" s="302">
        <v>0.13189984848443601</v>
      </c>
      <c r="G85" s="302">
        <v>0.25314548440960366</v>
      </c>
      <c r="H85" s="302">
        <f t="shared" si="20"/>
        <v>0.38504533289403964</v>
      </c>
      <c r="I85" s="303"/>
      <c r="J85" s="302">
        <v>0.11181922841135745</v>
      </c>
      <c r="K85" s="302">
        <v>0.13848162058383895</v>
      </c>
      <c r="L85" s="302">
        <f t="shared" si="21"/>
        <v>0.25030084899519639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2.3050183066235665</v>
      </c>
      <c r="C87" s="311">
        <f t="shared" ref="C87:D87" si="22">SUM(C77:C85)</f>
        <v>8.3699816933764488</v>
      </c>
      <c r="D87" s="311">
        <f t="shared" si="22"/>
        <v>10.675000000000015</v>
      </c>
      <c r="E87" s="311"/>
      <c r="F87" s="311">
        <f t="shared" ref="F87:H87" si="23">SUM(F77:F85)</f>
        <v>2.9454785882104448</v>
      </c>
      <c r="G87" s="311">
        <f t="shared" si="23"/>
        <v>7.4995214117895443</v>
      </c>
      <c r="H87" s="311">
        <f t="shared" si="23"/>
        <v>10.44499999999999</v>
      </c>
      <c r="I87" s="311"/>
      <c r="J87" s="311">
        <f t="shared" ref="J87:L87" si="24">SUM(J77:J85)</f>
        <v>2.2823662923205186</v>
      </c>
      <c r="K87" s="311">
        <f t="shared" si="24"/>
        <v>5.8326337076794808</v>
      </c>
      <c r="L87" s="311">
        <f t="shared" si="24"/>
        <v>8.1149999999999984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0.43601001285736013</v>
      </c>
      <c r="C94" s="302">
        <v>2.116157785705568</v>
      </c>
      <c r="D94" s="302">
        <f>SUM(B94:C94)</f>
        <v>2.5521677985629281</v>
      </c>
      <c r="E94" s="303"/>
      <c r="F94" s="302">
        <v>0.72194877146267156</v>
      </c>
      <c r="G94" s="302">
        <v>2.420635474370548</v>
      </c>
      <c r="H94" s="302">
        <f>SUM(F94:G94)</f>
        <v>3.1425842458332198</v>
      </c>
      <c r="I94" s="303"/>
      <c r="J94" s="302">
        <v>0.70925016153453269</v>
      </c>
      <c r="K94" s="302">
        <v>2.3004234557751575</v>
      </c>
      <c r="L94" s="302">
        <f>SUM(J94:K94)</f>
        <v>3.0096736173096903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0.47886769523221256</v>
      </c>
      <c r="C95" s="302">
        <v>2.6242785948481306</v>
      </c>
      <c r="D95" s="302">
        <f t="shared" ref="D95:D102" si="25">SUM(B95:C95)</f>
        <v>3.103146290080343</v>
      </c>
      <c r="E95" s="303"/>
      <c r="F95" s="302">
        <v>0.84363989184468025</v>
      </c>
      <c r="G95" s="302">
        <v>3.439232300232546</v>
      </c>
      <c r="H95" s="302">
        <f t="shared" ref="H95:H102" si="26">SUM(F95:G95)</f>
        <v>4.2828721920772264</v>
      </c>
      <c r="I95" s="303"/>
      <c r="J95" s="302">
        <v>0.8698668962102506</v>
      </c>
      <c r="K95" s="302">
        <v>3.7990823109200047</v>
      </c>
      <c r="L95" s="302">
        <f t="shared" ref="L95:L102" si="27">SUM(J95:K95)</f>
        <v>4.6689492071302556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0.57696426612934693</v>
      </c>
      <c r="C96" s="302">
        <v>1.6225416004250202</v>
      </c>
      <c r="D96" s="302">
        <f t="shared" si="25"/>
        <v>2.1995058665543672</v>
      </c>
      <c r="E96" s="303"/>
      <c r="F96" s="302">
        <v>0.89986804535279408</v>
      </c>
      <c r="G96" s="302">
        <v>1.9758466813448305</v>
      </c>
      <c r="H96" s="302">
        <f t="shared" si="26"/>
        <v>2.8757147266976246</v>
      </c>
      <c r="I96" s="303"/>
      <c r="J96" s="302">
        <v>0.82355313254271723</v>
      </c>
      <c r="K96" s="302">
        <v>1.725709248040993</v>
      </c>
      <c r="L96" s="302">
        <f t="shared" si="27"/>
        <v>2.54926238058371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1.0775115135181701</v>
      </c>
      <c r="C97" s="302">
        <v>0.75564505633506374</v>
      </c>
      <c r="D97" s="302">
        <f t="shared" si="25"/>
        <v>1.8331565698532337</v>
      </c>
      <c r="E97" s="303"/>
      <c r="F97" s="302">
        <v>1.2504007072958914</v>
      </c>
      <c r="G97" s="302">
        <v>0.85288093291134293</v>
      </c>
      <c r="H97" s="302">
        <f t="shared" si="26"/>
        <v>2.1032816402072343</v>
      </c>
      <c r="I97" s="303"/>
      <c r="J97" s="302">
        <v>0.95576903494903831</v>
      </c>
      <c r="K97" s="302">
        <v>0.82409934178192923</v>
      </c>
      <c r="L97" s="302">
        <f t="shared" si="27"/>
        <v>1.7798683767309675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0.26745072987981233</v>
      </c>
      <c r="C98" s="302">
        <v>6.5891792146918702</v>
      </c>
      <c r="D98" s="302">
        <f t="shared" si="25"/>
        <v>6.856629944571683</v>
      </c>
      <c r="E98" s="303"/>
      <c r="F98" s="302">
        <v>0.45722420628779042</v>
      </c>
      <c r="G98" s="302">
        <v>5.5132336171944338</v>
      </c>
      <c r="H98" s="302">
        <f t="shared" si="26"/>
        <v>5.9704578234822243</v>
      </c>
      <c r="I98" s="303"/>
      <c r="J98" s="302">
        <v>0.65251705471148025</v>
      </c>
      <c r="K98" s="302">
        <v>4.329054951520102</v>
      </c>
      <c r="L98" s="302">
        <f t="shared" si="27"/>
        <v>4.9815720062315823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7.4194404957723101E-2</v>
      </c>
      <c r="C99" s="302">
        <v>0.1277115312720207</v>
      </c>
      <c r="D99" s="302">
        <f t="shared" si="25"/>
        <v>0.20190593622974379</v>
      </c>
      <c r="E99" s="303"/>
      <c r="F99" s="302">
        <v>0.16971178833660636</v>
      </c>
      <c r="G99" s="302">
        <v>0.14662346749835292</v>
      </c>
      <c r="H99" s="302">
        <f t="shared" si="26"/>
        <v>0.31633525583495925</v>
      </c>
      <c r="I99" s="303"/>
      <c r="J99" s="302">
        <v>0.16020556165871924</v>
      </c>
      <c r="K99" s="302">
        <v>0.20408105398483986</v>
      </c>
      <c r="L99" s="302">
        <f t="shared" si="27"/>
        <v>0.36428661564355913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0.26918204183810096</v>
      </c>
      <c r="C100" s="302">
        <v>0.40680258139782866</v>
      </c>
      <c r="D100" s="302">
        <f t="shared" si="25"/>
        <v>0.67598462323592967</v>
      </c>
      <c r="E100" s="303"/>
      <c r="F100" s="302">
        <v>0.30747076672500484</v>
      </c>
      <c r="G100" s="302">
        <v>0.39687980673317064</v>
      </c>
      <c r="H100" s="302">
        <f t="shared" si="26"/>
        <v>0.70435057345817542</v>
      </c>
      <c r="I100" s="303"/>
      <c r="J100" s="302">
        <v>0.28331116621496266</v>
      </c>
      <c r="K100" s="302">
        <v>0.42526749316993845</v>
      </c>
      <c r="L100" s="302">
        <f t="shared" si="27"/>
        <v>0.70857865938490106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0.45545677733639517</v>
      </c>
      <c r="C101" s="302">
        <v>2.8456675597842294</v>
      </c>
      <c r="D101" s="302">
        <f t="shared" si="25"/>
        <v>3.3011243371206245</v>
      </c>
      <c r="E101" s="303"/>
      <c r="F101" s="302">
        <v>0.58229295688598581</v>
      </c>
      <c r="G101" s="302">
        <v>2.3631059946958963</v>
      </c>
      <c r="H101" s="302">
        <f t="shared" si="26"/>
        <v>2.9453989515818821</v>
      </c>
      <c r="I101" s="303"/>
      <c r="J101" s="302">
        <v>0.58954218180608942</v>
      </c>
      <c r="K101" s="302">
        <v>2.2779359224685396</v>
      </c>
      <c r="L101" s="302">
        <f t="shared" si="27"/>
        <v>2.8674781042746291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0.20577564957313965</v>
      </c>
      <c r="C102" s="302">
        <v>1.1266029842179983</v>
      </c>
      <c r="D102" s="302">
        <f t="shared" si="25"/>
        <v>1.3323786337911381</v>
      </c>
      <c r="E102" s="303"/>
      <c r="F102" s="302">
        <v>0.28076222139486379</v>
      </c>
      <c r="G102" s="302">
        <v>0.91224236943260184</v>
      </c>
      <c r="H102" s="302">
        <f t="shared" si="26"/>
        <v>1.1930045908274656</v>
      </c>
      <c r="I102" s="303"/>
      <c r="J102" s="302">
        <v>0.22907565039819325</v>
      </c>
      <c r="K102" s="302">
        <v>0.6042553823124881</v>
      </c>
      <c r="L102" s="302">
        <f t="shared" si="27"/>
        <v>0.83333103271068132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3.8414130913222611</v>
      </c>
      <c r="C104" s="311">
        <f t="shared" ref="C104:D104" si="28">SUM(C94:C102)</f>
        <v>18.214586908677731</v>
      </c>
      <c r="D104" s="311">
        <f t="shared" si="28"/>
        <v>22.05599999999999</v>
      </c>
      <c r="E104" s="311"/>
      <c r="F104" s="311">
        <f t="shared" ref="F104:H104" si="29">SUM(F94:F102)</f>
        <v>5.5133193555862876</v>
      </c>
      <c r="G104" s="311">
        <f t="shared" si="29"/>
        <v>18.020680644413723</v>
      </c>
      <c r="H104" s="311">
        <f t="shared" si="29"/>
        <v>23.534000000000013</v>
      </c>
      <c r="I104" s="311"/>
      <c r="J104" s="311">
        <f t="shared" ref="J104:L104" si="30">SUM(J94:J102)</f>
        <v>5.2730908400259828</v>
      </c>
      <c r="K104" s="311">
        <f t="shared" si="30"/>
        <v>16.489909159973994</v>
      </c>
      <c r="L104" s="311">
        <f t="shared" si="30"/>
        <v>21.762999999999977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3.1344624368074697E-2</v>
      </c>
      <c r="C111" s="302">
        <v>9.9824200456573253E-2</v>
      </c>
      <c r="D111" s="302">
        <f>SUM(B111:C111)</f>
        <v>0.13116882482464795</v>
      </c>
      <c r="E111" s="303"/>
      <c r="F111" s="302">
        <v>6.6087552596084356E-2</v>
      </c>
      <c r="G111" s="302">
        <v>0.1704956162943794</v>
      </c>
      <c r="H111" s="302">
        <f>SUM(F111:G111)</f>
        <v>0.23658316889046377</v>
      </c>
      <c r="I111" s="303"/>
      <c r="J111" s="302">
        <v>6.4086294083109008E-2</v>
      </c>
      <c r="K111" s="302">
        <v>0.16034353612411606</v>
      </c>
      <c r="L111" s="302">
        <f>SUM(J111:K111)</f>
        <v>0.22442983020722507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5.92049009044349E-2</v>
      </c>
      <c r="C112" s="302">
        <v>0.28495561585556778</v>
      </c>
      <c r="D112" s="302">
        <f t="shared" ref="D112:D119" si="31">SUM(B112:C112)</f>
        <v>0.3441605167600027</v>
      </c>
      <c r="E112" s="303"/>
      <c r="F112" s="302">
        <v>0.13516524095101284</v>
      </c>
      <c r="G112" s="302">
        <v>0.57380353109310978</v>
      </c>
      <c r="H112" s="302">
        <f t="shared" ref="H112:H119" si="32">SUM(F112:G112)</f>
        <v>0.70896877204412267</v>
      </c>
      <c r="I112" s="303"/>
      <c r="J112" s="302">
        <v>0.14941285050748757</v>
      </c>
      <c r="K112" s="302">
        <v>0.55582009968468671</v>
      </c>
      <c r="L112" s="302">
        <f t="shared" ref="L112:L119" si="33">SUM(J112:K112)</f>
        <v>0.70523295019217425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5.7783027785126957E-2</v>
      </c>
      <c r="C113" s="302">
        <v>0.17514069687620989</v>
      </c>
      <c r="D113" s="302">
        <f t="shared" si="31"/>
        <v>0.23292372466133685</v>
      </c>
      <c r="E113" s="303"/>
      <c r="F113" s="302">
        <v>0.1167140162361342</v>
      </c>
      <c r="G113" s="302">
        <v>0.35168884152146485</v>
      </c>
      <c r="H113" s="302">
        <f t="shared" si="32"/>
        <v>0.46840285775759904</v>
      </c>
      <c r="I113" s="303"/>
      <c r="J113" s="302">
        <v>0.1049950625514111</v>
      </c>
      <c r="K113" s="302">
        <v>0.27017166060324488</v>
      </c>
      <c r="L113" s="302">
        <f t="shared" si="33"/>
        <v>0.37516672315465599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0.23013527745746279</v>
      </c>
      <c r="C114" s="302">
        <v>0.14867562327419254</v>
      </c>
      <c r="D114" s="302">
        <f t="shared" si="31"/>
        <v>0.37881090073165535</v>
      </c>
      <c r="E114" s="303"/>
      <c r="F114" s="302">
        <v>0.35284656552166027</v>
      </c>
      <c r="G114" s="302">
        <v>0.29534855112794839</v>
      </c>
      <c r="H114" s="302">
        <f t="shared" si="32"/>
        <v>0.64819511664960872</v>
      </c>
      <c r="I114" s="303"/>
      <c r="J114" s="302">
        <v>0.23890984103884239</v>
      </c>
      <c r="K114" s="302">
        <v>0.25665313211739432</v>
      </c>
      <c r="L114" s="302">
        <f t="shared" si="33"/>
        <v>0.49556297315623671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1.4342611431432551E-2</v>
      </c>
      <c r="C115" s="302">
        <v>0.23289427528356996</v>
      </c>
      <c r="D115" s="302">
        <f t="shared" si="31"/>
        <v>0.24723688671500252</v>
      </c>
      <c r="E115" s="303"/>
      <c r="F115" s="302">
        <v>2.7272247114658831E-2</v>
      </c>
      <c r="G115" s="302">
        <v>0.30475973744762469</v>
      </c>
      <c r="H115" s="302">
        <f t="shared" si="32"/>
        <v>0.3320319845622835</v>
      </c>
      <c r="I115" s="303"/>
      <c r="J115" s="302">
        <v>6.7573223566909604E-2</v>
      </c>
      <c r="K115" s="302">
        <v>0.18768359184738664</v>
      </c>
      <c r="L115" s="302">
        <f t="shared" si="33"/>
        <v>0.25525681541429623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1.0419209119685201E-2</v>
      </c>
      <c r="C116" s="302">
        <v>3.7873195927833045E-2</v>
      </c>
      <c r="D116" s="302">
        <f t="shared" si="31"/>
        <v>4.829240504751825E-2</v>
      </c>
      <c r="E116" s="303"/>
      <c r="F116" s="302">
        <v>1.6397304633567193E-2</v>
      </c>
      <c r="G116" s="302">
        <v>7.2269437921507848E-2</v>
      </c>
      <c r="H116" s="302">
        <f t="shared" si="32"/>
        <v>8.8666742555075034E-2</v>
      </c>
      <c r="I116" s="303"/>
      <c r="J116" s="302">
        <v>1.2765554818822827E-2</v>
      </c>
      <c r="K116" s="302">
        <v>8.0801974466245735E-2</v>
      </c>
      <c r="L116" s="302">
        <f t="shared" si="33"/>
        <v>9.3567529285068562E-2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0.13203695757749087</v>
      </c>
      <c r="C117" s="302">
        <v>0.22069394977222789</v>
      </c>
      <c r="D117" s="302">
        <f t="shared" si="31"/>
        <v>0.35273090734971879</v>
      </c>
      <c r="E117" s="303"/>
      <c r="F117" s="302">
        <v>0.2474483891705643</v>
      </c>
      <c r="G117" s="302">
        <v>0.40728812393205527</v>
      </c>
      <c r="H117" s="302">
        <f t="shared" si="32"/>
        <v>0.6547365131026196</v>
      </c>
      <c r="I117" s="303"/>
      <c r="J117" s="302">
        <v>0.27896481479046231</v>
      </c>
      <c r="K117" s="302">
        <v>0.45782347011827867</v>
      </c>
      <c r="L117" s="302">
        <f t="shared" si="33"/>
        <v>0.73678828490874104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2.8013265879848781E-3</v>
      </c>
      <c r="C118" s="302">
        <v>0.11681935899969179</v>
      </c>
      <c r="D118" s="302">
        <f t="shared" si="31"/>
        <v>0.11962068558767666</v>
      </c>
      <c r="E118" s="303"/>
      <c r="F118" s="302">
        <v>3.9960090768797144E-3</v>
      </c>
      <c r="G118" s="302">
        <v>0.15869738716313958</v>
      </c>
      <c r="H118" s="302">
        <f t="shared" si="32"/>
        <v>0.1626933962400193</v>
      </c>
      <c r="I118" s="303"/>
      <c r="J118" s="302">
        <v>6.3801451002258869E-3</v>
      </c>
      <c r="K118" s="302">
        <v>0.17510246133990101</v>
      </c>
      <c r="L118" s="302">
        <f t="shared" si="33"/>
        <v>0.1814826064401269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1.2487225414327336E-2</v>
      </c>
      <c r="C119" s="302">
        <v>3.5567922908115092E-2</v>
      </c>
      <c r="D119" s="302">
        <f t="shared" si="31"/>
        <v>4.8055148322442426E-2</v>
      </c>
      <c r="E119" s="303"/>
      <c r="F119" s="302">
        <v>2.0134686170219913E-2</v>
      </c>
      <c r="G119" s="302">
        <v>5.2586762027989439E-2</v>
      </c>
      <c r="H119" s="302">
        <f t="shared" si="32"/>
        <v>7.272144819820936E-2</v>
      </c>
      <c r="I119" s="303"/>
      <c r="J119" s="302">
        <v>1.086615154997163E-2</v>
      </c>
      <c r="K119" s="302">
        <v>3.3646135691497062E-2</v>
      </c>
      <c r="L119" s="302">
        <f t="shared" si="33"/>
        <v>4.451228724146869E-2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0.55055516064602028</v>
      </c>
      <c r="C121" s="311">
        <f t="shared" ref="C121:D121" si="34">SUM(C111:C119)</f>
        <v>1.3524448393539812</v>
      </c>
      <c r="D121" s="311">
        <f t="shared" si="34"/>
        <v>1.9030000000000018</v>
      </c>
      <c r="E121" s="311"/>
      <c r="F121" s="311">
        <f t="shared" ref="F121:H121" si="35">SUM(F111:F119)</f>
        <v>0.98606201147078165</v>
      </c>
      <c r="G121" s="311">
        <f t="shared" si="35"/>
        <v>2.386937988529219</v>
      </c>
      <c r="H121" s="311">
        <f t="shared" si="35"/>
        <v>3.3730000000000011</v>
      </c>
      <c r="I121" s="311"/>
      <c r="J121" s="311">
        <f t="shared" ref="J121:L121" si="36">SUM(J111:J119)</f>
        <v>0.93395393800724225</v>
      </c>
      <c r="K121" s="311">
        <f t="shared" si="36"/>
        <v>2.1780460619927515</v>
      </c>
      <c r="L121" s="311">
        <f t="shared" si="36"/>
        <v>3.111999999999993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4.0291373402990792E-2</v>
      </c>
      <c r="C128" s="302">
        <v>0.1938579041512718</v>
      </c>
      <c r="D128" s="302">
        <f>SUM(B128:C128)</f>
        <v>0.2341492775542626</v>
      </c>
      <c r="E128" s="303"/>
      <c r="F128" s="302">
        <v>4.6445625791461116E-2</v>
      </c>
      <c r="G128" s="302">
        <v>0.2202453758519648</v>
      </c>
      <c r="H128" s="302">
        <f>SUM(F128:G128)</f>
        <v>0.26669100164342591</v>
      </c>
      <c r="I128" s="303"/>
      <c r="J128" s="302">
        <v>6.4676058399578254E-2</v>
      </c>
      <c r="K128" s="302">
        <v>0.25267319570983876</v>
      </c>
      <c r="L128" s="302">
        <f>SUM(J128:K128)</f>
        <v>0.317349254109417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5.9204300081308239E-2</v>
      </c>
      <c r="C129" s="302">
        <v>0.13767253863582496</v>
      </c>
      <c r="D129" s="302">
        <f t="shared" ref="D129:D136" si="37">SUM(B129:C129)</f>
        <v>0.19687683871713318</v>
      </c>
      <c r="E129" s="303"/>
      <c r="F129" s="302">
        <v>7.6687262080965754E-2</v>
      </c>
      <c r="G129" s="302">
        <v>0.21474508224953803</v>
      </c>
      <c r="H129" s="302">
        <f t="shared" ref="H129:H136" si="38">SUM(F129:G129)</f>
        <v>0.2914323443305038</v>
      </c>
      <c r="I129" s="303"/>
      <c r="J129" s="302">
        <v>0.11632247089179591</v>
      </c>
      <c r="K129" s="302">
        <v>0.26125379434185081</v>
      </c>
      <c r="L129" s="302">
        <f t="shared" ref="L129:L136" si="39">SUM(J129:K129)</f>
        <v>0.37757626523364674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7.7805326431301988E-2</v>
      </c>
      <c r="C130" s="302">
        <v>0.11051077075261564</v>
      </c>
      <c r="D130" s="302">
        <f t="shared" si="37"/>
        <v>0.18831609718391762</v>
      </c>
      <c r="E130" s="303"/>
      <c r="F130" s="302">
        <v>8.9969149954866337E-2</v>
      </c>
      <c r="G130" s="302">
        <v>0.16599267162331521</v>
      </c>
      <c r="H130" s="302">
        <f t="shared" si="38"/>
        <v>0.25596182157818154</v>
      </c>
      <c r="I130" s="303"/>
      <c r="J130" s="302">
        <v>0.10611818265065091</v>
      </c>
      <c r="K130" s="302">
        <v>0.16225051751561229</v>
      </c>
      <c r="L130" s="302">
        <f t="shared" si="39"/>
        <v>0.26836870016626319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0.11287359908633467</v>
      </c>
      <c r="C131" s="302">
        <v>4.9692390424564581E-2</v>
      </c>
      <c r="D131" s="302">
        <f t="shared" si="37"/>
        <v>0.16256598951089923</v>
      </c>
      <c r="E131" s="303"/>
      <c r="F131" s="302">
        <v>0.10822362767531525</v>
      </c>
      <c r="G131" s="302">
        <v>7.6838119925532689E-2</v>
      </c>
      <c r="H131" s="302">
        <f t="shared" si="38"/>
        <v>0.18506174760084793</v>
      </c>
      <c r="I131" s="303"/>
      <c r="J131" s="302">
        <v>8.772023974971177E-2</v>
      </c>
      <c r="K131" s="302">
        <v>9.6232380281597182E-2</v>
      </c>
      <c r="L131" s="302">
        <f t="shared" si="39"/>
        <v>0.18395262003130897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3.8793246991772959E-2</v>
      </c>
      <c r="C132" s="302">
        <v>0.26681163677798497</v>
      </c>
      <c r="D132" s="302">
        <f t="shared" si="37"/>
        <v>0.30560488376975792</v>
      </c>
      <c r="E132" s="303"/>
      <c r="F132" s="302">
        <v>3.1718307341485293E-2</v>
      </c>
      <c r="G132" s="302">
        <v>0.17992380271331779</v>
      </c>
      <c r="H132" s="302">
        <f t="shared" si="38"/>
        <v>0.21164211005480307</v>
      </c>
      <c r="I132" s="303"/>
      <c r="J132" s="302">
        <v>8.6198323558855636E-2</v>
      </c>
      <c r="K132" s="302">
        <v>0.1736056076381246</v>
      </c>
      <c r="L132" s="302">
        <f t="shared" si="39"/>
        <v>0.25980393119698025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2.5370627471405408E-2</v>
      </c>
      <c r="C133" s="302">
        <v>1.68692740461278E-2</v>
      </c>
      <c r="D133" s="302">
        <f t="shared" si="37"/>
        <v>4.2239901517533207E-2</v>
      </c>
      <c r="E133" s="303"/>
      <c r="F133" s="302">
        <v>1.7285177580918475E-2</v>
      </c>
      <c r="G133" s="302">
        <v>2.286704684421885E-2</v>
      </c>
      <c r="H133" s="302">
        <f t="shared" si="38"/>
        <v>4.0152224425137328E-2</v>
      </c>
      <c r="I133" s="303"/>
      <c r="J133" s="302">
        <v>1.6622113460004254E-2</v>
      </c>
      <c r="K133" s="302">
        <v>2.6895733529829723E-2</v>
      </c>
      <c r="L133" s="302">
        <f t="shared" si="39"/>
        <v>4.3517846989833978E-2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3.8671293935294636E-2</v>
      </c>
      <c r="C134" s="302">
        <v>5.4492159420980957E-2</v>
      </c>
      <c r="D134" s="302">
        <f>SUM(B134:C134)</f>
        <v>9.31634533562756E-2</v>
      </c>
      <c r="E134" s="303"/>
      <c r="F134" s="302">
        <v>4.7838117813221726E-2</v>
      </c>
      <c r="G134" s="302">
        <v>6.3316098118863934E-2</v>
      </c>
      <c r="H134" s="302">
        <f t="shared" si="38"/>
        <v>0.11115421593208566</v>
      </c>
      <c r="I134" s="303"/>
      <c r="J134" s="302">
        <v>6.323814317326136E-2</v>
      </c>
      <c r="K134" s="302">
        <v>8.2245642989244902E-2</v>
      </c>
      <c r="L134" s="302">
        <f t="shared" si="39"/>
        <v>0.14548378616250626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2.967562820522026E-2</v>
      </c>
      <c r="C135" s="302">
        <v>0.42534395703225891</v>
      </c>
      <c r="D135" s="302">
        <f t="shared" si="37"/>
        <v>0.45501958523747915</v>
      </c>
      <c r="E135" s="303"/>
      <c r="F135" s="302">
        <v>2.3916669497014483E-2</v>
      </c>
      <c r="G135" s="302">
        <v>0.51874185033094056</v>
      </c>
      <c r="H135" s="302">
        <f t="shared" si="38"/>
        <v>0.54265851982795499</v>
      </c>
      <c r="I135" s="303"/>
      <c r="J135" s="302">
        <v>3.1173770062357557E-2</v>
      </c>
      <c r="K135" s="302">
        <v>0.64114363001317143</v>
      </c>
      <c r="L135" s="302">
        <f t="shared" si="39"/>
        <v>0.67231740007552898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4.2634242277633336E-2</v>
      </c>
      <c r="C136" s="302">
        <v>0.25342973087511156</v>
      </c>
      <c r="D136" s="302">
        <f t="shared" si="37"/>
        <v>0.29606397315274491</v>
      </c>
      <c r="E136" s="303"/>
      <c r="F136" s="302">
        <v>2.8533508791392045E-2</v>
      </c>
      <c r="G136" s="302">
        <v>0.31271250581566951</v>
      </c>
      <c r="H136" s="302">
        <f t="shared" si="38"/>
        <v>0.34124601460706155</v>
      </c>
      <c r="I136" s="303"/>
      <c r="J136" s="302">
        <v>2.1181041927697833E-2</v>
      </c>
      <c r="K136" s="302">
        <v>0.31644915410681834</v>
      </c>
      <c r="L136" s="302">
        <f t="shared" si="39"/>
        <v>0.33763019603451616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0.46531963788326219</v>
      </c>
      <c r="C138" s="311">
        <f t="shared" ref="C138" si="40">SUM(C128:C136)</f>
        <v>1.5086803621167411</v>
      </c>
      <c r="D138" s="311">
        <f>SUM(D128:D136)</f>
        <v>1.9740000000000033</v>
      </c>
      <c r="E138" s="311"/>
      <c r="F138" s="311">
        <f t="shared" ref="F138:H138" si="41">SUM(F128:F136)</f>
        <v>0.47061744652664045</v>
      </c>
      <c r="G138" s="311">
        <f t="shared" si="41"/>
        <v>1.7753825534733612</v>
      </c>
      <c r="H138" s="311">
        <f t="shared" si="41"/>
        <v>2.2460000000000018</v>
      </c>
      <c r="I138" s="311"/>
      <c r="J138" s="311">
        <f t="shared" ref="J138:L138" si="42">SUM(J128:J136)</f>
        <v>0.59325034387391351</v>
      </c>
      <c r="K138" s="311">
        <f t="shared" si="42"/>
        <v>2.012749656126088</v>
      </c>
      <c r="L138" s="311">
        <f t="shared" si="42"/>
        <v>2.6060000000000012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0.41129095997042103</v>
      </c>
      <c r="C145" s="302">
        <v>1.6368011250070407</v>
      </c>
      <c r="D145" s="302">
        <f>SUM(B145:C145)</f>
        <v>2.0480920849774615</v>
      </c>
      <c r="E145" s="303"/>
      <c r="F145" s="302">
        <v>0.78274482662659028</v>
      </c>
      <c r="G145" s="302">
        <v>2.5540198425266376</v>
      </c>
      <c r="H145" s="302">
        <f>SUM(F145:G145)</f>
        <v>3.336764669153228</v>
      </c>
      <c r="I145" s="303"/>
      <c r="J145" s="302">
        <v>1.1461135304322267</v>
      </c>
      <c r="K145" s="302">
        <v>3.0424485624785409</v>
      </c>
      <c r="L145" s="302">
        <f>SUM(J145:K145)</f>
        <v>4.1885620929107681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0.40987965338978449</v>
      </c>
      <c r="C146" s="302">
        <v>2.0584667093075821</v>
      </c>
      <c r="D146" s="302">
        <f t="shared" ref="D146:D153" si="43">SUM(B146:C146)</f>
        <v>2.4683463626973667</v>
      </c>
      <c r="E146" s="303"/>
      <c r="F146" s="302">
        <v>0.66397319587989412</v>
      </c>
      <c r="G146" s="302">
        <v>3.368949586355896</v>
      </c>
      <c r="H146" s="302">
        <f t="shared" ref="H146:H153" si="44">SUM(F146:G146)</f>
        <v>4.03292278223579</v>
      </c>
      <c r="I146" s="303"/>
      <c r="J146" s="302">
        <v>1.0345652691602623</v>
      </c>
      <c r="K146" s="302">
        <v>4.7701924407461069</v>
      </c>
      <c r="L146" s="302">
        <f t="shared" ref="L146:L153" si="45">SUM(J146:K146)</f>
        <v>5.8047577099063687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0.34653990207948082</v>
      </c>
      <c r="C147" s="302">
        <v>1.0236495632365052</v>
      </c>
      <c r="D147" s="302">
        <f t="shared" si="43"/>
        <v>1.3701894653159861</v>
      </c>
      <c r="E147" s="303"/>
      <c r="F147" s="302">
        <v>0.49615250064075656</v>
      </c>
      <c r="G147" s="302">
        <v>1.6253371379585397</v>
      </c>
      <c r="H147" s="302">
        <f t="shared" si="44"/>
        <v>2.1214896385992965</v>
      </c>
      <c r="I147" s="303"/>
      <c r="J147" s="302">
        <v>0.6912834035603328</v>
      </c>
      <c r="K147" s="302">
        <v>1.8103773269540979</v>
      </c>
      <c r="L147" s="302">
        <f t="shared" si="45"/>
        <v>2.5016607305144305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1.5047264725551617</v>
      </c>
      <c r="C148" s="302">
        <v>0.16840030804295347</v>
      </c>
      <c r="D148" s="302">
        <f t="shared" si="43"/>
        <v>1.6731267805981151</v>
      </c>
      <c r="E148" s="303"/>
      <c r="F148" s="302">
        <v>1.8651060160640838</v>
      </c>
      <c r="G148" s="302">
        <v>0.25366379928111371</v>
      </c>
      <c r="H148" s="302">
        <f t="shared" si="44"/>
        <v>2.1187698153451975</v>
      </c>
      <c r="I148" s="303"/>
      <c r="J148" s="302">
        <v>1.7813951895084346</v>
      </c>
      <c r="K148" s="302">
        <v>0.29847137467404089</v>
      </c>
      <c r="L148" s="302">
        <f t="shared" si="45"/>
        <v>2.0798665641824754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8.2001697831050879E-2</v>
      </c>
      <c r="C149" s="302">
        <v>12.46996770717111</v>
      </c>
      <c r="D149" s="302">
        <f t="shared" si="43"/>
        <v>12.551969405002161</v>
      </c>
      <c r="E149" s="303"/>
      <c r="F149" s="302">
        <v>0.1578446833171317</v>
      </c>
      <c r="G149" s="302">
        <v>12.131659267761638</v>
      </c>
      <c r="H149" s="302">
        <f t="shared" si="44"/>
        <v>12.289503951078769</v>
      </c>
      <c r="I149" s="303"/>
      <c r="J149" s="302">
        <v>0.35375884654088779</v>
      </c>
      <c r="K149" s="302">
        <v>14.327127836807614</v>
      </c>
      <c r="L149" s="302">
        <f t="shared" si="45"/>
        <v>14.680886683348502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1.6394834863195581E-2</v>
      </c>
      <c r="C150" s="302">
        <v>3.2960291639650321E-2</v>
      </c>
      <c r="D150" s="302">
        <f t="shared" si="43"/>
        <v>4.9355126502845903E-2</v>
      </c>
      <c r="E150" s="303"/>
      <c r="F150" s="302">
        <v>2.5162498795143387E-2</v>
      </c>
      <c r="G150" s="302">
        <v>5.2032901361756992E-2</v>
      </c>
      <c r="H150" s="302">
        <f t="shared" si="44"/>
        <v>7.7195400156900379E-2</v>
      </c>
      <c r="I150" s="303"/>
      <c r="J150" s="302">
        <v>4.6500906431373043E-2</v>
      </c>
      <c r="K150" s="302">
        <v>6.4269029158616403E-2</v>
      </c>
      <c r="L150" s="302">
        <f t="shared" si="45"/>
        <v>0.11076993558998945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0.2345645930112982</v>
      </c>
      <c r="C151" s="302">
        <v>0.19590285565608043</v>
      </c>
      <c r="D151" s="302">
        <f t="shared" si="43"/>
        <v>0.43046744866737863</v>
      </c>
      <c r="E151" s="303"/>
      <c r="F151" s="302">
        <v>0.27919427887690862</v>
      </c>
      <c r="G151" s="302">
        <v>0.27312460369554753</v>
      </c>
      <c r="H151" s="302">
        <f t="shared" si="44"/>
        <v>0.55231888257245609</v>
      </c>
      <c r="I151" s="303"/>
      <c r="J151" s="302">
        <v>0.37900755950296139</v>
      </c>
      <c r="K151" s="302">
        <v>0.37256738879625423</v>
      </c>
      <c r="L151" s="302">
        <f t="shared" si="45"/>
        <v>0.75157494829921556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1.8099897323024926E-2</v>
      </c>
      <c r="C152" s="302">
        <v>1.9643889100494205</v>
      </c>
      <c r="D152" s="302">
        <f t="shared" si="43"/>
        <v>1.9824888073724454</v>
      </c>
      <c r="E152" s="303"/>
      <c r="F152" s="302">
        <v>1.9963552133017658E-2</v>
      </c>
      <c r="G152" s="302">
        <v>2.1875481701551034</v>
      </c>
      <c r="H152" s="302">
        <f t="shared" si="44"/>
        <v>2.2075117222881211</v>
      </c>
      <c r="I152" s="303"/>
      <c r="J152" s="302">
        <v>3.1396078575158512E-2</v>
      </c>
      <c r="K152" s="302">
        <v>2.9694174714075214</v>
      </c>
      <c r="L152" s="302">
        <f t="shared" si="45"/>
        <v>3.0008135499826798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8.5774870778884071E-2</v>
      </c>
      <c r="C153" s="302">
        <v>1.2021896480873657</v>
      </c>
      <c r="D153" s="302">
        <f t="shared" si="43"/>
        <v>1.2879645188662499</v>
      </c>
      <c r="E153" s="303"/>
      <c r="F153" s="302">
        <v>9.7275220855074035E-2</v>
      </c>
      <c r="G153" s="302">
        <v>1.3162479177152089</v>
      </c>
      <c r="H153" s="302">
        <f t="shared" si="44"/>
        <v>1.4135231385702829</v>
      </c>
      <c r="I153" s="303"/>
      <c r="J153" s="302">
        <v>0.11887251169162359</v>
      </c>
      <c r="K153" s="302">
        <v>1.3842352735739747</v>
      </c>
      <c r="L153" s="302">
        <f t="shared" si="45"/>
        <v>1.5031077852655983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3.1092728818023012</v>
      </c>
      <c r="C155" s="311">
        <f t="shared" ref="C155:D155" si="46">SUM(C145:C153)</f>
        <v>20.752727118197711</v>
      </c>
      <c r="D155" s="311">
        <f t="shared" si="46"/>
        <v>23.862000000000009</v>
      </c>
      <c r="E155" s="311"/>
      <c r="F155" s="311">
        <f t="shared" ref="F155:H155" si="47">SUM(F145:F153)</f>
        <v>4.3874167731885994</v>
      </c>
      <c r="G155" s="311">
        <f t="shared" si="47"/>
        <v>23.76258322681144</v>
      </c>
      <c r="H155" s="311">
        <f t="shared" si="47"/>
        <v>28.150000000000041</v>
      </c>
      <c r="I155" s="311"/>
      <c r="J155" s="311">
        <f t="shared" ref="J155:L155" si="48">SUM(J145:J153)</f>
        <v>5.5828932954032604</v>
      </c>
      <c r="K155" s="311">
        <f t="shared" si="48"/>
        <v>29.039106704596769</v>
      </c>
      <c r="L155" s="311">
        <f t="shared" si="48"/>
        <v>34.622000000000028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1.6653050974135453</v>
      </c>
      <c r="C162" s="302">
        <v>3.8388605081404878</v>
      </c>
      <c r="D162" s="302">
        <f>SUM(B162:C162)</f>
        <v>5.5041656055540331</v>
      </c>
      <c r="E162" s="303"/>
      <c r="F162" s="302">
        <v>2.5116922335628709</v>
      </c>
      <c r="G162" s="302">
        <v>4.8219559577756259</v>
      </c>
      <c r="H162" s="302">
        <f>SUM(F162:G162)</f>
        <v>7.3336481913384972</v>
      </c>
      <c r="I162" s="303"/>
      <c r="J162" s="302">
        <v>2.6992948477544774</v>
      </c>
      <c r="K162" s="302">
        <v>5.3646313283083273</v>
      </c>
      <c r="L162" s="302">
        <f>SUM(J162:K162)</f>
        <v>8.0639261760628038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1.1744319922172441</v>
      </c>
      <c r="C163" s="302">
        <v>2.0276440676632106</v>
      </c>
      <c r="D163" s="302">
        <f t="shared" ref="D163:D170" si="49">SUM(B163:C163)</f>
        <v>3.2020760598804547</v>
      </c>
      <c r="E163" s="303"/>
      <c r="F163" s="302">
        <v>1.8165959319508924</v>
      </c>
      <c r="G163" s="302">
        <v>2.8376774589719025</v>
      </c>
      <c r="H163" s="302">
        <f t="shared" ref="H163:H170" si="50">SUM(F163:G163)</f>
        <v>4.6542733909227945</v>
      </c>
      <c r="I163" s="303"/>
      <c r="J163" s="302">
        <v>2.4143019500067102</v>
      </c>
      <c r="K163" s="302">
        <v>3.5364143489640401</v>
      </c>
      <c r="L163" s="302">
        <f t="shared" ref="L163:L170" si="51">SUM(J163:K163)</f>
        <v>5.9507162989707503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1.3280332615252675</v>
      </c>
      <c r="C164" s="302">
        <v>2.1518757411970562</v>
      </c>
      <c r="D164" s="302">
        <f t="shared" si="49"/>
        <v>3.4799090027223238</v>
      </c>
      <c r="E164" s="303"/>
      <c r="F164" s="302">
        <v>1.7625336166693599</v>
      </c>
      <c r="G164" s="302">
        <v>2.65262235732708</v>
      </c>
      <c r="H164" s="302">
        <f t="shared" si="50"/>
        <v>4.4151559739964394</v>
      </c>
      <c r="I164" s="303"/>
      <c r="J164" s="302">
        <v>1.9893148832809862</v>
      </c>
      <c r="K164" s="302">
        <v>2.6468450433982995</v>
      </c>
      <c r="L164" s="302">
        <f t="shared" si="51"/>
        <v>4.6361599266792854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2.6969376434930741</v>
      </c>
      <c r="C165" s="302">
        <v>1.3804550493274199</v>
      </c>
      <c r="D165" s="302">
        <f t="shared" si="49"/>
        <v>4.077392692820494</v>
      </c>
      <c r="E165" s="303"/>
      <c r="F165" s="302">
        <v>2.8727810370492595</v>
      </c>
      <c r="G165" s="302">
        <v>1.5862263811313426</v>
      </c>
      <c r="H165" s="302">
        <f t="shared" si="50"/>
        <v>4.4590074181806019</v>
      </c>
      <c r="I165" s="303"/>
      <c r="J165" s="302">
        <v>3.3223432861470168</v>
      </c>
      <c r="K165" s="302">
        <v>1.8591495507295159</v>
      </c>
      <c r="L165" s="302">
        <f t="shared" si="51"/>
        <v>5.1814928368765329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0.5156372811864165</v>
      </c>
      <c r="C166" s="302">
        <v>4.7676503377838184</v>
      </c>
      <c r="D166" s="302">
        <f t="shared" si="49"/>
        <v>5.2832876189702347</v>
      </c>
      <c r="E166" s="303"/>
      <c r="F166" s="302">
        <v>0.56723277639005554</v>
      </c>
      <c r="G166" s="302">
        <v>4.0409102317294066</v>
      </c>
      <c r="H166" s="302">
        <f t="shared" si="50"/>
        <v>4.6081430081194625</v>
      </c>
      <c r="I166" s="303"/>
      <c r="J166" s="302">
        <v>0.55767765980208617</v>
      </c>
      <c r="K166" s="302">
        <v>3.8792971125217397</v>
      </c>
      <c r="L166" s="302">
        <f t="shared" si="51"/>
        <v>4.4369747723238255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0.27348749319225529</v>
      </c>
      <c r="C167" s="302">
        <v>9.9848725878880676E-2</v>
      </c>
      <c r="D167" s="302">
        <f t="shared" si="49"/>
        <v>0.37333621907113596</v>
      </c>
      <c r="E167" s="303"/>
      <c r="F167" s="302">
        <v>0.29401215778921175</v>
      </c>
      <c r="G167" s="302">
        <v>0.11809003615475014</v>
      </c>
      <c r="H167" s="302">
        <f t="shared" si="50"/>
        <v>0.41210219394396186</v>
      </c>
      <c r="I167" s="303"/>
      <c r="J167" s="302">
        <v>0.35890309490827765</v>
      </c>
      <c r="K167" s="302">
        <v>0.15405264547747849</v>
      </c>
      <c r="L167" s="302">
        <f t="shared" si="51"/>
        <v>0.51295574038575609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11.842370446587161</v>
      </c>
      <c r="C168" s="302">
        <v>6.1126036024480159</v>
      </c>
      <c r="D168" s="302">
        <f t="shared" si="49"/>
        <v>17.954974049035176</v>
      </c>
      <c r="E168" s="303"/>
      <c r="F168" s="302">
        <v>11.549798726463326</v>
      </c>
      <c r="G168" s="302">
        <v>6.2850193379008061</v>
      </c>
      <c r="H168" s="302">
        <f t="shared" si="50"/>
        <v>17.834818064364132</v>
      </c>
      <c r="I168" s="303"/>
      <c r="J168" s="302">
        <v>9.6843734808128374</v>
      </c>
      <c r="K168" s="302">
        <v>5.9926735856777151</v>
      </c>
      <c r="L168" s="302">
        <f t="shared" si="51"/>
        <v>15.677047066490552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0.48728015691248094</v>
      </c>
      <c r="C169" s="302">
        <v>2.13989895732258</v>
      </c>
      <c r="D169" s="302">
        <f t="shared" si="49"/>
        <v>2.6271791142350609</v>
      </c>
      <c r="E169" s="303"/>
      <c r="F169" s="302">
        <v>0.44833144531712521</v>
      </c>
      <c r="G169" s="302">
        <v>1.8786807549327909</v>
      </c>
      <c r="H169" s="302">
        <f t="shared" si="50"/>
        <v>2.3270122002499161</v>
      </c>
      <c r="I169" s="303"/>
      <c r="J169" s="302">
        <v>0.6687823618882639</v>
      </c>
      <c r="K169" s="302">
        <v>1.9640454263376463</v>
      </c>
      <c r="L169" s="302">
        <f t="shared" si="51"/>
        <v>2.6328277882259101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1.8134901077649321</v>
      </c>
      <c r="C170" s="302">
        <v>2.7411895299461033</v>
      </c>
      <c r="D170" s="302">
        <f t="shared" si="49"/>
        <v>4.5546796377110352</v>
      </c>
      <c r="E170" s="303"/>
      <c r="F170" s="302">
        <v>1.5993624046605623</v>
      </c>
      <c r="G170" s="302">
        <v>2.3254771542236004</v>
      </c>
      <c r="H170" s="302">
        <f t="shared" si="50"/>
        <v>3.9248395588841625</v>
      </c>
      <c r="I170" s="303"/>
      <c r="J170" s="302">
        <v>1.6108529162819594</v>
      </c>
      <c r="K170" s="302">
        <v>1.8300464777026451</v>
      </c>
      <c r="L170" s="302">
        <f t="shared" si="51"/>
        <v>3.4408993939846044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21.796973480292372</v>
      </c>
      <c r="C172" s="311">
        <f t="shared" ref="C172:D172" si="52">SUM(C162:C170)</f>
        <v>25.260026519707573</v>
      </c>
      <c r="D172" s="311">
        <f t="shared" si="52"/>
        <v>47.056999999999945</v>
      </c>
      <c r="E172" s="311"/>
      <c r="F172" s="311">
        <f t="shared" ref="F172:H172" si="53">SUM(F162:F170)</f>
        <v>23.422340329852666</v>
      </c>
      <c r="G172" s="311">
        <f t="shared" si="53"/>
        <v>26.546659670147307</v>
      </c>
      <c r="H172" s="311">
        <f t="shared" si="53"/>
        <v>49.968999999999966</v>
      </c>
      <c r="I172" s="311"/>
      <c r="J172" s="311">
        <f t="shared" ref="J172:L172" si="54">SUM(J162:J170)</f>
        <v>23.30584448088262</v>
      </c>
      <c r="K172" s="311">
        <f t="shared" si="54"/>
        <v>27.227155519117403</v>
      </c>
      <c r="L172" s="311">
        <f t="shared" si="54"/>
        <v>50.533000000000015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0.19312381126438649</v>
      </c>
      <c r="C179" s="302">
        <v>0.80808789918181123</v>
      </c>
      <c r="D179" s="302">
        <f>SUM(B179:C179)</f>
        <v>1.0012117104461977</v>
      </c>
      <c r="E179" s="303"/>
      <c r="F179" s="302">
        <v>0.23310646725100889</v>
      </c>
      <c r="G179" s="302">
        <v>0.84376802002245188</v>
      </c>
      <c r="H179" s="302">
        <f>SUM(F179:G179)</f>
        <v>1.0768744872734608</v>
      </c>
      <c r="I179" s="303"/>
      <c r="J179" s="302">
        <v>0.29699458958582003</v>
      </c>
      <c r="K179" s="302">
        <v>0.87422991591717636</v>
      </c>
      <c r="L179" s="302">
        <f>SUM(J179:K179)</f>
        <v>1.1712245055029964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0.12486873251610214</v>
      </c>
      <c r="C180" s="302">
        <v>0.59068339841121054</v>
      </c>
      <c r="D180" s="302">
        <f t="shared" ref="D180:D187" si="55">SUM(B180:C180)</f>
        <v>0.71555213092731274</v>
      </c>
      <c r="E180" s="303"/>
      <c r="F180" s="302">
        <v>0.17933199959580973</v>
      </c>
      <c r="G180" s="302">
        <v>0.68373096272391543</v>
      </c>
      <c r="H180" s="302">
        <f t="shared" ref="H180:H187" si="56">SUM(F180:G180)</f>
        <v>0.86306296231972512</v>
      </c>
      <c r="I180" s="303"/>
      <c r="J180" s="302">
        <v>0.22967470914304389</v>
      </c>
      <c r="K180" s="302">
        <v>0.82810175863429503</v>
      </c>
      <c r="L180" s="302">
        <f t="shared" ref="L180:L187" si="57">SUM(J180:K180)</f>
        <v>1.0577764677773389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0.15382814738071671</v>
      </c>
      <c r="C181" s="302">
        <v>0.63764101558483477</v>
      </c>
      <c r="D181" s="302">
        <f t="shared" si="55"/>
        <v>0.79146916296555148</v>
      </c>
      <c r="E181" s="303"/>
      <c r="F181" s="302">
        <v>0.18864821091577144</v>
      </c>
      <c r="G181" s="302">
        <v>0.67611138609691435</v>
      </c>
      <c r="H181" s="302">
        <f t="shared" si="56"/>
        <v>0.86475959701268579</v>
      </c>
      <c r="I181" s="303"/>
      <c r="J181" s="302">
        <v>0.20800261935330738</v>
      </c>
      <c r="K181" s="302">
        <v>0.64436131936664265</v>
      </c>
      <c r="L181" s="302">
        <f t="shared" si="57"/>
        <v>0.85236393871994998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0.77256177126423109</v>
      </c>
      <c r="C182" s="302">
        <v>0.57306898494181446</v>
      </c>
      <c r="D182" s="302">
        <f t="shared" si="55"/>
        <v>1.3456307562060457</v>
      </c>
      <c r="E182" s="303"/>
      <c r="F182" s="302">
        <v>0.8353157159238066</v>
      </c>
      <c r="G182" s="302">
        <v>0.6027773450766909</v>
      </c>
      <c r="H182" s="302">
        <f t="shared" si="56"/>
        <v>1.4380930610004974</v>
      </c>
      <c r="I182" s="303"/>
      <c r="J182" s="302">
        <v>0.7570823288338584</v>
      </c>
      <c r="K182" s="302">
        <v>0.62295017149800347</v>
      </c>
      <c r="L182" s="302">
        <f t="shared" si="57"/>
        <v>1.3800325003318619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2.2590145147302565E-2</v>
      </c>
      <c r="C183" s="302">
        <v>0.82612198783757151</v>
      </c>
      <c r="D183" s="302">
        <f t="shared" si="55"/>
        <v>0.84871213298487413</v>
      </c>
      <c r="E183" s="303"/>
      <c r="F183" s="302">
        <v>2.2714933335500335E-2</v>
      </c>
      <c r="G183" s="302">
        <v>0.61724390805193474</v>
      </c>
      <c r="H183" s="302">
        <f t="shared" si="56"/>
        <v>0.63995884138743508</v>
      </c>
      <c r="I183" s="303"/>
      <c r="J183" s="302">
        <v>5.1376984697386045E-2</v>
      </c>
      <c r="K183" s="302">
        <v>0.5462030479365626</v>
      </c>
      <c r="L183" s="302">
        <f t="shared" si="57"/>
        <v>0.59758003263394865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0.26830308738560638</v>
      </c>
      <c r="C184" s="302">
        <v>0.29700910997622393</v>
      </c>
      <c r="D184" s="302">
        <f t="shared" si="55"/>
        <v>0.56531219736183025</v>
      </c>
      <c r="E184" s="303"/>
      <c r="F184" s="302">
        <v>0.26964707543483241</v>
      </c>
      <c r="G184" s="302">
        <v>0.29793404163248871</v>
      </c>
      <c r="H184" s="302">
        <f t="shared" si="56"/>
        <v>0.56758111706732106</v>
      </c>
      <c r="I184" s="303"/>
      <c r="J184" s="302">
        <v>0.28007194217932974</v>
      </c>
      <c r="K184" s="302">
        <v>0.32499876332993233</v>
      </c>
      <c r="L184" s="302">
        <f t="shared" si="57"/>
        <v>0.60507070550926212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0.18981780610455726</v>
      </c>
      <c r="C185" s="302">
        <v>0.23095865770215304</v>
      </c>
      <c r="D185" s="302">
        <f t="shared" si="55"/>
        <v>0.4207764638067103</v>
      </c>
      <c r="E185" s="303"/>
      <c r="F185" s="302">
        <v>0.20441651980713693</v>
      </c>
      <c r="G185" s="302">
        <v>0.21399946341371315</v>
      </c>
      <c r="H185" s="302">
        <f t="shared" si="56"/>
        <v>0.41841598322085005</v>
      </c>
      <c r="I185" s="303"/>
      <c r="J185" s="302">
        <v>0.2414085371739062</v>
      </c>
      <c r="K185" s="302">
        <v>0.26752964292087927</v>
      </c>
      <c r="L185" s="302">
        <f t="shared" si="57"/>
        <v>0.50893818009478542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0.16702883709389094</v>
      </c>
      <c r="C186" s="302">
        <v>3.1790649227426702</v>
      </c>
      <c r="D186" s="302">
        <f t="shared" si="55"/>
        <v>3.346093759836561</v>
      </c>
      <c r="E186" s="303"/>
      <c r="F186" s="302">
        <v>0.14490507324207189</v>
      </c>
      <c r="G186" s="302">
        <v>2.7354833437860582</v>
      </c>
      <c r="H186" s="302">
        <f t="shared" si="56"/>
        <v>2.8803884170281302</v>
      </c>
      <c r="I186" s="303"/>
      <c r="J186" s="302">
        <v>0.25462299210889666</v>
      </c>
      <c r="K186" s="302">
        <v>2.6576351947121171</v>
      </c>
      <c r="L186" s="302">
        <f t="shared" si="57"/>
        <v>2.9122581868210138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0.36248898792004747</v>
      </c>
      <c r="C187" s="302">
        <v>1.5317526975448701</v>
      </c>
      <c r="D187" s="302">
        <f t="shared" si="55"/>
        <v>1.8942416854649176</v>
      </c>
      <c r="E187" s="303"/>
      <c r="F187" s="302">
        <v>0.33386644560586737</v>
      </c>
      <c r="G187" s="302">
        <v>1.0669990880840292</v>
      </c>
      <c r="H187" s="302">
        <f t="shared" si="56"/>
        <v>1.4008655336898965</v>
      </c>
      <c r="I187" s="303"/>
      <c r="J187" s="302">
        <v>0.3304202181260365</v>
      </c>
      <c r="K187" s="302">
        <v>0.81533526448282712</v>
      </c>
      <c r="L187" s="302">
        <f t="shared" si="57"/>
        <v>1.1457554826088636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2.2546113260768412</v>
      </c>
      <c r="C189" s="311">
        <f t="shared" ref="C189:D189" si="58">SUM(C179:C187)</f>
        <v>8.6743886739231595</v>
      </c>
      <c r="D189" s="311">
        <f t="shared" si="58"/>
        <v>10.929000000000002</v>
      </c>
      <c r="E189" s="311"/>
      <c r="F189" s="311">
        <f t="shared" ref="F189:H189" si="59">SUM(F179:F187)</f>
        <v>2.4119524411118056</v>
      </c>
      <c r="G189" s="311">
        <f t="shared" si="59"/>
        <v>7.7380475588881961</v>
      </c>
      <c r="H189" s="311">
        <f t="shared" si="59"/>
        <v>10.150000000000004</v>
      </c>
      <c r="I189" s="311"/>
      <c r="J189" s="311">
        <f t="shared" ref="J189:L189" si="60">SUM(J179:J187)</f>
        <v>2.6496549212015847</v>
      </c>
      <c r="K189" s="311">
        <f t="shared" si="60"/>
        <v>7.581345078798436</v>
      </c>
      <c r="L189" s="311">
        <f t="shared" si="60"/>
        <v>10.231000000000021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1.541389776212529</v>
      </c>
      <c r="C196" s="302">
        <v>2.3562750169509563</v>
      </c>
      <c r="D196" s="302">
        <f>SUM(B196:C196)</f>
        <v>3.8976647931634854</v>
      </c>
      <c r="E196" s="303"/>
      <c r="F196" s="302">
        <v>1.982222468316867</v>
      </c>
      <c r="G196" s="302">
        <v>2.6291932913350964</v>
      </c>
      <c r="H196" s="302">
        <f>SUM(F196:G196)</f>
        <v>4.6114157596519636</v>
      </c>
      <c r="I196" s="303"/>
      <c r="J196" s="302">
        <v>2.6499623896177642</v>
      </c>
      <c r="K196" s="302">
        <v>3.75549709012392</v>
      </c>
      <c r="L196" s="302">
        <f>SUM(J196:K196)</f>
        <v>6.4054594797416842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0.34126768754947789</v>
      </c>
      <c r="C197" s="302">
        <v>0.48962228325108048</v>
      </c>
      <c r="D197" s="302">
        <f t="shared" ref="D197:D204" si="61">SUM(B197:C197)</f>
        <v>0.83088997080055838</v>
      </c>
      <c r="E197" s="303"/>
      <c r="F197" s="302">
        <v>0.49409103164562568</v>
      </c>
      <c r="G197" s="302">
        <v>0.67248009416546084</v>
      </c>
      <c r="H197" s="302">
        <f t="shared" ref="H197:H204" si="62">SUM(F197:G197)</f>
        <v>1.1665711258110865</v>
      </c>
      <c r="I197" s="303"/>
      <c r="J197" s="302">
        <v>0.60941075976912973</v>
      </c>
      <c r="K197" s="302">
        <v>0.83693052429413928</v>
      </c>
      <c r="L197" s="302">
        <f t="shared" ref="L197:L204" si="63">SUM(J197:K197)</f>
        <v>1.446341284063269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0.3978060634200753</v>
      </c>
      <c r="C198" s="302">
        <v>0.38846122811143713</v>
      </c>
      <c r="D198" s="302">
        <f t="shared" si="61"/>
        <v>0.78626729153151242</v>
      </c>
      <c r="E198" s="303"/>
      <c r="F198" s="302">
        <v>0.54010476422954012</v>
      </c>
      <c r="G198" s="302">
        <v>0.50536984423615106</v>
      </c>
      <c r="H198" s="302">
        <f t="shared" si="62"/>
        <v>1.0454746084656912</v>
      </c>
      <c r="I198" s="303"/>
      <c r="J198" s="302">
        <v>0.71175410394615413</v>
      </c>
      <c r="K198" s="302">
        <v>0.53353172460213993</v>
      </c>
      <c r="L198" s="302">
        <f t="shared" si="63"/>
        <v>1.2452858285482939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0.93497430976422358</v>
      </c>
      <c r="C199" s="302">
        <v>0.45822846671104767</v>
      </c>
      <c r="D199" s="302">
        <f t="shared" si="61"/>
        <v>1.3932027764752712</v>
      </c>
      <c r="E199" s="303"/>
      <c r="F199" s="302">
        <v>1.0944626445308658</v>
      </c>
      <c r="G199" s="302">
        <v>0.50653533916938731</v>
      </c>
      <c r="H199" s="302">
        <f t="shared" si="62"/>
        <v>1.6009979837002533</v>
      </c>
      <c r="I199" s="303"/>
      <c r="J199" s="302">
        <v>1.3742320578630551</v>
      </c>
      <c r="K199" s="302">
        <v>0.7537690089368676</v>
      </c>
      <c r="L199" s="302">
        <f t="shared" si="63"/>
        <v>2.1280010667999227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1.0884236628867623</v>
      </c>
      <c r="C200" s="302">
        <v>1.8015582138464343</v>
      </c>
      <c r="D200" s="302">
        <f t="shared" si="61"/>
        <v>2.8899818767331968</v>
      </c>
      <c r="E200" s="303"/>
      <c r="F200" s="302">
        <v>1.1808414681369857</v>
      </c>
      <c r="G200" s="302">
        <v>1.64836465441094</v>
      </c>
      <c r="H200" s="302">
        <f t="shared" si="62"/>
        <v>2.8292061225479257</v>
      </c>
      <c r="I200" s="303"/>
      <c r="J200" s="302">
        <v>1.3062851502455692</v>
      </c>
      <c r="K200" s="302">
        <v>1.5281611323758753</v>
      </c>
      <c r="L200" s="302">
        <f t="shared" si="63"/>
        <v>2.8344462826214443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0.8514557277502689</v>
      </c>
      <c r="C201" s="302">
        <v>0.20330728881951177</v>
      </c>
      <c r="D201" s="302">
        <f t="shared" si="61"/>
        <v>1.0547630165697806</v>
      </c>
      <c r="E201" s="303"/>
      <c r="F201" s="302">
        <v>0.93859228504439152</v>
      </c>
      <c r="G201" s="302">
        <v>0.2760609510678676</v>
      </c>
      <c r="H201" s="302">
        <f t="shared" si="62"/>
        <v>1.2146532361122591</v>
      </c>
      <c r="I201" s="303"/>
      <c r="J201" s="302">
        <v>1.2461082823832692</v>
      </c>
      <c r="K201" s="302">
        <v>0.333181810353676</v>
      </c>
      <c r="L201" s="302">
        <f t="shared" si="63"/>
        <v>1.5792900927369451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1.3201730456708516</v>
      </c>
      <c r="C202" s="302">
        <v>0.98422536854311382</v>
      </c>
      <c r="D202" s="302">
        <f t="shared" si="61"/>
        <v>2.3043984142139653</v>
      </c>
      <c r="E202" s="303"/>
      <c r="F202" s="302">
        <v>1.6084310739323915</v>
      </c>
      <c r="G202" s="302">
        <v>1.1707814584771421</v>
      </c>
      <c r="H202" s="302">
        <f t="shared" si="62"/>
        <v>2.7792125324095336</v>
      </c>
      <c r="I202" s="303"/>
      <c r="J202" s="302">
        <v>2.1888269872439827</v>
      </c>
      <c r="K202" s="302">
        <v>1.5311587409765126</v>
      </c>
      <c r="L202" s="302">
        <f t="shared" si="63"/>
        <v>3.7199857282204953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0.13058111490613555</v>
      </c>
      <c r="C203" s="302">
        <v>0.48114460083381738</v>
      </c>
      <c r="D203" s="302">
        <f t="shared" si="61"/>
        <v>0.61172571573995294</v>
      </c>
      <c r="E203" s="303"/>
      <c r="F203" s="302">
        <v>0.12878270127835442</v>
      </c>
      <c r="G203" s="302">
        <v>0.65963073565999708</v>
      </c>
      <c r="H203" s="302">
        <f t="shared" si="62"/>
        <v>0.78841343693835153</v>
      </c>
      <c r="I203" s="303"/>
      <c r="J203" s="302">
        <v>0.39220019291408409</v>
      </c>
      <c r="K203" s="302">
        <v>0.95580657982008321</v>
      </c>
      <c r="L203" s="302">
        <f t="shared" si="63"/>
        <v>1.3480067727341674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5.6867546012154646</v>
      </c>
      <c r="C204" s="302">
        <v>3.3323515435567788</v>
      </c>
      <c r="D204" s="302">
        <f t="shared" si="61"/>
        <v>9.0191061447722429</v>
      </c>
      <c r="E204" s="303"/>
      <c r="F204" s="302">
        <v>6.695231155084528</v>
      </c>
      <c r="G204" s="302">
        <v>4.338824039278399</v>
      </c>
      <c r="H204" s="302">
        <f t="shared" si="62"/>
        <v>11.034055194362928</v>
      </c>
      <c r="I204" s="303"/>
      <c r="J204" s="302">
        <v>7.4414631071074444</v>
      </c>
      <c r="K204" s="302">
        <v>4.8867203574263067</v>
      </c>
      <c r="L204" s="302">
        <f t="shared" si="63"/>
        <v>12.328183464533751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12.292825989375789</v>
      </c>
      <c r="C206" s="311">
        <f t="shared" ref="C206:D206" si="64">SUM(C196:C204)</f>
        <v>10.495174010624178</v>
      </c>
      <c r="D206" s="311">
        <f t="shared" si="64"/>
        <v>22.787999999999968</v>
      </c>
      <c r="E206" s="311"/>
      <c r="F206" s="311">
        <f t="shared" ref="F206:H206" si="65">SUM(F196:F204)</f>
        <v>14.662759592199549</v>
      </c>
      <c r="G206" s="311">
        <f t="shared" si="65"/>
        <v>12.40724040780044</v>
      </c>
      <c r="H206" s="311">
        <f t="shared" si="65"/>
        <v>27.069999999999993</v>
      </c>
      <c r="I206" s="311"/>
      <c r="J206" s="311">
        <f t="shared" ref="J206:L206" si="66">SUM(J196:J204)</f>
        <v>17.92024303109045</v>
      </c>
      <c r="K206" s="311">
        <f t="shared" si="66"/>
        <v>15.114756968909521</v>
      </c>
      <c r="L206" s="311">
        <f t="shared" si="66"/>
        <v>33.034999999999968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6.7824739056441513E-2</v>
      </c>
      <c r="C213" s="302">
        <v>0.16354946205217832</v>
      </c>
      <c r="D213" s="302">
        <f>SUM(B213:C213)</f>
        <v>0.23137420110861984</v>
      </c>
      <c r="E213" s="303"/>
      <c r="F213" s="302">
        <v>0.11436539520278101</v>
      </c>
      <c r="G213" s="302">
        <v>0.22590350462402006</v>
      </c>
      <c r="H213" s="302">
        <f>SUM(F213:G213)</f>
        <v>0.34026889982680109</v>
      </c>
      <c r="I213" s="303"/>
      <c r="J213" s="302">
        <v>0.114572807412771</v>
      </c>
      <c r="K213" s="302">
        <v>0.24084701345739393</v>
      </c>
      <c r="L213" s="302">
        <f>SUM(J213:K213)</f>
        <v>0.35541982087016494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0.12529257422365242</v>
      </c>
      <c r="C214" s="302">
        <v>0.2100932316076729</v>
      </c>
      <c r="D214" s="302">
        <f t="shared" ref="D214:D221" si="67">SUM(B214:C214)</f>
        <v>0.33538580583132532</v>
      </c>
      <c r="E214" s="303"/>
      <c r="F214" s="302">
        <v>0.21368609710573627</v>
      </c>
      <c r="G214" s="302">
        <v>0.31516884105531251</v>
      </c>
      <c r="H214" s="302">
        <f t="shared" ref="H214:H221" si="68">SUM(F214:G214)</f>
        <v>0.52885493816104878</v>
      </c>
      <c r="I214" s="303"/>
      <c r="J214" s="302">
        <v>0.22689975975423315</v>
      </c>
      <c r="K214" s="302">
        <v>0.33850996898239283</v>
      </c>
      <c r="L214" s="302">
        <f t="shared" ref="L214:L221" si="69">SUM(J214:K214)</f>
        <v>0.56540972873662598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0.22367681221371241</v>
      </c>
      <c r="C215" s="302">
        <v>0.21323570218385884</v>
      </c>
      <c r="D215" s="302">
        <f t="shared" si="67"/>
        <v>0.43691251439757128</v>
      </c>
      <c r="E215" s="303"/>
      <c r="F215" s="302">
        <v>0.35731400970946015</v>
      </c>
      <c r="G215" s="302">
        <v>0.25862908364667581</v>
      </c>
      <c r="H215" s="302">
        <f t="shared" si="68"/>
        <v>0.61594309335613595</v>
      </c>
      <c r="I215" s="303"/>
      <c r="J215" s="302">
        <v>0.34236541159248507</v>
      </c>
      <c r="K215" s="302">
        <v>0.22882003895057243</v>
      </c>
      <c r="L215" s="302">
        <f t="shared" si="69"/>
        <v>0.57118545054305747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0.12276016691017784</v>
      </c>
      <c r="C216" s="302">
        <v>3.6126114192358894E-2</v>
      </c>
      <c r="D216" s="302">
        <f t="shared" si="67"/>
        <v>0.15888628110253672</v>
      </c>
      <c r="E216" s="303"/>
      <c r="F216" s="302">
        <v>0.15168152741406779</v>
      </c>
      <c r="G216" s="302">
        <v>5.7979263635025105E-2</v>
      </c>
      <c r="H216" s="302">
        <f t="shared" si="68"/>
        <v>0.20966079104909291</v>
      </c>
      <c r="I216" s="303"/>
      <c r="J216" s="302">
        <v>9.4096308584468408E-2</v>
      </c>
      <c r="K216" s="302">
        <v>4.5399057930860624E-2</v>
      </c>
      <c r="L216" s="302">
        <f t="shared" si="69"/>
        <v>0.13949536651532904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2.7399710629256235E-2</v>
      </c>
      <c r="C217" s="302">
        <v>0.17706849738684191</v>
      </c>
      <c r="D217" s="302">
        <f t="shared" si="67"/>
        <v>0.20446820801609814</v>
      </c>
      <c r="E217" s="303"/>
      <c r="F217" s="302">
        <v>4.112775273915243E-2</v>
      </c>
      <c r="G217" s="302">
        <v>0.16727209006099389</v>
      </c>
      <c r="H217" s="302">
        <f t="shared" si="68"/>
        <v>0.20839984280014631</v>
      </c>
      <c r="I217" s="303"/>
      <c r="J217" s="302">
        <v>5.4758213541824627E-2</v>
      </c>
      <c r="K217" s="302">
        <v>0.1359601286178567</v>
      </c>
      <c r="L217" s="302">
        <f t="shared" si="69"/>
        <v>0.19071834215968131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6.172541245295686E-2</v>
      </c>
      <c r="C218" s="302">
        <v>2.8439068419813134E-2</v>
      </c>
      <c r="D218" s="302">
        <f t="shared" si="67"/>
        <v>9.0164480872769986E-2</v>
      </c>
      <c r="E218" s="303"/>
      <c r="F218" s="302">
        <v>7.162943409258142E-2</v>
      </c>
      <c r="G218" s="302">
        <v>4.0400585892721046E-2</v>
      </c>
      <c r="H218" s="302">
        <f t="shared" si="68"/>
        <v>0.11203001998530246</v>
      </c>
      <c r="I218" s="303"/>
      <c r="J218" s="302">
        <v>6.5893594772716571E-2</v>
      </c>
      <c r="K218" s="302">
        <v>4.3804059641114577E-2</v>
      </c>
      <c r="L218" s="302">
        <f t="shared" si="69"/>
        <v>0.10969765441383114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4.3994688328316343E-2</v>
      </c>
      <c r="C219" s="302">
        <v>4.0991156912630715E-2</v>
      </c>
      <c r="D219" s="302">
        <f t="shared" si="67"/>
        <v>8.4985845240947058E-2</v>
      </c>
      <c r="E219" s="303"/>
      <c r="F219" s="302">
        <v>5.2605000725551951E-2</v>
      </c>
      <c r="G219" s="302">
        <v>5.2993158422516361E-2</v>
      </c>
      <c r="H219" s="302">
        <f t="shared" si="68"/>
        <v>0.1055981591480683</v>
      </c>
      <c r="I219" s="303"/>
      <c r="J219" s="302">
        <v>4.4731966549195153E-2</v>
      </c>
      <c r="K219" s="302">
        <v>6.0567876725228093E-2</v>
      </c>
      <c r="L219" s="302">
        <f t="shared" si="69"/>
        <v>0.10529984327442324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7.6682971477488064E-3</v>
      </c>
      <c r="C220" s="302">
        <v>3.5414388815884469E-2</v>
      </c>
      <c r="D220" s="302">
        <f t="shared" si="67"/>
        <v>4.3082685963633273E-2</v>
      </c>
      <c r="E220" s="303"/>
      <c r="F220" s="302">
        <v>8.7745186427635145E-3</v>
      </c>
      <c r="G220" s="302">
        <v>4.9902656423377954E-2</v>
      </c>
      <c r="H220" s="302">
        <f t="shared" si="68"/>
        <v>5.8677175066141465E-2</v>
      </c>
      <c r="I220" s="303"/>
      <c r="J220" s="302">
        <v>6.1773755178626509E-3</v>
      </c>
      <c r="K220" s="302">
        <v>4.7908407300416025E-2</v>
      </c>
      <c r="L220" s="302">
        <f t="shared" si="69"/>
        <v>5.408578281827868E-2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7.1007122670830217E-2</v>
      </c>
      <c r="C221" s="302">
        <v>0.12573285479566743</v>
      </c>
      <c r="D221" s="302">
        <f t="shared" si="67"/>
        <v>0.19673997746649763</v>
      </c>
      <c r="E221" s="303"/>
      <c r="F221" s="302">
        <v>6.6144746784816244E-2</v>
      </c>
      <c r="G221" s="302">
        <v>0.14542233382244776</v>
      </c>
      <c r="H221" s="302">
        <f t="shared" si="68"/>
        <v>0.21156708060726401</v>
      </c>
      <c r="I221" s="303"/>
      <c r="J221" s="302">
        <v>5.0342605007591378E-2</v>
      </c>
      <c r="K221" s="302">
        <v>0.11634540566101652</v>
      </c>
      <c r="L221" s="302">
        <f t="shared" si="69"/>
        <v>0.16668801066860789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0.75134952363309271</v>
      </c>
      <c r="C223" s="311">
        <f t="shared" ref="C223:D223" si="70">SUM(C213:C221)</f>
        <v>1.0306504763669064</v>
      </c>
      <c r="D223" s="311">
        <f t="shared" si="70"/>
        <v>1.7819999999999996</v>
      </c>
      <c r="E223" s="311"/>
      <c r="F223" s="311">
        <f t="shared" ref="F223:H223" si="71">SUM(F213:F221)</f>
        <v>1.0773284824169107</v>
      </c>
      <c r="G223" s="311">
        <f t="shared" si="71"/>
        <v>1.3136715175830906</v>
      </c>
      <c r="H223" s="311">
        <f t="shared" si="71"/>
        <v>2.3910000000000009</v>
      </c>
      <c r="I223" s="311"/>
      <c r="J223" s="311">
        <f t="shared" ref="J223:L223" si="72">SUM(J213:J221)</f>
        <v>0.99983804273314814</v>
      </c>
      <c r="K223" s="311">
        <f t="shared" si="72"/>
        <v>1.2581619572668516</v>
      </c>
      <c r="L223" s="311">
        <f t="shared" si="72"/>
        <v>2.258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0.38237186112549049</v>
      </c>
      <c r="C230" s="302">
        <v>1.1963448713537292</v>
      </c>
      <c r="D230" s="302">
        <f>SUM(B230:C230)</f>
        <v>1.5787167324792197</v>
      </c>
      <c r="E230" s="303"/>
      <c r="F230" s="302">
        <v>0.42979521305416285</v>
      </c>
      <c r="G230" s="302">
        <v>1.2558690828466939</v>
      </c>
      <c r="H230" s="302">
        <f>SUM(F230:G230)</f>
        <v>1.6856642959008568</v>
      </c>
      <c r="I230" s="303"/>
      <c r="J230" s="302">
        <v>0.534714444792321</v>
      </c>
      <c r="K230" s="302">
        <v>1.3581823638527457</v>
      </c>
      <c r="L230" s="302">
        <f>SUM(J230:K230)</f>
        <v>1.8928968086450668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0.713327563829388</v>
      </c>
      <c r="C231" s="302">
        <v>3.4112929334200102</v>
      </c>
      <c r="D231" s="302">
        <f t="shared" ref="D231:D238" si="73">SUM(B231:C231)</f>
        <v>4.1246204972493983</v>
      </c>
      <c r="E231" s="303"/>
      <c r="F231" s="302">
        <v>0.89226273815787904</v>
      </c>
      <c r="G231" s="302">
        <v>3.7523136481692254</v>
      </c>
      <c r="H231" s="302">
        <f t="shared" ref="H231:H238" si="74">SUM(F231:G231)</f>
        <v>4.6445763863271043</v>
      </c>
      <c r="I231" s="303"/>
      <c r="J231" s="302">
        <v>1.1738434285534503</v>
      </c>
      <c r="K231" s="302">
        <v>4.4156996207106571</v>
      </c>
      <c r="L231" s="302">
        <f t="shared" ref="L231:L238" si="75">SUM(J231:K231)</f>
        <v>5.5895430492641074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0.54943289954305563</v>
      </c>
      <c r="C232" s="302">
        <v>1.1373151163361097</v>
      </c>
      <c r="D232" s="302">
        <f t="shared" si="73"/>
        <v>1.6867480158791652</v>
      </c>
      <c r="E232" s="303"/>
      <c r="F232" s="302">
        <v>0.59422340023928477</v>
      </c>
      <c r="G232" s="302">
        <v>1.2040792057806802</v>
      </c>
      <c r="H232" s="302">
        <f t="shared" si="74"/>
        <v>1.7983026060199649</v>
      </c>
      <c r="I232" s="303"/>
      <c r="J232" s="302">
        <v>0.68086353975036151</v>
      </c>
      <c r="K232" s="302">
        <v>1.2609715430461617</v>
      </c>
      <c r="L232" s="302">
        <f t="shared" si="75"/>
        <v>1.9418350827965232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0.51648536537251755</v>
      </c>
      <c r="C233" s="302">
        <v>0.19595385016515468</v>
      </c>
      <c r="D233" s="302">
        <f t="shared" si="73"/>
        <v>0.7124392155376722</v>
      </c>
      <c r="E233" s="303"/>
      <c r="F233" s="302">
        <v>0.41339820623618823</v>
      </c>
      <c r="G233" s="302">
        <v>0.21316010694818485</v>
      </c>
      <c r="H233" s="302">
        <f t="shared" si="74"/>
        <v>0.62655831318437305</v>
      </c>
      <c r="I233" s="303"/>
      <c r="J233" s="302">
        <v>0.32207072732728942</v>
      </c>
      <c r="K233" s="302">
        <v>0.21313849501384949</v>
      </c>
      <c r="L233" s="302">
        <f t="shared" si="75"/>
        <v>0.53520922234113888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3.9677094777086537E-2</v>
      </c>
      <c r="C234" s="302">
        <v>0.8055279935478985</v>
      </c>
      <c r="D234" s="302">
        <f t="shared" si="73"/>
        <v>0.84520508832498509</v>
      </c>
      <c r="E234" s="303"/>
      <c r="F234" s="302">
        <v>4.1920108613979476E-2</v>
      </c>
      <c r="G234" s="302">
        <v>0.54848001155282633</v>
      </c>
      <c r="H234" s="302">
        <f t="shared" si="74"/>
        <v>0.59040012016680576</v>
      </c>
      <c r="I234" s="303"/>
      <c r="J234" s="302">
        <v>7.3067384499796162E-2</v>
      </c>
      <c r="K234" s="302">
        <v>0.52599568245171935</v>
      </c>
      <c r="L234" s="302">
        <f t="shared" si="75"/>
        <v>0.59906306695151557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0.16648827619799242</v>
      </c>
      <c r="C235" s="302">
        <v>0.15781649731177949</v>
      </c>
      <c r="D235" s="302">
        <f t="shared" si="73"/>
        <v>0.32430477350977194</v>
      </c>
      <c r="E235" s="303"/>
      <c r="F235" s="302">
        <v>0.131407634072708</v>
      </c>
      <c r="G235" s="302">
        <v>0.15674016853682496</v>
      </c>
      <c r="H235" s="302">
        <f t="shared" si="74"/>
        <v>0.28814780260953299</v>
      </c>
      <c r="I235" s="303"/>
      <c r="J235" s="302">
        <v>0.16898165263763384</v>
      </c>
      <c r="K235" s="302">
        <v>0.24977189604810451</v>
      </c>
      <c r="L235" s="302">
        <f t="shared" si="75"/>
        <v>0.41875354868573833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0.23972628676539512</v>
      </c>
      <c r="C236" s="302">
        <v>0.20819931813280904</v>
      </c>
      <c r="D236" s="302">
        <f t="shared" si="73"/>
        <v>0.44792560489820415</v>
      </c>
      <c r="E236" s="303"/>
      <c r="F236" s="302">
        <v>0.17486524507163601</v>
      </c>
      <c r="G236" s="302">
        <v>0.18942280114049576</v>
      </c>
      <c r="H236" s="302">
        <f t="shared" si="74"/>
        <v>0.36428804621213173</v>
      </c>
      <c r="I236" s="303"/>
      <c r="J236" s="302">
        <v>0.2053102009523452</v>
      </c>
      <c r="K236" s="302">
        <v>0.28361733745372508</v>
      </c>
      <c r="L236" s="302">
        <f t="shared" si="75"/>
        <v>0.48892753840607028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3.908897441732765E-2</v>
      </c>
      <c r="C237" s="302">
        <v>0.12435607982617974</v>
      </c>
      <c r="D237" s="302">
        <f t="shared" si="73"/>
        <v>0.16344505424350739</v>
      </c>
      <c r="E237" s="303"/>
      <c r="F237" s="302">
        <v>2.5948438610194208E-2</v>
      </c>
      <c r="G237" s="302">
        <v>0.1116402529968851</v>
      </c>
      <c r="H237" s="302">
        <f t="shared" si="74"/>
        <v>0.13758869160707932</v>
      </c>
      <c r="I237" s="303"/>
      <c r="J237" s="302">
        <v>3.8438996479088307E-2</v>
      </c>
      <c r="K237" s="302">
        <v>0.14409505825263333</v>
      </c>
      <c r="L237" s="302">
        <f t="shared" si="75"/>
        <v>0.18253405473172163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0.17018390585967433</v>
      </c>
      <c r="C238" s="302">
        <v>0.23441111201837941</v>
      </c>
      <c r="D238" s="302">
        <f t="shared" si="73"/>
        <v>0.40459501787805374</v>
      </c>
      <c r="E238" s="303"/>
      <c r="F238" s="302">
        <v>8.5335507751803139E-2</v>
      </c>
      <c r="G238" s="302">
        <v>0.14413823022035277</v>
      </c>
      <c r="H238" s="302">
        <f t="shared" si="74"/>
        <v>0.22947373797215592</v>
      </c>
      <c r="I238" s="303"/>
      <c r="J238" s="302">
        <v>0.10939835441016472</v>
      </c>
      <c r="K238" s="302">
        <v>0.13683927376797236</v>
      </c>
      <c r="L238" s="302">
        <f t="shared" si="75"/>
        <v>0.2462376281781371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2.8167822278879271</v>
      </c>
      <c r="C240" s="311">
        <f t="shared" ref="C240:D240" si="76">SUM(C230:C238)</f>
        <v>7.471217772112051</v>
      </c>
      <c r="D240" s="311">
        <f t="shared" si="76"/>
        <v>10.287999999999975</v>
      </c>
      <c r="E240" s="311"/>
      <c r="F240" s="311">
        <f t="shared" ref="F240:H240" si="77">SUM(F230:F238)</f>
        <v>2.7891564918078351</v>
      </c>
      <c r="G240" s="311">
        <f t="shared" si="77"/>
        <v>7.5758435081921691</v>
      </c>
      <c r="H240" s="311">
        <f t="shared" si="77"/>
        <v>10.365000000000006</v>
      </c>
      <c r="I240" s="311"/>
      <c r="J240" s="311">
        <f t="shared" ref="J240:L240" si="78">SUM(J230:J238)</f>
        <v>3.3066887294024507</v>
      </c>
      <c r="K240" s="311">
        <f t="shared" si="78"/>
        <v>8.5883112705975666</v>
      </c>
      <c r="L240" s="311">
        <f t="shared" si="78"/>
        <v>11.895000000000019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0.61176152599457567</v>
      </c>
      <c r="C247" s="302">
        <v>1.2369577594878538</v>
      </c>
      <c r="D247" s="302">
        <f>SUM(B247:C247)</f>
        <v>1.8487192854824295</v>
      </c>
      <c r="E247" s="303"/>
      <c r="F247" s="302">
        <v>0.73543932572658999</v>
      </c>
      <c r="G247" s="302">
        <v>1.217910744015158</v>
      </c>
      <c r="H247" s="302">
        <f>SUM(F247:G247)</f>
        <v>1.9533500697417479</v>
      </c>
      <c r="I247" s="303"/>
      <c r="J247" s="302">
        <v>0.83986953498117944</v>
      </c>
      <c r="K247" s="302">
        <v>1.1105724779087283</v>
      </c>
      <c r="L247" s="302">
        <f>SUM(J247:K247)</f>
        <v>1.9504420128899076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0.71827803385684819</v>
      </c>
      <c r="C248" s="302">
        <v>1.4082326331809276</v>
      </c>
      <c r="D248" s="302">
        <f t="shared" ref="D248:D255" si="79">SUM(B248:C248)</f>
        <v>2.1265106670377758</v>
      </c>
      <c r="E248" s="303"/>
      <c r="F248" s="302">
        <v>0.99667580607433848</v>
      </c>
      <c r="G248" s="302">
        <v>1.573598405877302</v>
      </c>
      <c r="H248" s="302">
        <f t="shared" ref="H248:H255" si="80">SUM(F248:G248)</f>
        <v>2.5702742119516406</v>
      </c>
      <c r="I248" s="303"/>
      <c r="J248" s="302">
        <v>1.1988895011914342</v>
      </c>
      <c r="K248" s="302">
        <v>1.7909721149424589</v>
      </c>
      <c r="L248" s="302">
        <f t="shared" ref="L248:L255" si="81">SUM(J248:K248)</f>
        <v>2.9898616161338931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0.97858359562394137</v>
      </c>
      <c r="C249" s="302">
        <v>1.4253075213715942</v>
      </c>
      <c r="D249" s="302">
        <f t="shared" si="79"/>
        <v>2.4038911169955357</v>
      </c>
      <c r="E249" s="303"/>
      <c r="F249" s="302">
        <v>1.1198843103868956</v>
      </c>
      <c r="G249" s="302">
        <v>1.3859033408976742</v>
      </c>
      <c r="H249" s="302">
        <f t="shared" si="80"/>
        <v>2.50578765128457</v>
      </c>
      <c r="I249" s="303"/>
      <c r="J249" s="302">
        <v>1.1227545670967189</v>
      </c>
      <c r="K249" s="302">
        <v>1.1706426794871099</v>
      </c>
      <c r="L249" s="302">
        <f t="shared" si="81"/>
        <v>2.2933972465838286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2.2986724637461271</v>
      </c>
      <c r="C250" s="302">
        <v>0.78151607946427681</v>
      </c>
      <c r="D250" s="302">
        <f t="shared" si="79"/>
        <v>3.0801885432104039</v>
      </c>
      <c r="E250" s="303"/>
      <c r="F250" s="302">
        <v>2.0784113466396805</v>
      </c>
      <c r="G250" s="302">
        <v>0.75730085725391583</v>
      </c>
      <c r="H250" s="302">
        <f t="shared" si="80"/>
        <v>2.8357122038935962</v>
      </c>
      <c r="I250" s="303"/>
      <c r="J250" s="302">
        <v>1.4305424453170583</v>
      </c>
      <c r="K250" s="302">
        <v>0.64298295492163238</v>
      </c>
      <c r="L250" s="302">
        <f t="shared" si="81"/>
        <v>2.0735254002386907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2.8082444680774598E-2</v>
      </c>
      <c r="C251" s="302">
        <v>0.18915089649243808</v>
      </c>
      <c r="D251" s="302">
        <f t="shared" si="79"/>
        <v>0.21723334117321266</v>
      </c>
      <c r="E251" s="303"/>
      <c r="F251" s="302">
        <v>2.9527133625796981E-2</v>
      </c>
      <c r="G251" s="302">
        <v>0.10791968638000234</v>
      </c>
      <c r="H251" s="302">
        <f t="shared" si="80"/>
        <v>0.13744682000579933</v>
      </c>
      <c r="I251" s="303"/>
      <c r="J251" s="302">
        <v>4.6207014525406535E-2</v>
      </c>
      <c r="K251" s="302">
        <v>9.2711523381060368E-2</v>
      </c>
      <c r="L251" s="302">
        <f t="shared" si="81"/>
        <v>0.13891853790646691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3.4423213864307724E-2</v>
      </c>
      <c r="C252" s="302">
        <v>4.4377808040421331E-2</v>
      </c>
      <c r="D252" s="302">
        <f t="shared" si="79"/>
        <v>7.8801021904729054E-2</v>
      </c>
      <c r="E252" s="303"/>
      <c r="F252" s="302">
        <v>4.0368398332456583E-2</v>
      </c>
      <c r="G252" s="302">
        <v>4.0127803200119973E-2</v>
      </c>
      <c r="H252" s="302">
        <f t="shared" si="80"/>
        <v>8.0496201532576556E-2</v>
      </c>
      <c r="I252" s="303"/>
      <c r="J252" s="302">
        <v>4.1743795921511999E-2</v>
      </c>
      <c r="K252" s="302">
        <v>5.1509934465226934E-2</v>
      </c>
      <c r="L252" s="302">
        <f t="shared" si="81"/>
        <v>9.3253730386738926E-2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0.49339389616730628</v>
      </c>
      <c r="C253" s="302">
        <v>0.29320464375685062</v>
      </c>
      <c r="D253" s="302">
        <f t="shared" si="79"/>
        <v>0.78659853992415685</v>
      </c>
      <c r="E253" s="303"/>
      <c r="F253" s="302">
        <v>0.49818082645233597</v>
      </c>
      <c r="G253" s="302">
        <v>0.23839517013628023</v>
      </c>
      <c r="H253" s="302">
        <f t="shared" si="80"/>
        <v>0.73657599658861617</v>
      </c>
      <c r="I253" s="303"/>
      <c r="J253" s="302">
        <v>0.51964093539010703</v>
      </c>
      <c r="K253" s="302">
        <v>0.27562949271014714</v>
      </c>
      <c r="L253" s="302">
        <f t="shared" si="81"/>
        <v>0.79527042810025417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2.2483803079757073E-2</v>
      </c>
      <c r="C254" s="302">
        <v>6.7069497389232846E-2</v>
      </c>
      <c r="D254" s="302">
        <f t="shared" si="79"/>
        <v>8.9553300468989919E-2</v>
      </c>
      <c r="E254" s="303"/>
      <c r="F254" s="302">
        <v>1.7237576992232398E-2</v>
      </c>
      <c r="G254" s="302">
        <v>4.3451536700972883E-2</v>
      </c>
      <c r="H254" s="302">
        <f t="shared" si="80"/>
        <v>6.0689113693205281E-2</v>
      </c>
      <c r="I254" s="303"/>
      <c r="J254" s="302">
        <v>2.8353143515077735E-2</v>
      </c>
      <c r="K254" s="302">
        <v>5.3148006555807557E-2</v>
      </c>
      <c r="L254" s="302">
        <f t="shared" si="81"/>
        <v>8.1501150070885292E-2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7.5491892462532573E-2</v>
      </c>
      <c r="C255" s="302">
        <v>0.11401229134023037</v>
      </c>
      <c r="D255" s="302">
        <f t="shared" si="79"/>
        <v>0.18950418380276296</v>
      </c>
      <c r="E255" s="303"/>
      <c r="F255" s="302">
        <v>6.2690961976167803E-2</v>
      </c>
      <c r="G255" s="302">
        <v>7.4976769332077878E-2</v>
      </c>
      <c r="H255" s="302">
        <f t="shared" si="80"/>
        <v>0.13766773130824567</v>
      </c>
      <c r="I255" s="303"/>
      <c r="J255" s="302">
        <v>5.8761934788594913E-2</v>
      </c>
      <c r="K255" s="302">
        <v>6.9067942900755172E-2</v>
      </c>
      <c r="L255" s="302">
        <f t="shared" si="81"/>
        <v>0.12782987768935009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5.2611708694761701</v>
      </c>
      <c r="C257" s="311">
        <f t="shared" ref="C257:D257" si="82">SUM(C247:C255)</f>
        <v>5.5598291305238252</v>
      </c>
      <c r="D257" s="311">
        <f t="shared" si="82"/>
        <v>10.820999999999996</v>
      </c>
      <c r="E257" s="311"/>
      <c r="F257" s="311">
        <f t="shared" ref="F257:H257" si="83">SUM(F247:F255)</f>
        <v>5.5784156862064949</v>
      </c>
      <c r="G257" s="311">
        <f t="shared" si="83"/>
        <v>5.4395843137935023</v>
      </c>
      <c r="H257" s="311">
        <f t="shared" si="83"/>
        <v>11.017999999999999</v>
      </c>
      <c r="I257" s="311"/>
      <c r="J257" s="311">
        <f t="shared" ref="J257:L257" si="84">SUM(J247:J255)</f>
        <v>5.2867628727270892</v>
      </c>
      <c r="K257" s="311">
        <f t="shared" si="84"/>
        <v>5.2572371272729272</v>
      </c>
      <c r="L257" s="311">
        <f t="shared" si="84"/>
        <v>10.544000000000015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0.47068091843759335</v>
      </c>
      <c r="C264" s="302">
        <v>0.7221078805782768</v>
      </c>
      <c r="D264" s="302">
        <f>SUM(B264:C264)</f>
        <v>1.1927887990158701</v>
      </c>
      <c r="E264" s="303"/>
      <c r="F264" s="302">
        <v>0.57205421591215622</v>
      </c>
      <c r="G264" s="302">
        <v>0.83833749051798467</v>
      </c>
      <c r="H264" s="302">
        <f>SUM(F264:G264)</f>
        <v>1.4103917064301408</v>
      </c>
      <c r="I264" s="303"/>
      <c r="J264" s="302">
        <v>0.6124855098074955</v>
      </c>
      <c r="K264" s="302">
        <v>0.82904605207796644</v>
      </c>
      <c r="L264" s="302">
        <f>SUM(J264:K264)</f>
        <v>1.4415315618854621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0.39725673067728223</v>
      </c>
      <c r="C265" s="302">
        <v>0.39637306408994721</v>
      </c>
      <c r="D265" s="302">
        <f t="shared" ref="D265:D272" si="85">SUM(B265:C265)</f>
        <v>0.7936297947672295</v>
      </c>
      <c r="E265" s="303"/>
      <c r="F265" s="302">
        <v>0.6257934832606411</v>
      </c>
      <c r="G265" s="302">
        <v>0.58016350308670284</v>
      </c>
      <c r="H265" s="302">
        <f t="shared" ref="H265:H272" si="86">SUM(F265:G265)</f>
        <v>1.2059569863473438</v>
      </c>
      <c r="I265" s="303"/>
      <c r="J265" s="302">
        <v>0.64069895744400318</v>
      </c>
      <c r="K265" s="302">
        <v>0.5423087597122328</v>
      </c>
      <c r="L265" s="302">
        <f t="shared" ref="L265:L272" si="87">SUM(J265:K265)</f>
        <v>1.1830077171562361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0.41611709475674558</v>
      </c>
      <c r="C266" s="302">
        <v>0.36838922997256374</v>
      </c>
      <c r="D266" s="302">
        <f t="shared" si="85"/>
        <v>0.78450632472930937</v>
      </c>
      <c r="E266" s="303"/>
      <c r="F266" s="302">
        <v>0.58719465531776605</v>
      </c>
      <c r="G266" s="302">
        <v>0.45211929153986313</v>
      </c>
      <c r="H266" s="302">
        <f t="shared" si="86"/>
        <v>1.0393139468576291</v>
      </c>
      <c r="I266" s="303"/>
      <c r="J266" s="302">
        <v>0.57189085634596781</v>
      </c>
      <c r="K266" s="302">
        <v>0.34309733880758936</v>
      </c>
      <c r="L266" s="302">
        <f t="shared" si="87"/>
        <v>0.91498819515355723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1.0994876081655591</v>
      </c>
      <c r="C267" s="302">
        <v>9.5753553902735628E-2</v>
      </c>
      <c r="D267" s="302">
        <f t="shared" si="85"/>
        <v>1.1952411620682948</v>
      </c>
      <c r="E267" s="303"/>
      <c r="F267" s="302">
        <v>0.97963675692837071</v>
      </c>
      <c r="G267" s="302">
        <v>0.10873337780927358</v>
      </c>
      <c r="H267" s="302">
        <f t="shared" si="86"/>
        <v>1.0883701347376442</v>
      </c>
      <c r="I267" s="303"/>
      <c r="J267" s="302">
        <v>0.64855541425947649</v>
      </c>
      <c r="K267" s="302">
        <v>9.0027994528587146E-2</v>
      </c>
      <c r="L267" s="302">
        <f t="shared" si="87"/>
        <v>0.73858340878806361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0.10826463758375517</v>
      </c>
      <c r="C268" s="302">
        <v>0.50776748300044083</v>
      </c>
      <c r="D268" s="302">
        <f t="shared" si="85"/>
        <v>0.61603212058419599</v>
      </c>
      <c r="E268" s="303"/>
      <c r="F268" s="302">
        <v>9.6716664210726888E-2</v>
      </c>
      <c r="G268" s="302">
        <v>0.37847743752081953</v>
      </c>
      <c r="H268" s="302">
        <f t="shared" si="86"/>
        <v>0.47519410173154641</v>
      </c>
      <c r="I268" s="303"/>
      <c r="J268" s="302">
        <v>0.15093920095863791</v>
      </c>
      <c r="K268" s="302">
        <v>0.34925536467297547</v>
      </c>
      <c r="L268" s="302">
        <f t="shared" si="87"/>
        <v>0.50019456563161335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0.14667653722277993</v>
      </c>
      <c r="C269" s="302">
        <v>0.10006304187091236</v>
      </c>
      <c r="D269" s="302">
        <f t="shared" si="85"/>
        <v>0.24673957909369229</v>
      </c>
      <c r="E269" s="303"/>
      <c r="F269" s="302">
        <v>0.15597460268658825</v>
      </c>
      <c r="G269" s="302">
        <v>0.10022402365602452</v>
      </c>
      <c r="H269" s="302">
        <f t="shared" si="86"/>
        <v>0.25619862634261276</v>
      </c>
      <c r="I269" s="303"/>
      <c r="J269" s="302">
        <v>0.16768537168465958</v>
      </c>
      <c r="K269" s="302">
        <v>0.10167338683135989</v>
      </c>
      <c r="L269" s="302">
        <f t="shared" si="87"/>
        <v>0.26935875851601948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0.44848974671706221</v>
      </c>
      <c r="C270" s="302">
        <v>0.20863956416624449</v>
      </c>
      <c r="D270" s="302">
        <f t="shared" si="85"/>
        <v>0.65712931088330673</v>
      </c>
      <c r="E270" s="303"/>
      <c r="F270" s="302">
        <v>0.42154605472534584</v>
      </c>
      <c r="G270" s="302">
        <v>0.16909133851173078</v>
      </c>
      <c r="H270" s="302">
        <f t="shared" si="86"/>
        <v>0.59063739323707665</v>
      </c>
      <c r="I270" s="303"/>
      <c r="J270" s="302">
        <v>0.36487209143449822</v>
      </c>
      <c r="K270" s="302">
        <v>0.13514690172257726</v>
      </c>
      <c r="L270" s="302">
        <f t="shared" si="87"/>
        <v>0.50001899315707554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1.5327410226985794E-2</v>
      </c>
      <c r="C271" s="302">
        <v>8.6758666280356292E-2</v>
      </c>
      <c r="D271" s="302">
        <f t="shared" si="85"/>
        <v>0.10208607650734208</v>
      </c>
      <c r="E271" s="303"/>
      <c r="F271" s="302">
        <v>1.4351940152830849E-2</v>
      </c>
      <c r="G271" s="302">
        <v>8.5753754242751556E-2</v>
      </c>
      <c r="H271" s="302">
        <f t="shared" si="86"/>
        <v>0.10010569439558241</v>
      </c>
      <c r="I271" s="303"/>
      <c r="J271" s="302">
        <v>2.5058933289358265E-2</v>
      </c>
      <c r="K271" s="302">
        <v>6.9842152880904645E-2</v>
      </c>
      <c r="L271" s="302">
        <f t="shared" si="87"/>
        <v>9.490108617026291E-2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0.14609860543570055</v>
      </c>
      <c r="C272" s="302">
        <v>0.11174822691506091</v>
      </c>
      <c r="D272" s="302">
        <f t="shared" si="85"/>
        <v>0.25784683235076145</v>
      </c>
      <c r="E272" s="303"/>
      <c r="F272" s="302">
        <v>0.10135650533349139</v>
      </c>
      <c r="G272" s="302">
        <v>9.6474904586921609E-2</v>
      </c>
      <c r="H272" s="302">
        <f t="shared" si="86"/>
        <v>0.19783140992041298</v>
      </c>
      <c r="I272" s="303"/>
      <c r="J272" s="302">
        <v>8.6760847406185462E-2</v>
      </c>
      <c r="K272" s="302">
        <v>7.2654866135520538E-2</v>
      </c>
      <c r="L272" s="302">
        <f t="shared" si="87"/>
        <v>0.159415713541706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3.2483992892234639</v>
      </c>
      <c r="C274" s="311">
        <f t="shared" ref="C274:D274" si="88">SUM(C264:C272)</f>
        <v>2.5976007107765384</v>
      </c>
      <c r="D274" s="311">
        <f t="shared" si="88"/>
        <v>5.8460000000000019</v>
      </c>
      <c r="E274" s="311"/>
      <c r="F274" s="311">
        <f t="shared" ref="F274:H274" si="89">SUM(F264:F272)</f>
        <v>3.5546248785279171</v>
      </c>
      <c r="G274" s="311">
        <f t="shared" si="89"/>
        <v>2.8093751214720726</v>
      </c>
      <c r="H274" s="311">
        <f t="shared" si="89"/>
        <v>6.3639999999999892</v>
      </c>
      <c r="I274" s="311"/>
      <c r="J274" s="311">
        <f t="shared" ref="J274:L274" si="90">SUM(J264:J272)</f>
        <v>3.2689471826302827</v>
      </c>
      <c r="K274" s="311">
        <f t="shared" si="90"/>
        <v>2.5330528173697138</v>
      </c>
      <c r="L274" s="311">
        <f t="shared" si="90"/>
        <v>5.8019999999999952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1.1209982114454793</v>
      </c>
      <c r="C281" s="302">
        <v>2.6671537302589212</v>
      </c>
      <c r="D281" s="302">
        <f>SUM(B281:C281)</f>
        <v>3.7881519417044007</v>
      </c>
      <c r="E281" s="303"/>
      <c r="F281" s="302">
        <v>1.6966540115408806</v>
      </c>
      <c r="G281" s="302">
        <v>2.530150465121586</v>
      </c>
      <c r="H281" s="302">
        <f>SUM(F281:G281)</f>
        <v>4.2268044766624664</v>
      </c>
      <c r="I281" s="303"/>
      <c r="J281" s="302">
        <v>2.1049027759564107</v>
      </c>
      <c r="K281" s="302">
        <v>2.8028112396357598</v>
      </c>
      <c r="L281" s="302">
        <f>SUM(J281:K281)</f>
        <v>4.9077140155921706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2.8709285395599213</v>
      </c>
      <c r="C282" s="302">
        <v>7.068495270442174</v>
      </c>
      <c r="D282" s="302">
        <f t="shared" ref="D282:D289" si="91">SUM(B282:C282)</f>
        <v>9.9394238100020953</v>
      </c>
      <c r="E282" s="303"/>
      <c r="F282" s="302">
        <v>4.4114957651318507</v>
      </c>
      <c r="G282" s="302">
        <v>6.8778609724981274</v>
      </c>
      <c r="H282" s="302">
        <f t="shared" ref="H282:H289" si="92">SUM(F282:G282)</f>
        <v>11.289356737629978</v>
      </c>
      <c r="I282" s="303"/>
      <c r="J282" s="302">
        <v>5.7817491173613291</v>
      </c>
      <c r="K282" s="302">
        <v>7.7654332774446537</v>
      </c>
      <c r="L282" s="302">
        <f t="shared" ref="L282:L289" si="93">SUM(J282:K282)</f>
        <v>13.547182394805983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2.0848741023357014</v>
      </c>
      <c r="C283" s="302">
        <v>3.0225070939296885</v>
      </c>
      <c r="D283" s="302">
        <f t="shared" si="91"/>
        <v>5.1073811962653899</v>
      </c>
      <c r="E283" s="303"/>
      <c r="F283" s="302">
        <v>2.7755733850491486</v>
      </c>
      <c r="G283" s="302">
        <v>2.9155518948638979</v>
      </c>
      <c r="H283" s="302">
        <f t="shared" si="92"/>
        <v>5.691125279913047</v>
      </c>
      <c r="I283" s="303"/>
      <c r="J283" s="302">
        <v>3.3699178927262659</v>
      </c>
      <c r="K283" s="302">
        <v>2.7707037849843554</v>
      </c>
      <c r="L283" s="302">
        <f t="shared" si="93"/>
        <v>6.1406216777106213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3.6180996400677103</v>
      </c>
      <c r="C284" s="302">
        <v>0.85568176989719158</v>
      </c>
      <c r="D284" s="302">
        <f t="shared" si="91"/>
        <v>4.4737814099649018</v>
      </c>
      <c r="E284" s="303"/>
      <c r="F284" s="302">
        <v>4.1864704684197003</v>
      </c>
      <c r="G284" s="302">
        <v>0.81027627807876457</v>
      </c>
      <c r="H284" s="302">
        <f t="shared" si="92"/>
        <v>4.9967467464984647</v>
      </c>
      <c r="I284" s="303"/>
      <c r="J284" s="302">
        <v>3.3950572588843317</v>
      </c>
      <c r="K284" s="302">
        <v>0.73658762462940208</v>
      </c>
      <c r="L284" s="302">
        <f t="shared" si="93"/>
        <v>4.1316448835137338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9.7791159945444212E-2</v>
      </c>
      <c r="C285" s="302">
        <v>0.93617057958847583</v>
      </c>
      <c r="D285" s="302">
        <f t="shared" si="91"/>
        <v>1.03396173953392</v>
      </c>
      <c r="E285" s="303"/>
      <c r="F285" s="302">
        <v>0.12574779613610804</v>
      </c>
      <c r="G285" s="302">
        <v>0.59488290971014424</v>
      </c>
      <c r="H285" s="302">
        <f t="shared" si="92"/>
        <v>0.72063070584625222</v>
      </c>
      <c r="I285" s="303"/>
      <c r="J285" s="302">
        <v>0.25878563788275066</v>
      </c>
      <c r="K285" s="302">
        <v>0.58012834457657392</v>
      </c>
      <c r="L285" s="302">
        <f t="shared" si="93"/>
        <v>0.83891398245932458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0.56300339890084616</v>
      </c>
      <c r="C286" s="302">
        <v>0.20671104875683669</v>
      </c>
      <c r="D286" s="302">
        <f t="shared" si="91"/>
        <v>0.76971444765768282</v>
      </c>
      <c r="E286" s="303"/>
      <c r="F286" s="302">
        <v>0.56359896366576845</v>
      </c>
      <c r="G286" s="302">
        <v>0.16802140456208908</v>
      </c>
      <c r="H286" s="302">
        <f t="shared" si="92"/>
        <v>0.73162036822785748</v>
      </c>
      <c r="I286" s="303"/>
      <c r="J286" s="302">
        <v>0.84168432943863192</v>
      </c>
      <c r="K286" s="302">
        <v>0.28305535185204006</v>
      </c>
      <c r="L286" s="302">
        <f t="shared" si="93"/>
        <v>1.124739681290672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0.58120831268671402</v>
      </c>
      <c r="C287" s="302">
        <v>0.38214286538038666</v>
      </c>
      <c r="D287" s="302">
        <f t="shared" si="91"/>
        <v>0.96335117806710069</v>
      </c>
      <c r="E287" s="303"/>
      <c r="F287" s="302">
        <v>0.63104907354727269</v>
      </c>
      <c r="G287" s="302">
        <v>0.33460321404427557</v>
      </c>
      <c r="H287" s="302">
        <f t="shared" si="92"/>
        <v>0.96565228759154831</v>
      </c>
      <c r="I287" s="303"/>
      <c r="J287" s="302">
        <v>0.68234876517955967</v>
      </c>
      <c r="K287" s="302">
        <v>0.43167287317032027</v>
      </c>
      <c r="L287" s="302">
        <f t="shared" si="93"/>
        <v>1.11402163834988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9.2604770294192798E-2</v>
      </c>
      <c r="C288" s="302">
        <v>0.40607834846886531</v>
      </c>
      <c r="D288" s="302">
        <f t="shared" si="91"/>
        <v>0.4986831187630581</v>
      </c>
      <c r="E288" s="303"/>
      <c r="F288" s="302">
        <v>9.8645301600063059E-2</v>
      </c>
      <c r="G288" s="302">
        <v>0.29593496441198486</v>
      </c>
      <c r="H288" s="302">
        <f t="shared" si="92"/>
        <v>0.39458026601204793</v>
      </c>
      <c r="I288" s="303"/>
      <c r="J288" s="302">
        <v>0.17849896953932681</v>
      </c>
      <c r="K288" s="302">
        <v>0.361003449700594</v>
      </c>
      <c r="L288" s="302">
        <f t="shared" si="93"/>
        <v>0.53950241923992082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0.44169590067295139</v>
      </c>
      <c r="C289" s="302">
        <v>0.50585525736852144</v>
      </c>
      <c r="D289" s="302">
        <f t="shared" si="91"/>
        <v>0.94755115804147283</v>
      </c>
      <c r="E289" s="303"/>
      <c r="F289" s="302">
        <v>0.43152359074168184</v>
      </c>
      <c r="G289" s="302">
        <v>0.37395954087664007</v>
      </c>
      <c r="H289" s="302">
        <f t="shared" si="92"/>
        <v>0.80548313161832197</v>
      </c>
      <c r="I289" s="303"/>
      <c r="J289" s="302">
        <v>0.51041486296103589</v>
      </c>
      <c r="K289" s="302">
        <v>0.43624444407661506</v>
      </c>
      <c r="L289" s="302">
        <f t="shared" si="93"/>
        <v>0.946659307037651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11.47120403590896</v>
      </c>
      <c r="C291" s="311">
        <f t="shared" ref="C291:D291" si="94">SUM(C281:C289)</f>
        <v>16.050795964091058</v>
      </c>
      <c r="D291" s="311">
        <f t="shared" si="94"/>
        <v>27.522000000000027</v>
      </c>
      <c r="E291" s="311"/>
      <c r="F291" s="311">
        <f t="shared" ref="F291:H291" si="95">SUM(F281:F289)</f>
        <v>14.920758355832476</v>
      </c>
      <c r="G291" s="311">
        <f t="shared" si="95"/>
        <v>14.901241644167509</v>
      </c>
      <c r="H291" s="311">
        <f t="shared" si="95"/>
        <v>29.821999999999985</v>
      </c>
      <c r="I291" s="311"/>
      <c r="J291" s="311">
        <f t="shared" ref="J291:L291" si="96">SUM(J281:J289)</f>
        <v>17.12335960992964</v>
      </c>
      <c r="K291" s="311">
        <f t="shared" si="96"/>
        <v>16.167640390070314</v>
      </c>
      <c r="L291" s="311">
        <f t="shared" si="96"/>
        <v>33.290999999999954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0.70459799038371984</v>
      </c>
      <c r="C298" s="302">
        <v>1.4800769374438241</v>
      </c>
      <c r="D298" s="302">
        <f>SUM(B298:C298)</f>
        <v>2.1846749278275439</v>
      </c>
      <c r="E298" s="303"/>
      <c r="F298" s="302">
        <v>0.89888530016826829</v>
      </c>
      <c r="G298" s="302">
        <v>1.5622796119678095</v>
      </c>
      <c r="H298" s="302">
        <f>SUM(F298:G298)</f>
        <v>2.4611649121360779</v>
      </c>
      <c r="I298" s="303"/>
      <c r="J298" s="302">
        <v>1.1561801407997272</v>
      </c>
      <c r="K298" s="302">
        <v>2.0545071946738211</v>
      </c>
      <c r="L298" s="302">
        <f>SUM(J298:K298)</f>
        <v>3.2106873354735486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1.0816001014080299</v>
      </c>
      <c r="C299" s="302">
        <v>1.2596650388000477</v>
      </c>
      <c r="D299" s="302">
        <f t="shared" ref="D299:D306" si="97">SUM(B299:C299)</f>
        <v>2.3412651402080775</v>
      </c>
      <c r="E299" s="303"/>
      <c r="F299" s="302">
        <v>1.3689442881243636</v>
      </c>
      <c r="G299" s="302">
        <v>1.4325592612977274</v>
      </c>
      <c r="H299" s="302">
        <f t="shared" ref="H299:H306" si="98">SUM(F299:G299)</f>
        <v>2.8015035494220912</v>
      </c>
      <c r="I299" s="303"/>
      <c r="J299" s="302">
        <v>1.8831426235042246</v>
      </c>
      <c r="K299" s="302">
        <v>2.0051748346720211</v>
      </c>
      <c r="L299" s="302">
        <f t="shared" ref="L299:L306" si="99">SUM(J299:K299)</f>
        <v>3.8883174581762456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1.4070616119402886</v>
      </c>
      <c r="C300" s="302">
        <v>1.8014941480453606</v>
      </c>
      <c r="D300" s="302">
        <f t="shared" si="97"/>
        <v>3.2085557599856491</v>
      </c>
      <c r="E300" s="303"/>
      <c r="F300" s="302">
        <v>1.6815621170251966</v>
      </c>
      <c r="G300" s="302">
        <v>1.8981704228852663</v>
      </c>
      <c r="H300" s="302">
        <f t="shared" si="98"/>
        <v>3.5797325399104629</v>
      </c>
      <c r="I300" s="303"/>
      <c r="J300" s="302">
        <v>2.0748078448956231</v>
      </c>
      <c r="K300" s="302">
        <v>2.1493874020288883</v>
      </c>
      <c r="L300" s="302">
        <f t="shared" si="99"/>
        <v>4.224195246924511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2.1925227937403453</v>
      </c>
      <c r="C301" s="302">
        <v>0.54621253146511517</v>
      </c>
      <c r="D301" s="302">
        <f t="shared" si="97"/>
        <v>2.7387353252054605</v>
      </c>
      <c r="E301" s="303"/>
      <c r="F301" s="302">
        <v>2.093533212333563</v>
      </c>
      <c r="G301" s="302">
        <v>0.51548103531773992</v>
      </c>
      <c r="H301" s="302">
        <f t="shared" si="98"/>
        <v>2.6090142476513032</v>
      </c>
      <c r="I301" s="303"/>
      <c r="J301" s="302">
        <v>2.2570005671670748</v>
      </c>
      <c r="K301" s="302">
        <v>0.61594938810931066</v>
      </c>
      <c r="L301" s="302">
        <f t="shared" si="99"/>
        <v>2.8729499552763853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0.14836620568407385</v>
      </c>
      <c r="C302" s="302">
        <v>0.96503550620953826</v>
      </c>
      <c r="D302" s="302">
        <f t="shared" si="97"/>
        <v>1.1134017118936121</v>
      </c>
      <c r="E302" s="303"/>
      <c r="F302" s="302">
        <v>0.17671641638615937</v>
      </c>
      <c r="G302" s="302">
        <v>0.72347169789374233</v>
      </c>
      <c r="H302" s="302">
        <f t="shared" si="98"/>
        <v>0.90018811427990175</v>
      </c>
      <c r="I302" s="303"/>
      <c r="J302" s="302">
        <v>0.3080183805784345</v>
      </c>
      <c r="K302" s="302">
        <v>0.7639026620570597</v>
      </c>
      <c r="L302" s="302">
        <f t="shared" si="99"/>
        <v>1.0719210426354941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1.5312645961156068</v>
      </c>
      <c r="C303" s="302">
        <v>0.56048739571525152</v>
      </c>
      <c r="D303" s="302">
        <f t="shared" si="97"/>
        <v>2.0917519918308582</v>
      </c>
      <c r="E303" s="303"/>
      <c r="F303" s="302">
        <v>1.5087176820621493</v>
      </c>
      <c r="G303" s="302">
        <v>0.5471809268394584</v>
      </c>
      <c r="H303" s="302">
        <f t="shared" si="98"/>
        <v>2.0558986089016078</v>
      </c>
      <c r="I303" s="303"/>
      <c r="J303" s="302">
        <v>1.8952966641608093</v>
      </c>
      <c r="K303" s="302">
        <v>0.7869118252232673</v>
      </c>
      <c r="L303" s="302">
        <f t="shared" si="99"/>
        <v>2.6822084893840765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0.75057470720791342</v>
      </c>
      <c r="C304" s="302">
        <v>0.71606649228600439</v>
      </c>
      <c r="D304" s="302">
        <f t="shared" si="97"/>
        <v>1.4666411994939179</v>
      </c>
      <c r="E304" s="303"/>
      <c r="F304" s="302">
        <v>0.73315353561791219</v>
      </c>
      <c r="G304" s="302">
        <v>0.59157491332223255</v>
      </c>
      <c r="H304" s="302">
        <f t="shared" si="98"/>
        <v>1.3247284489401447</v>
      </c>
      <c r="I304" s="303"/>
      <c r="J304" s="302">
        <v>1.0923820737204535</v>
      </c>
      <c r="K304" s="302">
        <v>0.77054081955223186</v>
      </c>
      <c r="L304" s="302">
        <f t="shared" si="99"/>
        <v>1.8629228932726853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0.2018197567110239</v>
      </c>
      <c r="C305" s="302">
        <v>1.0986767258330632</v>
      </c>
      <c r="D305" s="302">
        <f t="shared" si="97"/>
        <v>1.300496482544087</v>
      </c>
      <c r="E305" s="303"/>
      <c r="F305" s="302">
        <v>0.16514215987727873</v>
      </c>
      <c r="G305" s="302">
        <v>0.8404966858618842</v>
      </c>
      <c r="H305" s="302">
        <f t="shared" si="98"/>
        <v>1.005638845739163</v>
      </c>
      <c r="I305" s="303"/>
      <c r="J305" s="302">
        <v>0.34323333685007645</v>
      </c>
      <c r="K305" s="302">
        <v>1.0135297857536276</v>
      </c>
      <c r="L305" s="302">
        <f t="shared" si="99"/>
        <v>1.356763122603704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2.7943620527788662</v>
      </c>
      <c r="C306" s="302">
        <v>5.2751154082319225</v>
      </c>
      <c r="D306" s="302">
        <f t="shared" si="97"/>
        <v>8.0694774610107878</v>
      </c>
      <c r="E306" s="303"/>
      <c r="F306" s="302">
        <v>2.2959769328540602</v>
      </c>
      <c r="G306" s="302">
        <v>3.8841538001651643</v>
      </c>
      <c r="H306" s="302">
        <f t="shared" si="98"/>
        <v>6.1801307330192241</v>
      </c>
      <c r="I306" s="303"/>
      <c r="J306" s="302">
        <v>2.5819654619168069</v>
      </c>
      <c r="K306" s="302">
        <v>4.773068994336521</v>
      </c>
      <c r="L306" s="302">
        <f t="shared" si="99"/>
        <v>7.3550344562533283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10.812169815969867</v>
      </c>
      <c r="C308" s="311">
        <f t="shared" ref="C308:D308" si="100">SUM(C298:C306)</f>
        <v>13.702830184030129</v>
      </c>
      <c r="D308" s="311">
        <f t="shared" si="100"/>
        <v>24.514999999999993</v>
      </c>
      <c r="E308" s="311"/>
      <c r="F308" s="311">
        <f t="shared" ref="F308:H308" si="101">SUM(F298:F306)</f>
        <v>10.922631644448952</v>
      </c>
      <c r="G308" s="311">
        <f t="shared" si="101"/>
        <v>11.995368355551024</v>
      </c>
      <c r="H308" s="311">
        <f t="shared" si="101"/>
        <v>22.917999999999978</v>
      </c>
      <c r="I308" s="311"/>
      <c r="J308" s="311">
        <f t="shared" ref="J308:L308" si="102">SUM(J298:J306)</f>
        <v>13.592027093593233</v>
      </c>
      <c r="K308" s="311">
        <f t="shared" si="102"/>
        <v>14.932972906406746</v>
      </c>
      <c r="L308" s="311">
        <f t="shared" si="102"/>
        <v>28.524999999999977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0.47334639833774167</v>
      </c>
      <c r="C315" s="302">
        <v>0.93629971624585007</v>
      </c>
      <c r="D315" s="302">
        <f>SUM(B315:C315)</f>
        <v>1.4096461145835917</v>
      </c>
      <c r="E315" s="303"/>
      <c r="F315" s="302">
        <v>0.41581779015980019</v>
      </c>
      <c r="G315" s="302">
        <v>0.74966176685232411</v>
      </c>
      <c r="H315" s="302">
        <f>SUM(F315:G315)</f>
        <v>1.1654795570121244</v>
      </c>
      <c r="I315" s="303"/>
      <c r="J315" s="302">
        <v>0.4743121725360312</v>
      </c>
      <c r="K315" s="302">
        <v>0.76022406911206941</v>
      </c>
      <c r="L315" s="302">
        <f>SUM(J315:K315)</f>
        <v>1.2345362416481005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1.9383009985531316</v>
      </c>
      <c r="C316" s="302">
        <v>1.6714498929345609</v>
      </c>
      <c r="D316" s="302">
        <f t="shared" ref="D316:D323" si="103">SUM(B316:C316)</f>
        <v>3.6097508914876926</v>
      </c>
      <c r="E316" s="303"/>
      <c r="F316" s="302">
        <v>1.728082761444472</v>
      </c>
      <c r="G316" s="302">
        <v>1.4984883095483159</v>
      </c>
      <c r="H316" s="302">
        <f t="shared" ref="H316:H323" si="104">SUM(F316:G316)</f>
        <v>3.2265710709927879</v>
      </c>
      <c r="I316" s="303"/>
      <c r="J316" s="302">
        <v>2.0089680753268477</v>
      </c>
      <c r="K316" s="302">
        <v>1.7547684489299631</v>
      </c>
      <c r="L316" s="302">
        <f t="shared" ref="L316:L323" si="105">SUM(J316:K316)</f>
        <v>3.763736524256811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1.7411578530898959</v>
      </c>
      <c r="C317" s="302">
        <v>2.2404949843334196</v>
      </c>
      <c r="D317" s="302">
        <f t="shared" si="103"/>
        <v>3.9816528374233155</v>
      </c>
      <c r="E317" s="303"/>
      <c r="F317" s="302">
        <v>1.4187966536430785</v>
      </c>
      <c r="G317" s="302">
        <v>1.723642430376839</v>
      </c>
      <c r="H317" s="302">
        <f t="shared" si="104"/>
        <v>3.1424390840199177</v>
      </c>
      <c r="I317" s="303"/>
      <c r="J317" s="302">
        <v>1.7826491773449258</v>
      </c>
      <c r="K317" s="302">
        <v>1.6238767445209514</v>
      </c>
      <c r="L317" s="302">
        <f t="shared" si="105"/>
        <v>3.4065259218658772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3.0066718192651707</v>
      </c>
      <c r="C318" s="302">
        <v>0.91092070930644931</v>
      </c>
      <c r="D318" s="302">
        <f t="shared" si="103"/>
        <v>3.9175925285716202</v>
      </c>
      <c r="E318" s="303"/>
      <c r="F318" s="302">
        <v>1.9346072667082632</v>
      </c>
      <c r="G318" s="302">
        <v>0.65977420164954792</v>
      </c>
      <c r="H318" s="302">
        <f t="shared" si="104"/>
        <v>2.594381468357811</v>
      </c>
      <c r="I318" s="303"/>
      <c r="J318" s="302">
        <v>1.3334100433890907</v>
      </c>
      <c r="K318" s="302">
        <v>0.52735688254923785</v>
      </c>
      <c r="L318" s="302">
        <f t="shared" si="105"/>
        <v>1.8607669259383286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3.8904065555974511E-2</v>
      </c>
      <c r="C319" s="302">
        <v>0.3271354473335672</v>
      </c>
      <c r="D319" s="302">
        <f t="shared" si="103"/>
        <v>0.36603951288954173</v>
      </c>
      <c r="E319" s="303"/>
      <c r="F319" s="302">
        <v>2.9206298778754324E-2</v>
      </c>
      <c r="G319" s="302">
        <v>0.18528360251375761</v>
      </c>
      <c r="H319" s="302">
        <f t="shared" si="104"/>
        <v>0.21448990129251194</v>
      </c>
      <c r="I319" s="303"/>
      <c r="J319" s="302">
        <v>6.8806742318972214E-2</v>
      </c>
      <c r="K319" s="302">
        <v>0.17806723293015261</v>
      </c>
      <c r="L319" s="302">
        <f t="shared" si="105"/>
        <v>0.24687397524912483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0.77494293179967288</v>
      </c>
      <c r="C320" s="302">
        <v>0.16272361944193442</v>
      </c>
      <c r="D320" s="302">
        <f t="shared" si="103"/>
        <v>0.93766655124160736</v>
      </c>
      <c r="E320" s="303"/>
      <c r="F320" s="302">
        <v>0.52045244878343833</v>
      </c>
      <c r="G320" s="302">
        <v>0.11885101341938685</v>
      </c>
      <c r="H320" s="302">
        <f t="shared" si="104"/>
        <v>0.63930346220282519</v>
      </c>
      <c r="I320" s="303"/>
      <c r="J320" s="302">
        <v>0.56177900864123254</v>
      </c>
      <c r="K320" s="302">
        <v>0.14563410581924596</v>
      </c>
      <c r="L320" s="302">
        <f t="shared" si="105"/>
        <v>0.7074131144604785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0.2660384609135889</v>
      </c>
      <c r="C321" s="302">
        <v>0.13675284311912161</v>
      </c>
      <c r="D321" s="302">
        <f t="shared" si="103"/>
        <v>0.40279130403271052</v>
      </c>
      <c r="E321" s="303"/>
      <c r="F321" s="302">
        <v>0.1896093562515275</v>
      </c>
      <c r="G321" s="302">
        <v>9.3030419079415116E-2</v>
      </c>
      <c r="H321" s="302">
        <f t="shared" si="104"/>
        <v>0.28263977533094264</v>
      </c>
      <c r="I321" s="303"/>
      <c r="J321" s="302">
        <v>0.21387541818222616</v>
      </c>
      <c r="K321" s="302">
        <v>0.12017296242360118</v>
      </c>
      <c r="L321" s="302">
        <f t="shared" si="105"/>
        <v>0.33404838060582731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2.8388466364336049E-2</v>
      </c>
      <c r="C322" s="302">
        <v>0.244412032624819</v>
      </c>
      <c r="D322" s="302">
        <f t="shared" si="103"/>
        <v>0.27280049898915504</v>
      </c>
      <c r="E322" s="303"/>
      <c r="F322" s="302">
        <v>1.6802695064613224E-2</v>
      </c>
      <c r="G322" s="302">
        <v>0.13715735341101457</v>
      </c>
      <c r="H322" s="302">
        <f t="shared" si="104"/>
        <v>0.15396004847562778</v>
      </c>
      <c r="I322" s="303"/>
      <c r="J322" s="302">
        <v>3.4192825588188612E-2</v>
      </c>
      <c r="K322" s="302">
        <v>0.15299433314877894</v>
      </c>
      <c r="L322" s="302">
        <f t="shared" si="105"/>
        <v>0.18718715873696756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0.26909444771449048</v>
      </c>
      <c r="C323" s="302">
        <v>0.33396531306625615</v>
      </c>
      <c r="D323" s="302">
        <f t="shared" si="103"/>
        <v>0.60305976078074663</v>
      </c>
      <c r="E323" s="303"/>
      <c r="F323" s="302">
        <v>0.20077394494551973</v>
      </c>
      <c r="G323" s="302">
        <v>0.17896168736993487</v>
      </c>
      <c r="H323" s="302">
        <f t="shared" si="104"/>
        <v>0.3797356323154546</v>
      </c>
      <c r="I323" s="303"/>
      <c r="J323" s="302">
        <v>0.24388795868330335</v>
      </c>
      <c r="K323" s="302">
        <v>0.15002379855516007</v>
      </c>
      <c r="L323" s="302">
        <f t="shared" si="105"/>
        <v>0.39391175723846339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8.5368454415940018</v>
      </c>
      <c r="C325" s="311">
        <f t="shared" ref="C325:D325" si="106">SUM(C315:C323)</f>
        <v>6.964154558405979</v>
      </c>
      <c r="D325" s="311">
        <f t="shared" si="106"/>
        <v>15.500999999999982</v>
      </c>
      <c r="E325" s="311"/>
      <c r="F325" s="311">
        <f t="shared" ref="F325:H325" si="107">SUM(F315:F323)</f>
        <v>6.4541492157794673</v>
      </c>
      <c r="G325" s="311">
        <f t="shared" si="107"/>
        <v>5.3448507842205348</v>
      </c>
      <c r="H325" s="311">
        <f t="shared" si="107"/>
        <v>11.799000000000003</v>
      </c>
      <c r="I325" s="311"/>
      <c r="J325" s="311">
        <f t="shared" ref="J325:L325" si="108">SUM(J315:J323)</f>
        <v>6.7218814220108181</v>
      </c>
      <c r="K325" s="311">
        <f t="shared" si="108"/>
        <v>5.4131185779891622</v>
      </c>
      <c r="L325" s="311">
        <f t="shared" si="108"/>
        <v>12.13499999999998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0.31419265448114153</v>
      </c>
      <c r="C332" s="302">
        <v>0.36022365815046925</v>
      </c>
      <c r="D332" s="302">
        <f>SUM(B332:C332)</f>
        <v>0.67441631263161073</v>
      </c>
      <c r="E332" s="303"/>
      <c r="F332" s="302">
        <v>0.38712124083158667</v>
      </c>
      <c r="G332" s="302">
        <v>0.30072605726751839</v>
      </c>
      <c r="H332" s="302">
        <f>SUM(F332:G332)</f>
        <v>0.68784729809910505</v>
      </c>
      <c r="I332" s="303"/>
      <c r="J332" s="302">
        <v>0.46916324098226264</v>
      </c>
      <c r="K332" s="302">
        <v>0.3122775131263073</v>
      </c>
      <c r="L332" s="302">
        <f>SUM(J332:K332)</f>
        <v>0.78144075410856995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8.2386558486114456</v>
      </c>
      <c r="C333" s="302">
        <v>5.4966000576811416</v>
      </c>
      <c r="D333" s="302">
        <f t="shared" ref="D333:D340" si="109">SUM(B333:C333)</f>
        <v>13.735255906292586</v>
      </c>
      <c r="E333" s="303"/>
      <c r="F333" s="302">
        <v>9.4069117607912709</v>
      </c>
      <c r="G333" s="302">
        <v>5.0538646701259102</v>
      </c>
      <c r="H333" s="302">
        <f t="shared" ref="H333:H340" si="110">SUM(F333:G333)</f>
        <v>14.460776430917182</v>
      </c>
      <c r="I333" s="303"/>
      <c r="J333" s="302">
        <v>11.281918401791954</v>
      </c>
      <c r="K333" s="302">
        <v>5.8580690304289273</v>
      </c>
      <c r="L333" s="302">
        <f t="shared" ref="L333:L340" si="111">SUM(J333:K333)</f>
        <v>17.139987432220881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1.3652282088218544</v>
      </c>
      <c r="C334" s="302">
        <v>0.81453613116710721</v>
      </c>
      <c r="D334" s="302">
        <f t="shared" si="109"/>
        <v>2.1797643399889615</v>
      </c>
      <c r="E334" s="303"/>
      <c r="F334" s="302">
        <v>1.458234364537168</v>
      </c>
      <c r="G334" s="302">
        <v>0.67104549776633959</v>
      </c>
      <c r="H334" s="302">
        <f t="shared" si="110"/>
        <v>2.1292798623035076</v>
      </c>
      <c r="I334" s="303"/>
      <c r="J334" s="302">
        <v>1.6410903237588295</v>
      </c>
      <c r="K334" s="302">
        <v>0.5396765480682173</v>
      </c>
      <c r="L334" s="302">
        <f t="shared" si="111"/>
        <v>2.1807668718270468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1.2026549826547197</v>
      </c>
      <c r="C335" s="302">
        <v>0.19367296481849758</v>
      </c>
      <c r="D335" s="302">
        <f t="shared" si="109"/>
        <v>1.3963279474732173</v>
      </c>
      <c r="E335" s="303"/>
      <c r="F335" s="302">
        <v>1.0695788140461571</v>
      </c>
      <c r="G335" s="302">
        <v>0.14596148049247348</v>
      </c>
      <c r="H335" s="302">
        <f t="shared" si="110"/>
        <v>1.2155402945386307</v>
      </c>
      <c r="I335" s="303"/>
      <c r="J335" s="302">
        <v>0.48455189130248799</v>
      </c>
      <c r="K335" s="302">
        <v>0.11684893369864706</v>
      </c>
      <c r="L335" s="302">
        <f t="shared" si="111"/>
        <v>0.60140082500113501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0.18325778731305456</v>
      </c>
      <c r="C336" s="302">
        <v>0.19950442967867243</v>
      </c>
      <c r="D336" s="302">
        <f t="shared" si="109"/>
        <v>0.38276221699172697</v>
      </c>
      <c r="E336" s="303"/>
      <c r="F336" s="302">
        <v>0.15323190066928766</v>
      </c>
      <c r="G336" s="302">
        <v>0.11343573699329866</v>
      </c>
      <c r="H336" s="302">
        <f t="shared" si="110"/>
        <v>0.26666763766258633</v>
      </c>
      <c r="I336" s="303"/>
      <c r="J336" s="302">
        <v>0.12777998907908428</v>
      </c>
      <c r="K336" s="302">
        <v>7.7782975503901952E-2</v>
      </c>
      <c r="L336" s="302">
        <f t="shared" si="111"/>
        <v>0.20556296458298623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5.8273837728954287</v>
      </c>
      <c r="C337" s="302">
        <v>0.42446333839655453</v>
      </c>
      <c r="D337" s="302">
        <f t="shared" si="109"/>
        <v>6.2518471112919833</v>
      </c>
      <c r="E337" s="303"/>
      <c r="F337" s="302">
        <v>5.4589046493089688</v>
      </c>
      <c r="G337" s="302">
        <v>0.35382374751585238</v>
      </c>
      <c r="H337" s="302">
        <f t="shared" si="110"/>
        <v>5.8127283968248209</v>
      </c>
      <c r="I337" s="303"/>
      <c r="J337" s="302">
        <v>6.1384191235649235</v>
      </c>
      <c r="K337" s="302">
        <v>0.40452825208799842</v>
      </c>
      <c r="L337" s="302">
        <f t="shared" si="111"/>
        <v>6.5429473756529219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0.10384957060716042</v>
      </c>
      <c r="C338" s="302">
        <v>4.4052178359526933E-2</v>
      </c>
      <c r="D338" s="302">
        <f t="shared" si="109"/>
        <v>0.14790174896668734</v>
      </c>
      <c r="E338" s="303"/>
      <c r="F338" s="302">
        <v>9.2460970687101449E-2</v>
      </c>
      <c r="G338" s="302">
        <v>2.8329617751867674E-2</v>
      </c>
      <c r="H338" s="302">
        <f t="shared" si="110"/>
        <v>0.12079058843896912</v>
      </c>
      <c r="I338" s="303"/>
      <c r="J338" s="302">
        <v>8.6740207821245627E-2</v>
      </c>
      <c r="K338" s="302">
        <v>3.2105685420321148E-2</v>
      </c>
      <c r="L338" s="302">
        <f t="shared" si="111"/>
        <v>0.11884589324156677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0.13317916615024691</v>
      </c>
      <c r="C339" s="302">
        <v>0.3419727618255306</v>
      </c>
      <c r="D339" s="302">
        <f t="shared" si="109"/>
        <v>0.47515192797577754</v>
      </c>
      <c r="E339" s="303"/>
      <c r="F339" s="302">
        <v>0.13835429743701119</v>
      </c>
      <c r="G339" s="302">
        <v>0.18246463560514378</v>
      </c>
      <c r="H339" s="302">
        <f t="shared" si="110"/>
        <v>0.32081893304215497</v>
      </c>
      <c r="I339" s="303"/>
      <c r="J339" s="302">
        <v>0.1663188428723146</v>
      </c>
      <c r="K339" s="302">
        <v>0.19165315289423485</v>
      </c>
      <c r="L339" s="302">
        <f t="shared" si="111"/>
        <v>0.35797199576654948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1.3907906759965187</v>
      </c>
      <c r="C340" s="302">
        <v>0.36378181239096391</v>
      </c>
      <c r="D340" s="302">
        <f t="shared" si="109"/>
        <v>1.7545724883874827</v>
      </c>
      <c r="E340" s="303"/>
      <c r="F340" s="302">
        <v>1.073406961716884</v>
      </c>
      <c r="G340" s="302">
        <v>0.20714359645615774</v>
      </c>
      <c r="H340" s="302">
        <f t="shared" si="110"/>
        <v>1.2805505581730416</v>
      </c>
      <c r="I340" s="303"/>
      <c r="J340" s="302">
        <v>0.61103566326742442</v>
      </c>
      <c r="K340" s="302">
        <v>0.15204022433090617</v>
      </c>
      <c r="L340" s="302">
        <f t="shared" si="111"/>
        <v>0.76307588759833056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18.759192667531568</v>
      </c>
      <c r="C342" s="311">
        <f t="shared" ref="C342:D342" si="112">SUM(C332:C340)</f>
        <v>8.2388073324684648</v>
      </c>
      <c r="D342" s="311">
        <f t="shared" si="112"/>
        <v>26.99800000000003</v>
      </c>
      <c r="E342" s="311"/>
      <c r="F342" s="311">
        <f t="shared" ref="F342:H342" si="113">SUM(F332:F340)</f>
        <v>19.238204960025438</v>
      </c>
      <c r="G342" s="311">
        <f t="shared" si="113"/>
        <v>7.0567950399745616</v>
      </c>
      <c r="H342" s="311">
        <f t="shared" si="113"/>
        <v>26.294999999999995</v>
      </c>
      <c r="I342" s="311"/>
      <c r="J342" s="311">
        <f t="shared" ref="J342:L342" si="114">SUM(J332:J340)</f>
        <v>21.00701768444053</v>
      </c>
      <c r="K342" s="311">
        <f t="shared" si="114"/>
        <v>7.6849823155594619</v>
      </c>
      <c r="L342" s="311">
        <f t="shared" si="114"/>
        <v>28.691999999999986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1.0956418675606192</v>
      </c>
      <c r="C349" s="302">
        <v>0.88834615339389211</v>
      </c>
      <c r="D349" s="302">
        <f>SUM(B349:C349)</f>
        <v>1.9839880209545113</v>
      </c>
      <c r="E349" s="303"/>
      <c r="F349" s="302">
        <v>1.21781716464669</v>
      </c>
      <c r="G349" s="302">
        <v>0.8922481532988138</v>
      </c>
      <c r="H349" s="302">
        <f>SUM(F349:G349)</f>
        <v>2.1100653179455038</v>
      </c>
      <c r="I349" s="303"/>
      <c r="J349" s="302">
        <v>1.8857523205973494</v>
      </c>
      <c r="K349" s="302">
        <v>1.1482271607141019</v>
      </c>
      <c r="L349" s="302">
        <f>SUM(J349:K349)</f>
        <v>3.0339794813114516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9.9102530441807595</v>
      </c>
      <c r="C350" s="302">
        <v>4.1791629070984158</v>
      </c>
      <c r="D350" s="302">
        <f t="shared" ref="D350:D357" si="115">SUM(B350:C350)</f>
        <v>14.089415951279175</v>
      </c>
      <c r="E350" s="303"/>
      <c r="F350" s="302">
        <v>10.277471769892166</v>
      </c>
      <c r="G350" s="302">
        <v>4.3801336552089616</v>
      </c>
      <c r="H350" s="302">
        <f t="shared" ref="H350:H357" si="116">SUM(F350:G350)</f>
        <v>14.657605425101128</v>
      </c>
      <c r="I350" s="303"/>
      <c r="J350" s="302">
        <v>15.251197584388759</v>
      </c>
      <c r="K350" s="302">
        <v>6.2140617387572421</v>
      </c>
      <c r="L350" s="302">
        <f t="shared" ref="L350:L357" si="117">SUM(J350:K350)</f>
        <v>21.465259323146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4.5188554873282927</v>
      </c>
      <c r="C351" s="302">
        <v>1.5984516420104722</v>
      </c>
      <c r="D351" s="302">
        <f t="shared" si="115"/>
        <v>6.1173071293387649</v>
      </c>
      <c r="E351" s="303"/>
      <c r="F351" s="302">
        <v>4.5591424721207678</v>
      </c>
      <c r="G351" s="302">
        <v>1.4574915519436509</v>
      </c>
      <c r="H351" s="302">
        <f t="shared" si="116"/>
        <v>6.0166340240644187</v>
      </c>
      <c r="I351" s="303"/>
      <c r="J351" s="302">
        <v>6.252243032173042</v>
      </c>
      <c r="K351" s="302">
        <v>1.7192542748043589</v>
      </c>
      <c r="L351" s="302">
        <f t="shared" si="117"/>
        <v>7.9714973069774011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3.3082265319380393</v>
      </c>
      <c r="C352" s="302">
        <v>0.52651900276874652</v>
      </c>
      <c r="D352" s="302">
        <f t="shared" si="115"/>
        <v>3.8347455347067858</v>
      </c>
      <c r="E352" s="303"/>
      <c r="F352" s="302">
        <v>2.7091236484005687</v>
      </c>
      <c r="G352" s="302">
        <v>0.41910685822376131</v>
      </c>
      <c r="H352" s="302">
        <f t="shared" si="116"/>
        <v>3.1282305066243299</v>
      </c>
      <c r="I352" s="303"/>
      <c r="J352" s="302">
        <v>1.7710127706294774</v>
      </c>
      <c r="K352" s="302">
        <v>0.44154028901130354</v>
      </c>
      <c r="L352" s="302">
        <f t="shared" si="117"/>
        <v>2.212553059640781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0.23112903733284851</v>
      </c>
      <c r="C353" s="302">
        <v>0.37022544040346084</v>
      </c>
      <c r="D353" s="302">
        <f t="shared" si="115"/>
        <v>0.60135447773630935</v>
      </c>
      <c r="E353" s="303"/>
      <c r="F353" s="302">
        <v>0.1755761229787231</v>
      </c>
      <c r="G353" s="302">
        <v>0.26560192551600881</v>
      </c>
      <c r="H353" s="302">
        <f t="shared" si="116"/>
        <v>0.44117804849473191</v>
      </c>
      <c r="I353" s="303"/>
      <c r="J353" s="302">
        <v>0.16015291995672803</v>
      </c>
      <c r="K353" s="302">
        <v>0.28957223222177059</v>
      </c>
      <c r="L353" s="302">
        <f t="shared" si="117"/>
        <v>0.44972515217849862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14.922250394349591</v>
      </c>
      <c r="C354" s="302">
        <v>1.3787854401987516</v>
      </c>
      <c r="D354" s="302">
        <f t="shared" si="115"/>
        <v>16.301035834548344</v>
      </c>
      <c r="E354" s="303"/>
      <c r="F354" s="302">
        <v>13.178140064917383</v>
      </c>
      <c r="G354" s="302">
        <v>1.2180805466311324</v>
      </c>
      <c r="H354" s="302">
        <f t="shared" si="116"/>
        <v>14.396220611548515</v>
      </c>
      <c r="I354" s="303"/>
      <c r="J354" s="302">
        <v>17.467188681610519</v>
      </c>
      <c r="K354" s="302">
        <v>1.953902614141813</v>
      </c>
      <c r="L354" s="302">
        <f t="shared" si="117"/>
        <v>19.421091295752333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0.43676075859836394</v>
      </c>
      <c r="C355" s="302">
        <v>0.15389661993552214</v>
      </c>
      <c r="D355" s="302">
        <f t="shared" si="115"/>
        <v>0.59065737853388611</v>
      </c>
      <c r="E355" s="303"/>
      <c r="F355" s="302">
        <v>0.36133899582154538</v>
      </c>
      <c r="G355" s="302">
        <v>0.11164387021759158</v>
      </c>
      <c r="H355" s="302">
        <f t="shared" si="116"/>
        <v>0.47298286603913697</v>
      </c>
      <c r="I355" s="303"/>
      <c r="J355" s="302">
        <v>0.49515571758909627</v>
      </c>
      <c r="K355" s="302">
        <v>0.13864506323180206</v>
      </c>
      <c r="L355" s="302">
        <f t="shared" si="117"/>
        <v>0.6338007808208983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6.5801385169387466E-2</v>
      </c>
      <c r="C356" s="302">
        <v>0.2735012641856448</v>
      </c>
      <c r="D356" s="302">
        <f t="shared" si="115"/>
        <v>0.33930264935503229</v>
      </c>
      <c r="E356" s="303"/>
      <c r="F356" s="302">
        <v>4.6169612419787315E-2</v>
      </c>
      <c r="G356" s="302">
        <v>0.19610956145130926</v>
      </c>
      <c r="H356" s="302">
        <f t="shared" si="116"/>
        <v>0.24227917387109657</v>
      </c>
      <c r="I356" s="303"/>
      <c r="J356" s="302">
        <v>5.0294026581360472E-2</v>
      </c>
      <c r="K356" s="302">
        <v>0.20939168495544011</v>
      </c>
      <c r="L356" s="302">
        <f t="shared" si="117"/>
        <v>0.25968571153680059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0.96267950964893578</v>
      </c>
      <c r="C357" s="302">
        <v>0.57851351389821559</v>
      </c>
      <c r="D357" s="302">
        <f t="shared" si="115"/>
        <v>1.5411930235471514</v>
      </c>
      <c r="E357" s="303"/>
      <c r="F357" s="302">
        <v>0.66200716355917655</v>
      </c>
      <c r="G357" s="302">
        <v>0.34479686275191684</v>
      </c>
      <c r="H357" s="302">
        <f t="shared" si="116"/>
        <v>1.0068040263110933</v>
      </c>
      <c r="I357" s="303"/>
      <c r="J357" s="302">
        <v>0.51602004138330926</v>
      </c>
      <c r="K357" s="302">
        <v>0.2573878472525255</v>
      </c>
      <c r="L357" s="302">
        <f t="shared" si="117"/>
        <v>0.77340788863583476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35.451598016106836</v>
      </c>
      <c r="C359" s="311">
        <f t="shared" ref="C359:D359" si="118">SUM(C349:C357)</f>
        <v>9.9474019838931227</v>
      </c>
      <c r="D359" s="311">
        <f t="shared" si="118"/>
        <v>45.398999999999965</v>
      </c>
      <c r="E359" s="311"/>
      <c r="F359" s="311">
        <f t="shared" ref="F359:H359" si="119">SUM(F349:F357)</f>
        <v>33.18678701475681</v>
      </c>
      <c r="G359" s="311">
        <f t="shared" si="119"/>
        <v>9.2852129852431453</v>
      </c>
      <c r="H359" s="311">
        <f t="shared" si="119"/>
        <v>42.471999999999959</v>
      </c>
      <c r="I359" s="311"/>
      <c r="J359" s="311">
        <f t="shared" ref="J359:L359" si="120">SUM(J349:J357)</f>
        <v>43.849017094909641</v>
      </c>
      <c r="K359" s="311">
        <f t="shared" si="120"/>
        <v>12.371982905090357</v>
      </c>
      <c r="L359" s="311">
        <f t="shared" si="120"/>
        <v>56.221000000000011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0.28894553497906744</v>
      </c>
      <c r="C366" s="302">
        <v>0.41213679755492344</v>
      </c>
      <c r="D366" s="302">
        <f>SUM(B366:C366)</f>
        <v>0.70108233253399088</v>
      </c>
      <c r="E366" s="303"/>
      <c r="F366" s="302">
        <v>0.35929688867515119</v>
      </c>
      <c r="G366" s="302">
        <v>0.47550734192577265</v>
      </c>
      <c r="H366" s="302">
        <f>SUM(F366:G366)</f>
        <v>0.83480423060092379</v>
      </c>
      <c r="I366" s="303"/>
      <c r="J366" s="302">
        <v>0.58707058123620026</v>
      </c>
      <c r="K366" s="302">
        <v>0.75122564328681363</v>
      </c>
      <c r="L366" s="302">
        <f>SUM(J366:K366)</f>
        <v>1.3382962245230139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0.66906523657320327</v>
      </c>
      <c r="C367" s="302">
        <v>0.59931629749892734</v>
      </c>
      <c r="D367" s="302">
        <f t="shared" ref="D367:D374" si="121">SUM(B367:C367)</f>
        <v>1.2683815340721307</v>
      </c>
      <c r="E367" s="303"/>
      <c r="F367" s="302">
        <v>0.81135647002367184</v>
      </c>
      <c r="G367" s="302">
        <v>0.69390382883451573</v>
      </c>
      <c r="H367" s="302">
        <f t="shared" ref="H367:H374" si="122">SUM(F367:G367)</f>
        <v>1.5052602988581876</v>
      </c>
      <c r="I367" s="303"/>
      <c r="J367" s="302">
        <v>1.1512743329925779</v>
      </c>
      <c r="K367" s="302">
        <v>1.1142030923226445</v>
      </c>
      <c r="L367" s="302">
        <f t="shared" ref="L367:L374" si="123">SUM(J367:K367)</f>
        <v>2.2654774253152223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1.309586412753011</v>
      </c>
      <c r="C368" s="302">
        <v>1.4684945317558051</v>
      </c>
      <c r="D368" s="302">
        <f t="shared" si="121"/>
        <v>2.7780809445088162</v>
      </c>
      <c r="E368" s="303"/>
      <c r="F368" s="302">
        <v>1.5807012368280653</v>
      </c>
      <c r="G368" s="302">
        <v>1.4074963966537497</v>
      </c>
      <c r="H368" s="302">
        <f t="shared" si="122"/>
        <v>2.988197633481815</v>
      </c>
      <c r="I368" s="303"/>
      <c r="J368" s="302">
        <v>2.2980031386709228</v>
      </c>
      <c r="K368" s="302">
        <v>1.9549952634996113</v>
      </c>
      <c r="L368" s="302">
        <f t="shared" si="123"/>
        <v>4.252998402170534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0.75913747778268059</v>
      </c>
      <c r="C369" s="302">
        <v>0.10599430495761107</v>
      </c>
      <c r="D369" s="302">
        <f t="shared" si="121"/>
        <v>0.86513178274029168</v>
      </c>
      <c r="E369" s="303"/>
      <c r="F369" s="302">
        <v>0.71268230556718248</v>
      </c>
      <c r="G369" s="302">
        <v>0.11547745798405179</v>
      </c>
      <c r="H369" s="302">
        <f t="shared" si="122"/>
        <v>0.82815976355123433</v>
      </c>
      <c r="I369" s="303"/>
      <c r="J369" s="302">
        <v>0.7378188619390702</v>
      </c>
      <c r="K369" s="302">
        <v>0.17735731921391529</v>
      </c>
      <c r="L369" s="302">
        <f t="shared" si="123"/>
        <v>0.91517618115298549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0.14587138780727216</v>
      </c>
      <c r="C370" s="302">
        <v>0.57715298018309391</v>
      </c>
      <c r="D370" s="302">
        <f t="shared" si="121"/>
        <v>0.72302436799036607</v>
      </c>
      <c r="E370" s="303"/>
      <c r="F370" s="302">
        <v>0.17067510953390005</v>
      </c>
      <c r="G370" s="302">
        <v>0.50941113602033727</v>
      </c>
      <c r="H370" s="302">
        <f t="shared" si="122"/>
        <v>0.68008624555423736</v>
      </c>
      <c r="I370" s="303"/>
      <c r="J370" s="302">
        <v>0.27721589952215536</v>
      </c>
      <c r="K370" s="302">
        <v>0.65205105795829299</v>
      </c>
      <c r="L370" s="302">
        <f t="shared" si="123"/>
        <v>0.92926695748044841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0.67981300072781226</v>
      </c>
      <c r="C371" s="302">
        <v>0.30810013017101046</v>
      </c>
      <c r="D371" s="302">
        <f t="shared" si="121"/>
        <v>0.98791313089882271</v>
      </c>
      <c r="E371" s="303"/>
      <c r="F371" s="302">
        <v>0.59527856033653914</v>
      </c>
      <c r="G371" s="302">
        <v>0.36810534657282279</v>
      </c>
      <c r="H371" s="302">
        <f t="shared" si="122"/>
        <v>0.96338390690936193</v>
      </c>
      <c r="I371" s="303"/>
      <c r="J371" s="302">
        <v>0.7580355086565489</v>
      </c>
      <c r="K371" s="302">
        <v>0.5971996693551701</v>
      </c>
      <c r="L371" s="302">
        <f t="shared" si="123"/>
        <v>1.3552351780117191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0.20588796034492846</v>
      </c>
      <c r="C372" s="302">
        <v>0.18302752961903973</v>
      </c>
      <c r="D372" s="302">
        <f t="shared" si="121"/>
        <v>0.38891548996396819</v>
      </c>
      <c r="E372" s="303"/>
      <c r="F372" s="302">
        <v>0.1822834416521858</v>
      </c>
      <c r="G372" s="302">
        <v>0.20234245623904304</v>
      </c>
      <c r="H372" s="302">
        <f t="shared" si="122"/>
        <v>0.38462589789122881</v>
      </c>
      <c r="I372" s="303"/>
      <c r="J372" s="302">
        <v>0.23603124452423113</v>
      </c>
      <c r="K372" s="302">
        <v>0.27935108238347361</v>
      </c>
      <c r="L372" s="302">
        <f t="shared" si="123"/>
        <v>0.51538232690770469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2.0486197273645045E-2</v>
      </c>
      <c r="C373" s="302">
        <v>8.7273515633356502E-2</v>
      </c>
      <c r="D373" s="302">
        <f t="shared" si="121"/>
        <v>0.10775971290700155</v>
      </c>
      <c r="E373" s="303"/>
      <c r="F373" s="302">
        <v>1.8135403493374759E-2</v>
      </c>
      <c r="G373" s="302">
        <v>9.2447406688613593E-2</v>
      </c>
      <c r="H373" s="302">
        <f t="shared" si="122"/>
        <v>0.11058281018198834</v>
      </c>
      <c r="I373" s="303"/>
      <c r="J373" s="302">
        <v>4.5850535155508097E-2</v>
      </c>
      <c r="K373" s="302">
        <v>0.13296167343734611</v>
      </c>
      <c r="L373" s="302">
        <f t="shared" si="123"/>
        <v>0.17881220859285421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0.51115651360841763</v>
      </c>
      <c r="C374" s="302">
        <v>0.49955419077619695</v>
      </c>
      <c r="D374" s="302">
        <f t="shared" si="121"/>
        <v>1.0107107043846146</v>
      </c>
      <c r="E374" s="303"/>
      <c r="F374" s="302">
        <v>0.43093437182989325</v>
      </c>
      <c r="G374" s="302">
        <v>0.48896484114111249</v>
      </c>
      <c r="H374" s="302">
        <f t="shared" si="122"/>
        <v>0.91989921297100574</v>
      </c>
      <c r="I374" s="303"/>
      <c r="J374" s="302">
        <v>0.41911233402115533</v>
      </c>
      <c r="K374" s="302">
        <v>0.55424276182437215</v>
      </c>
      <c r="L374" s="302">
        <f t="shared" si="123"/>
        <v>0.97335509584552748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4.5899497218500382</v>
      </c>
      <c r="C376" s="311">
        <f t="shared" ref="C376:D376" si="124">SUM(C366:C374)</f>
        <v>4.2410502781499648</v>
      </c>
      <c r="D376" s="311">
        <f t="shared" si="124"/>
        <v>8.8310000000000031</v>
      </c>
      <c r="E376" s="311"/>
      <c r="F376" s="311">
        <f t="shared" ref="F376:H376" si="125">SUM(F366:F374)</f>
        <v>4.8613437879399637</v>
      </c>
      <c r="G376" s="311">
        <f t="shared" si="125"/>
        <v>4.3536562120600184</v>
      </c>
      <c r="H376" s="311">
        <f t="shared" si="125"/>
        <v>9.2149999999999821</v>
      </c>
      <c r="I376" s="311"/>
      <c r="J376" s="311">
        <f t="shared" ref="J376:L376" si="126">SUM(J366:J374)</f>
        <v>6.5104124367183687</v>
      </c>
      <c r="K376" s="311">
        <f t="shared" si="126"/>
        <v>6.2135875632816395</v>
      </c>
      <c r="L376" s="311">
        <f t="shared" si="126"/>
        <v>12.724000000000009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0.3905781056403031</v>
      </c>
      <c r="C383" s="302">
        <v>0.35412413873040793</v>
      </c>
      <c r="D383" s="302">
        <f>SUM(B383:C383)</f>
        <v>0.74470224437071098</v>
      </c>
      <c r="E383" s="303"/>
      <c r="F383" s="302">
        <v>0.48001553626989912</v>
      </c>
      <c r="G383" s="302">
        <v>0.47943334558410527</v>
      </c>
      <c r="H383" s="302">
        <f>SUM(F383:G383)</f>
        <v>0.95944888185400434</v>
      </c>
      <c r="I383" s="303"/>
      <c r="J383" s="302">
        <v>0.57537643858567811</v>
      </c>
      <c r="K383" s="302">
        <v>0.61644908368523366</v>
      </c>
      <c r="L383" s="302">
        <f>SUM(J383:K383)</f>
        <v>1.1918255222709118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0.88396759663033209</v>
      </c>
      <c r="C384" s="302">
        <v>0.58798659285171284</v>
      </c>
      <c r="D384" s="302">
        <f t="shared" ref="D384:D391" si="127">SUM(B384:C384)</f>
        <v>1.4719541894820449</v>
      </c>
      <c r="E384" s="303"/>
      <c r="F384" s="302">
        <v>0.96164195555791532</v>
      </c>
      <c r="G384" s="302">
        <v>0.74627971270470539</v>
      </c>
      <c r="H384" s="302">
        <f t="shared" ref="H384:H391" si="128">SUM(F384:G384)</f>
        <v>1.7079216682626206</v>
      </c>
      <c r="I384" s="303"/>
      <c r="J384" s="302">
        <v>1.0483708372228753</v>
      </c>
      <c r="K384" s="302">
        <v>0.9121865682964212</v>
      </c>
      <c r="L384" s="302">
        <f t="shared" ref="L384:L391" si="129">SUM(J384:K384)</f>
        <v>1.9605574055192965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0.74989796634865002</v>
      </c>
      <c r="C385" s="302">
        <v>0.27748304301394366</v>
      </c>
      <c r="D385" s="302">
        <f t="shared" si="127"/>
        <v>1.0273810093625937</v>
      </c>
      <c r="E385" s="303"/>
      <c r="F385" s="302">
        <v>0.72634885045263808</v>
      </c>
      <c r="G385" s="302">
        <v>0.37092554562430979</v>
      </c>
      <c r="H385" s="302">
        <f t="shared" si="128"/>
        <v>1.0972743960769478</v>
      </c>
      <c r="I385" s="303"/>
      <c r="J385" s="302">
        <v>0.79590549343946193</v>
      </c>
      <c r="K385" s="302">
        <v>0.34845536635544794</v>
      </c>
      <c r="L385" s="302">
        <f t="shared" si="129"/>
        <v>1.1443608597949098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0.70852751950877968</v>
      </c>
      <c r="C386" s="302">
        <v>8.033482800791758E-2</v>
      </c>
      <c r="D386" s="302">
        <f t="shared" si="127"/>
        <v>0.78886234751669726</v>
      </c>
      <c r="E386" s="303"/>
      <c r="F386" s="302">
        <v>0.55276596853139714</v>
      </c>
      <c r="G386" s="302">
        <v>8.4169456941213153E-2</v>
      </c>
      <c r="H386" s="302">
        <f t="shared" si="128"/>
        <v>0.63693542547261028</v>
      </c>
      <c r="I386" s="303"/>
      <c r="J386" s="302">
        <v>0.44679401284486869</v>
      </c>
      <c r="K386" s="302">
        <v>9.8520669841181172E-2</v>
      </c>
      <c r="L386" s="302">
        <f t="shared" si="129"/>
        <v>0.54531468268604988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0.10512250095522219</v>
      </c>
      <c r="C387" s="302">
        <v>0.25940327065034718</v>
      </c>
      <c r="D387" s="302">
        <f t="shared" si="127"/>
        <v>0.36452577160556937</v>
      </c>
      <c r="E387" s="303"/>
      <c r="F387" s="302">
        <v>0.11503581318454935</v>
      </c>
      <c r="G387" s="302">
        <v>0.27257176200173261</v>
      </c>
      <c r="H387" s="302">
        <f t="shared" si="128"/>
        <v>0.38760757518628197</v>
      </c>
      <c r="I387" s="303"/>
      <c r="J387" s="302">
        <v>0.19247753800281456</v>
      </c>
      <c r="K387" s="302">
        <v>0.32096706361420224</v>
      </c>
      <c r="L387" s="302">
        <f t="shared" si="129"/>
        <v>0.51344460161701677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2.1294588611008716</v>
      </c>
      <c r="C388" s="302">
        <v>0.47140539820708627</v>
      </c>
      <c r="D388" s="302">
        <f t="shared" si="127"/>
        <v>2.6008642593079578</v>
      </c>
      <c r="E388" s="303"/>
      <c r="F388" s="302">
        <v>1.8462113287507864</v>
      </c>
      <c r="G388" s="302">
        <v>0.60902730187063647</v>
      </c>
      <c r="H388" s="302">
        <f t="shared" si="128"/>
        <v>2.4552386306214231</v>
      </c>
      <c r="I388" s="303"/>
      <c r="J388" s="302">
        <v>1.8184923057448705</v>
      </c>
      <c r="K388" s="302">
        <v>0.75055219144488161</v>
      </c>
      <c r="L388" s="302">
        <f t="shared" si="129"/>
        <v>2.5690444971897524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0.20538689582811639</v>
      </c>
      <c r="C389" s="302">
        <v>0.13216161357862305</v>
      </c>
      <c r="D389" s="302">
        <f t="shared" si="127"/>
        <v>0.33754850940673942</v>
      </c>
      <c r="E389" s="303"/>
      <c r="F389" s="302">
        <v>0.20506202882652597</v>
      </c>
      <c r="G389" s="302">
        <v>0.20530965503956708</v>
      </c>
      <c r="H389" s="302">
        <f t="shared" si="128"/>
        <v>0.41037168386609302</v>
      </c>
      <c r="I389" s="303"/>
      <c r="J389" s="302">
        <v>0.18878849127720249</v>
      </c>
      <c r="K389" s="302">
        <v>0.2033860811520827</v>
      </c>
      <c r="L389" s="302">
        <f t="shared" si="129"/>
        <v>0.39217457242928522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9.9282820450195375E-2</v>
      </c>
      <c r="C390" s="302">
        <v>0.14530658709340064</v>
      </c>
      <c r="D390" s="302">
        <f t="shared" si="127"/>
        <v>0.24458940754359601</v>
      </c>
      <c r="E390" s="303"/>
      <c r="F390" s="302">
        <v>7.3233074544921353E-2</v>
      </c>
      <c r="G390" s="302">
        <v>0.17678659833959781</v>
      </c>
      <c r="H390" s="302">
        <f t="shared" si="128"/>
        <v>0.25001967288451915</v>
      </c>
      <c r="I390" s="303"/>
      <c r="J390" s="302">
        <v>0.15615641605050842</v>
      </c>
      <c r="K390" s="302">
        <v>0.17915360722563545</v>
      </c>
      <c r="L390" s="302">
        <f t="shared" si="129"/>
        <v>0.3353100232761439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0.47866480143259721</v>
      </c>
      <c r="C391" s="302">
        <v>0.28390745997148531</v>
      </c>
      <c r="D391" s="302">
        <f t="shared" si="127"/>
        <v>0.76257226140408252</v>
      </c>
      <c r="E391" s="303"/>
      <c r="F391" s="302">
        <v>0.30254964822936525</v>
      </c>
      <c r="G391" s="302">
        <v>0.33363241754613948</v>
      </c>
      <c r="H391" s="302">
        <f t="shared" si="128"/>
        <v>0.63618206577550473</v>
      </c>
      <c r="I391" s="303"/>
      <c r="J391" s="302">
        <v>0.1993155734978847</v>
      </c>
      <c r="K391" s="302">
        <v>0.31265226171874311</v>
      </c>
      <c r="L391" s="302">
        <f t="shared" si="129"/>
        <v>0.51196783521662781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5.7508870678950679</v>
      </c>
      <c r="C393" s="311">
        <f t="shared" ref="C393:D393" si="130">SUM(C383:C391)</f>
        <v>2.5921129321049245</v>
      </c>
      <c r="D393" s="311">
        <f t="shared" si="130"/>
        <v>8.3429999999999911</v>
      </c>
      <c r="E393" s="311"/>
      <c r="F393" s="311">
        <f t="shared" ref="F393:H393" si="131">SUM(F383:F391)</f>
        <v>5.2628642043479985</v>
      </c>
      <c r="G393" s="311">
        <f t="shared" si="131"/>
        <v>3.2781357956520076</v>
      </c>
      <c r="H393" s="311">
        <f t="shared" si="131"/>
        <v>8.5410000000000039</v>
      </c>
      <c r="I393" s="311"/>
      <c r="J393" s="311">
        <f t="shared" ref="J393:L393" si="132">SUM(J383:J391)</f>
        <v>5.4216771066661646</v>
      </c>
      <c r="K393" s="311">
        <f t="shared" si="132"/>
        <v>3.7423228933338293</v>
      </c>
      <c r="L393" s="311">
        <f t="shared" si="132"/>
        <v>9.1639999999999944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Gloucestershire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23.017122566051988</v>
      </c>
      <c r="C9" s="249">
        <f t="shared" ref="C9:D9" si="0">SUM(C26,C43,C60,C77,C94,C111,C128,C145,C162,C179,C196,C213,C230,C247,C264,C281,C298,C315,C332,C349,C366,C383)</f>
        <v>3.2277823887771411</v>
      </c>
      <c r="D9" s="249">
        <f t="shared" si="0"/>
        <v>7.7456080607430353</v>
      </c>
      <c r="E9" s="249">
        <f>SUM(B9:D9)</f>
        <v>33.990513015572162</v>
      </c>
      <c r="F9" s="238"/>
      <c r="G9" s="249">
        <f>SUM(G26,G43,G60,G77,G94,G111,G128,G145,G162,G179,G196,G213,G230,G247,G264,G281,G298,G315,G332,G349,G366,G383)</f>
        <v>26.546226373089731</v>
      </c>
      <c r="H9" s="249">
        <f t="shared" ref="H9:I9" si="1">SUM(H26,H43,H60,H77,H94,H111,H128,H145,H162,H179,H196,H213,H230,H247,H264,H281,H298,H315,H332,H349,H366,H383)</f>
        <v>4.9347858497365369</v>
      </c>
      <c r="I9" s="249">
        <f t="shared" si="1"/>
        <v>9.101481017226023</v>
      </c>
      <c r="J9" s="249">
        <f>SUM(G9:I9)</f>
        <v>40.582493240052287</v>
      </c>
      <c r="K9" s="238"/>
      <c r="L9" s="249">
        <f>SUM(L26,L43,L60,L77,L94,L111,L128,L145,L162,L179,L196,L213,L230,L247,L264,L281,L298,L315,L332,L349,L366,L383)</f>
        <v>30.149398049424654</v>
      </c>
      <c r="M9" s="249">
        <f t="shared" ref="M9:N9" si="2">SUM(M26,M43,M60,M77,M94,M111,M128,M145,M162,M179,M196,M213,M230,M247,M264,M281,M298,M315,M332,M349,M366,M383)</f>
        <v>6.4850712195346141</v>
      </c>
      <c r="N9" s="249">
        <f t="shared" si="2"/>
        <v>10.554072090262707</v>
      </c>
      <c r="O9" s="249">
        <f>SUM(L9:N9)</f>
        <v>47.188541359221972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43.573453044843717</v>
      </c>
      <c r="C10" s="249">
        <f t="shared" si="3"/>
        <v>13.744696509705465</v>
      </c>
      <c r="D10" s="249">
        <f t="shared" si="3"/>
        <v>9.8053461814381464</v>
      </c>
      <c r="E10" s="249">
        <f t="shared" ref="E10:E17" si="4">SUM(B10:D10)</f>
        <v>67.123495735987319</v>
      </c>
      <c r="F10" s="238"/>
      <c r="G10" s="249">
        <f t="shared" ref="G10:I10" si="5">SUM(G27,G44,G61,G78,G95,G112,G129,G146,G163,G180,G197,G214,G231,G248,G265,G282,G299,G316,G333,G350,G367,G384)</f>
        <v>52.468005489102161</v>
      </c>
      <c r="H10" s="249">
        <f t="shared" si="5"/>
        <v>16.152428141790974</v>
      </c>
      <c r="I10" s="249">
        <f t="shared" si="5"/>
        <v>9.1332086241245864</v>
      </c>
      <c r="J10" s="249">
        <f t="shared" ref="J10:J17" si="6">SUM(G10:I10)</f>
        <v>77.753642255017724</v>
      </c>
      <c r="K10" s="238"/>
      <c r="L10" s="249">
        <f t="shared" ref="L10:N10" si="7">SUM(L27,L44,L61,L78,L95,L112,L129,L146,L163,L180,L197,L214,L231,L248,L265,L282,L299,L316,L333,L350,L367,L384)</f>
        <v>65.864602351170845</v>
      </c>
      <c r="M10" s="249">
        <f t="shared" si="7"/>
        <v>21.817323921478284</v>
      </c>
      <c r="N10" s="249">
        <f t="shared" si="7"/>
        <v>9.6161889632701563</v>
      </c>
      <c r="O10" s="249">
        <f t="shared" ref="O10:O17" si="8">SUM(L10:N10)</f>
        <v>97.298115235919283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24.926298987003129</v>
      </c>
      <c r="C11" s="249">
        <f t="shared" si="3"/>
        <v>8.0399314822197621</v>
      </c>
      <c r="D11" s="249">
        <f t="shared" si="3"/>
        <v>7.5473694343647031</v>
      </c>
      <c r="E11" s="249">
        <f t="shared" si="4"/>
        <v>40.513599903587597</v>
      </c>
      <c r="F11" s="238"/>
      <c r="G11" s="249">
        <f t="shared" ref="G11:I11" si="9">SUM(G28,G45,G62,G79,G96,G113,G130,G147,G164,G181,G198,G215,G232,G249,G266,G283,G300,G317,G334,G351,G368,G385)</f>
        <v>28.50410754890687</v>
      </c>
      <c r="H11" s="249">
        <f t="shared" si="9"/>
        <v>9.1481805630050257</v>
      </c>
      <c r="I11" s="249">
        <f t="shared" si="9"/>
        <v>7.2054792409476578</v>
      </c>
      <c r="J11" s="249">
        <f t="shared" si="6"/>
        <v>44.857767352859554</v>
      </c>
      <c r="K11" s="238"/>
      <c r="L11" s="249">
        <f t="shared" ref="L11:N11" si="10">SUM(L28,L45,L62,L79,L96,L113,L130,L147,L164,L181,L198,L215,L232,L249,L266,L283,L300,L317,L334,L351,L368,L385)</f>
        <v>29.959292117097359</v>
      </c>
      <c r="M11" s="249">
        <f t="shared" si="10"/>
        <v>10.787535721556269</v>
      </c>
      <c r="N11" s="249">
        <f t="shared" si="10"/>
        <v>8.4248186022010092</v>
      </c>
      <c r="O11" s="249">
        <f t="shared" si="8"/>
        <v>49.171646440854637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18.76474868331405</v>
      </c>
      <c r="C12" s="249">
        <f t="shared" si="3"/>
        <v>14.523578408888476</v>
      </c>
      <c r="D12" s="249">
        <f t="shared" si="3"/>
        <v>2.0684319496074819</v>
      </c>
      <c r="E12" s="249">
        <f t="shared" si="4"/>
        <v>35.356759041810001</v>
      </c>
      <c r="F12" s="238"/>
      <c r="G12" s="249">
        <f t="shared" ref="G12:I12" si="11">SUM(G29,G46,G63,G80,G97,G114,G131,G148,G165,G182,G199,G216,G233,G250,G267,G284,G301,G318,G335,G352,G369,G386)</f>
        <v>18.99958773878403</v>
      </c>
      <c r="H12" s="249">
        <f t="shared" si="11"/>
        <v>13.55151786911736</v>
      </c>
      <c r="I12" s="249">
        <f t="shared" si="11"/>
        <v>2.3597055121992199</v>
      </c>
      <c r="J12" s="249">
        <f t="shared" si="6"/>
        <v>34.910811120100611</v>
      </c>
      <c r="K12" s="238"/>
      <c r="L12" s="249">
        <f t="shared" ref="L12:N12" si="12">SUM(L29,L46,L63,L80,L97,L114,L131,L148,L165,L182,L199,L216,L233,L250,L267,L284,L301,L318,L335,L352,L369,L386)</f>
        <v>16.376475035587905</v>
      </c>
      <c r="M12" s="249">
        <f t="shared" si="12"/>
        <v>11.700238287427984</v>
      </c>
      <c r="N12" s="249">
        <f t="shared" si="12"/>
        <v>2.8528432747825332</v>
      </c>
      <c r="O12" s="249">
        <f t="shared" si="8"/>
        <v>30.92955659779842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23.547004533172665</v>
      </c>
      <c r="C13" s="249">
        <f t="shared" si="3"/>
        <v>3.1986997719173647</v>
      </c>
      <c r="D13" s="249">
        <f t="shared" si="3"/>
        <v>14.752037958370854</v>
      </c>
      <c r="E13" s="249">
        <f t="shared" si="4"/>
        <v>41.497742263460886</v>
      </c>
      <c r="F13" s="238"/>
      <c r="G13" s="249">
        <f t="shared" ref="G13:I13" si="13">SUM(G30,G47,G64,G81,G98,G115,G132,G149,G166,G183,G200,G217,G234,G251,G268,G285,G302,G319,G336,G353,G370,G387)</f>
        <v>20.463313318922975</v>
      </c>
      <c r="H13" s="249">
        <f t="shared" si="13"/>
        <v>2.962406841269281</v>
      </c>
      <c r="I13" s="249">
        <f t="shared" si="13"/>
        <v>14.172400172402751</v>
      </c>
      <c r="J13" s="249">
        <f t="shared" si="6"/>
        <v>37.598120332595009</v>
      </c>
      <c r="K13" s="238"/>
      <c r="L13" s="249">
        <f t="shared" ref="L13:N13" si="14">SUM(L30,L47,L64,L81,L98,L115,L132,L149,L166,L183,L200,L217,L234,L251,L268,L285,L302,L319,L336,L353,L370,L387)</f>
        <v>18.62765503431724</v>
      </c>
      <c r="M13" s="249">
        <f t="shared" si="14"/>
        <v>3.6537629765925534</v>
      </c>
      <c r="N13" s="249">
        <f t="shared" si="14"/>
        <v>16.346169696042917</v>
      </c>
      <c r="O13" s="249">
        <f t="shared" si="8"/>
        <v>38.62758770695271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13.396111431570446</v>
      </c>
      <c r="C14" s="249">
        <f t="shared" si="3"/>
        <v>16.157520143934729</v>
      </c>
      <c r="D14" s="249">
        <f t="shared" si="3"/>
        <v>3.9432706204465244</v>
      </c>
      <c r="E14" s="249">
        <f t="shared" si="4"/>
        <v>33.496902195951698</v>
      </c>
      <c r="F14" s="238"/>
      <c r="G14" s="249">
        <f t="shared" ref="G14:I14" si="15">SUM(G31,G48,G65,G82,G99,G116,G133,G150,G167,G184,G201,G218,G235,G252,G269,G286,G303,G320,G337,G354,G371,G388)</f>
        <v>12.554794463232053</v>
      </c>
      <c r="H14" s="249">
        <f t="shared" si="15"/>
        <v>14.455548859056197</v>
      </c>
      <c r="I14" s="249">
        <f t="shared" si="15"/>
        <v>4.1754699378870228</v>
      </c>
      <c r="J14" s="249">
        <f t="shared" si="6"/>
        <v>31.185813260175273</v>
      </c>
      <c r="K14" s="238"/>
      <c r="L14" s="249">
        <f t="shared" ref="L14:N14" si="16">SUM(L31,L48,L65,L82,L99,L116,L133,L150,L167,L184,L201,L218,L235,L252,L269,L286,L303,L320,L337,L354,L371,L388)</f>
        <v>16.469446962960301</v>
      </c>
      <c r="M14" s="249">
        <f t="shared" si="16"/>
        <v>17.182539999802259</v>
      </c>
      <c r="N14" s="249">
        <f t="shared" si="16"/>
        <v>5.6212094808341675</v>
      </c>
      <c r="O14" s="249">
        <f t="shared" si="8"/>
        <v>39.273196443596731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10.352230051144787</v>
      </c>
      <c r="C15" s="249">
        <f t="shared" si="3"/>
        <v>16.637424035760933</v>
      </c>
      <c r="D15" s="249">
        <f t="shared" si="3"/>
        <v>2.2794245210740249</v>
      </c>
      <c r="E15" s="249">
        <f t="shared" si="4"/>
        <v>29.269078607979743</v>
      </c>
      <c r="F15" s="238"/>
      <c r="G15" s="249">
        <f t="shared" ref="G15:I15" si="17">SUM(G32,G49,G66,G83,G100,G117,G134,G151,G168,G185,G202,G219,G236,G253,G270,G287,G304,G321,G338,G355,G372,G389)</f>
        <v>10.716666250975825</v>
      </c>
      <c r="H15" s="249">
        <f t="shared" si="17"/>
        <v>16.99479901955171</v>
      </c>
      <c r="I15" s="249">
        <f t="shared" si="17"/>
        <v>1.913528886925822</v>
      </c>
      <c r="J15" s="249">
        <f t="shared" si="6"/>
        <v>29.624994157453354</v>
      </c>
      <c r="K15" s="238"/>
      <c r="L15" s="249">
        <f t="shared" ref="L15:N15" si="18">SUM(L32,L49,L66,L83,L100,L117,L134,L151,L168,L185,L202,L219,L236,L253,L270,L287,L304,L321,L338,L355,L372,L389)</f>
        <v>10.683161075366973</v>
      </c>
      <c r="M15" s="249">
        <f t="shared" si="18"/>
        <v>17.466259570591433</v>
      </c>
      <c r="N15" s="249">
        <f t="shared" si="18"/>
        <v>1.6802235466255255</v>
      </c>
      <c r="O15" s="249">
        <f t="shared" si="8"/>
        <v>29.829644192583935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14.459046365285026</v>
      </c>
      <c r="C16" s="249">
        <f t="shared" si="3"/>
        <v>2.6302647006395747</v>
      </c>
      <c r="D16" s="249">
        <f t="shared" si="3"/>
        <v>2.188967519859947</v>
      </c>
      <c r="E16" s="249">
        <f t="shared" si="4"/>
        <v>19.278278585784548</v>
      </c>
      <c r="F16" s="238"/>
      <c r="G16" s="249">
        <f t="shared" ref="G16:I16" si="19">SUM(G33,G50,G67,G84,G101,G118,G135,G152,G169,G186,G203,G220,G237,G254,G271,G288,G305,G322,G339,G356,G373,G390)</f>
        <v>12.171951709543995</v>
      </c>
      <c r="H16" s="249">
        <f t="shared" si="19"/>
        <v>2.6952324078243657</v>
      </c>
      <c r="I16" s="249">
        <f t="shared" si="19"/>
        <v>2.451838859090151</v>
      </c>
      <c r="J16" s="249">
        <f t="shared" si="6"/>
        <v>17.319022976458513</v>
      </c>
      <c r="K16" s="238"/>
      <c r="L16" s="249">
        <f t="shared" ref="L16:N16" si="20">SUM(L33,L50,L67,L84,L101,L118,L135,L152,L169,L186,L203,L220,L237,L254,L271,L288,L305,L322,L339,L356,L373,L390)</f>
        <v>12.604980209061807</v>
      </c>
      <c r="M16" s="249">
        <f t="shared" si="20"/>
        <v>3.9447641375845803</v>
      </c>
      <c r="N16" s="249">
        <f t="shared" si="20"/>
        <v>3.1584773643816537</v>
      </c>
      <c r="O16" s="249">
        <f t="shared" si="8"/>
        <v>19.708221711028042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15.282777757632234</v>
      </c>
      <c r="C17" s="249">
        <f t="shared" si="3"/>
        <v>18.057293204411188</v>
      </c>
      <c r="D17" s="249">
        <f t="shared" si="3"/>
        <v>3.2035596878225068</v>
      </c>
      <c r="E17" s="249">
        <f t="shared" si="4"/>
        <v>36.543630649865925</v>
      </c>
      <c r="F17" s="238"/>
      <c r="G17" s="249">
        <f t="shared" ref="G17:I17" si="21">SUM(G34,G51,G68,G85,G102,G119,G136,G153,G170,G187,G204,G221,G238,G255,G272,G289,G306,G323,G340,G357,G374,G391)</f>
        <v>12.645009604234561</v>
      </c>
      <c r="H17" s="249">
        <f t="shared" si="21"/>
        <v>17.679604939741626</v>
      </c>
      <c r="I17" s="249">
        <f t="shared" si="21"/>
        <v>3.2357207613114061</v>
      </c>
      <c r="J17" s="249">
        <f t="shared" si="6"/>
        <v>33.560335305287595</v>
      </c>
      <c r="K17" s="238"/>
      <c r="L17" s="249">
        <f t="shared" ref="L17:N17" si="22">SUM(L34,L51,L68,L85,L102,L119,L136,L153,L170,L187,L204,L221,L238,L255,L272,L289,L306,L323,L340,L357,L374,L391)</f>
        <v>12.801871564128797</v>
      </c>
      <c r="M17" s="249">
        <f t="shared" si="22"/>
        <v>16.599357130749709</v>
      </c>
      <c r="N17" s="249">
        <f t="shared" si="22"/>
        <v>4.7442616171657015</v>
      </c>
      <c r="O17" s="249">
        <f t="shared" si="8"/>
        <v>34.145490312044203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187.31879342001804</v>
      </c>
      <c r="C19" s="247">
        <f t="shared" ref="C19:O19" si="23">SUM(C9:C17)</f>
        <v>96.217190646254636</v>
      </c>
      <c r="D19" s="247">
        <f t="shared" si="23"/>
        <v>53.534015933727233</v>
      </c>
      <c r="E19" s="247">
        <f t="shared" si="23"/>
        <v>337.06999999999988</v>
      </c>
      <c r="F19" s="247"/>
      <c r="G19" s="247">
        <f t="shared" si="23"/>
        <v>195.0696624967922</v>
      </c>
      <c r="H19" s="247">
        <f t="shared" si="23"/>
        <v>98.574504491093066</v>
      </c>
      <c r="I19" s="247">
        <f t="shared" si="23"/>
        <v>53.748833012114645</v>
      </c>
      <c r="J19" s="247">
        <f t="shared" si="23"/>
        <v>347.39299999999992</v>
      </c>
      <c r="K19" s="247"/>
      <c r="L19" s="247">
        <f t="shared" si="23"/>
        <v>213.53688239911585</v>
      </c>
      <c r="M19" s="247">
        <f t="shared" si="23"/>
        <v>109.6368529653177</v>
      </c>
      <c r="N19" s="247">
        <f t="shared" si="23"/>
        <v>62.998264635566372</v>
      </c>
      <c r="O19" s="247">
        <f t="shared" si="23"/>
        <v>386.17199999999991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0.24840461045687129</v>
      </c>
      <c r="C26" s="302">
        <v>2.1108532720957879E-2</v>
      </c>
      <c r="D26" s="302">
        <v>4.53095404814561E-2</v>
      </c>
      <c r="E26" s="302">
        <f>SUM(B26:D26)</f>
        <v>0.31482268365928523</v>
      </c>
      <c r="F26" s="303"/>
      <c r="G26" s="302">
        <v>0.25315539593035979</v>
      </c>
      <c r="H26" s="302">
        <v>0.12583354963647106</v>
      </c>
      <c r="I26" s="302">
        <v>6.6905516458529074E-2</v>
      </c>
      <c r="J26" s="302">
        <f>SUM(G26:I26)</f>
        <v>0.44589446202535987</v>
      </c>
      <c r="K26" s="303"/>
      <c r="L26" s="302">
        <v>0.41044040003057014</v>
      </c>
      <c r="M26" s="302">
        <v>0.14358594860372723</v>
      </c>
      <c r="N26" s="302">
        <v>5.4295522749403094E-2</v>
      </c>
      <c r="O26" s="302">
        <f>SUM(L26:N26)</f>
        <v>0.60832187138370042</v>
      </c>
    </row>
    <row r="27" spans="1:15" s="236" customFormat="1" x14ac:dyDescent="0.2">
      <c r="A27" s="237" t="str">
        <f>name!E$5</f>
        <v>Professional occupations</v>
      </c>
      <c r="B27" s="302">
        <v>0.19195783964158011</v>
      </c>
      <c r="C27" s="302">
        <v>1.5884626254630559E-2</v>
      </c>
      <c r="D27" s="302">
        <v>3.2489090382201082E-2</v>
      </c>
      <c r="E27" s="302">
        <f t="shared" ref="E27:E34" si="24">SUM(B27:D27)</f>
        <v>0.24033155627841174</v>
      </c>
      <c r="F27" s="303"/>
      <c r="G27" s="302">
        <v>0.23054410338741876</v>
      </c>
      <c r="H27" s="302">
        <v>0.14707907891457664</v>
      </c>
      <c r="I27" s="302">
        <v>5.8167850417533924E-2</v>
      </c>
      <c r="J27" s="302">
        <f t="shared" ref="J27:J34" si="25">SUM(G27:I27)</f>
        <v>0.43579103271952935</v>
      </c>
      <c r="K27" s="303"/>
      <c r="L27" s="302">
        <v>0.34271921792773724</v>
      </c>
      <c r="M27" s="302">
        <v>0.19730775439671822</v>
      </c>
      <c r="N27" s="302">
        <v>4.1502737791387037E-2</v>
      </c>
      <c r="O27" s="302">
        <f t="shared" ref="O27:O34" si="26">SUM(L27:N27)</f>
        <v>0.58152971011584254</v>
      </c>
    </row>
    <row r="28" spans="1:15" s="236" customFormat="1" x14ac:dyDescent="0.2">
      <c r="A28" s="237" t="str">
        <f>name!E$6</f>
        <v>Associate professional occupations</v>
      </c>
      <c r="B28" s="302">
        <v>0.11479077526231515</v>
      </c>
      <c r="C28" s="302">
        <v>1.4739848221017805E-2</v>
      </c>
      <c r="D28" s="302">
        <v>3.0876962307973963E-2</v>
      </c>
      <c r="E28" s="302">
        <f t="shared" si="24"/>
        <v>0.16040758579130693</v>
      </c>
      <c r="F28" s="303"/>
      <c r="G28" s="302">
        <v>0.12741961467771204</v>
      </c>
      <c r="H28" s="302">
        <v>0.11894510334068577</v>
      </c>
      <c r="I28" s="302">
        <v>6.2331577205185243E-2</v>
      </c>
      <c r="J28" s="302">
        <f t="shared" si="25"/>
        <v>0.30869629522358305</v>
      </c>
      <c r="K28" s="303"/>
      <c r="L28" s="302">
        <v>0.14744384441103342</v>
      </c>
      <c r="M28" s="302">
        <v>0.11269602035130193</v>
      </c>
      <c r="N28" s="302">
        <v>7.1776725076381165E-2</v>
      </c>
      <c r="O28" s="302">
        <f t="shared" si="26"/>
        <v>0.33191658983871652</v>
      </c>
    </row>
    <row r="29" spans="1:15" s="236" customFormat="1" x14ac:dyDescent="0.2">
      <c r="A29" s="237" t="str">
        <f>name!E$7</f>
        <v>Administrative and secretarial occupations</v>
      </c>
      <c r="B29" s="302">
        <v>9.0821088147198095E-2</v>
      </c>
      <c r="C29" s="302">
        <v>4.7665864056090725E-2</v>
      </c>
      <c r="D29" s="302">
        <v>3.5572078124522614E-2</v>
      </c>
      <c r="E29" s="302">
        <f t="shared" si="24"/>
        <v>0.17405903032781145</v>
      </c>
      <c r="F29" s="303"/>
      <c r="G29" s="302">
        <v>8.8334782958372202E-2</v>
      </c>
      <c r="H29" s="302">
        <v>0.14306263045484049</v>
      </c>
      <c r="I29" s="302">
        <v>7.1434803491056159E-2</v>
      </c>
      <c r="J29" s="302">
        <f t="shared" si="25"/>
        <v>0.30283221690426887</v>
      </c>
      <c r="K29" s="303"/>
      <c r="L29" s="302">
        <v>6.3713555848772141E-2</v>
      </c>
      <c r="M29" s="302">
        <v>0.12146138726562794</v>
      </c>
      <c r="N29" s="302">
        <v>3.6371637040866461E-2</v>
      </c>
      <c r="O29" s="302">
        <f t="shared" si="26"/>
        <v>0.22154658015526654</v>
      </c>
    </row>
    <row r="30" spans="1:15" s="236" customFormat="1" x14ac:dyDescent="0.2">
      <c r="A30" s="237" t="str">
        <f>name!E$8</f>
        <v>Skilled trades occupations</v>
      </c>
      <c r="B30" s="302">
        <v>1.1903835188954353</v>
      </c>
      <c r="C30" s="302">
        <v>0.12700426349788793</v>
      </c>
      <c r="D30" s="302">
        <v>1.713048859742522</v>
      </c>
      <c r="E30" s="302">
        <f t="shared" si="24"/>
        <v>3.0304366421358448</v>
      </c>
      <c r="F30" s="303"/>
      <c r="G30" s="302">
        <v>0.97510223717923672</v>
      </c>
      <c r="H30" s="302">
        <v>0.14528762163202197</v>
      </c>
      <c r="I30" s="302">
        <v>2.1853918152230407</v>
      </c>
      <c r="J30" s="302">
        <f>SUM(G30:I30)</f>
        <v>3.3057816740342991</v>
      </c>
      <c r="K30" s="303"/>
      <c r="L30" s="302">
        <v>1.2030460677596007</v>
      </c>
      <c r="M30" s="302">
        <v>0.23580867983445919</v>
      </c>
      <c r="N30" s="302">
        <v>1.7219766077494483</v>
      </c>
      <c r="O30" s="302">
        <f t="shared" si="26"/>
        <v>3.1608313553435083</v>
      </c>
    </row>
    <row r="31" spans="1:15" s="236" customFormat="1" x14ac:dyDescent="0.2">
      <c r="A31" s="237" t="str">
        <f>name!E$9</f>
        <v>Caring, leisure and other service occupations</v>
      </c>
      <c r="B31" s="302">
        <v>0.16101337110203648</v>
      </c>
      <c r="C31" s="302">
        <v>4.9207190716255539E-2</v>
      </c>
      <c r="D31" s="302">
        <v>0.11264426774561884</v>
      </c>
      <c r="E31" s="302">
        <f t="shared" si="24"/>
        <v>0.32286482956391083</v>
      </c>
      <c r="F31" s="303"/>
      <c r="G31" s="302">
        <v>0.14268320726930817</v>
      </c>
      <c r="H31" s="302">
        <v>6.5796949415539943E-2</v>
      </c>
      <c r="I31" s="302">
        <v>0.27446023373953121</v>
      </c>
      <c r="J31" s="302">
        <f t="shared" si="25"/>
        <v>0.48294039042437931</v>
      </c>
      <c r="K31" s="303"/>
      <c r="L31" s="302">
        <v>0.16602573561737027</v>
      </c>
      <c r="M31" s="302">
        <v>3.7437864970646002E-2</v>
      </c>
      <c r="N31" s="302">
        <v>0.28942031081306785</v>
      </c>
      <c r="O31" s="302">
        <f t="shared" si="26"/>
        <v>0.49288391140108412</v>
      </c>
    </row>
    <row r="32" spans="1:15" s="236" customFormat="1" x14ac:dyDescent="0.2">
      <c r="A32" s="237" t="str">
        <f>name!E$10</f>
        <v>Sales and customer service occupations</v>
      </c>
      <c r="B32" s="302">
        <v>5.0982399146111253E-2</v>
      </c>
      <c r="C32" s="302">
        <v>1.4928770937957511E-2</v>
      </c>
      <c r="D32" s="302">
        <v>2.0416053009013072E-2</v>
      </c>
      <c r="E32" s="302">
        <f t="shared" si="24"/>
        <v>8.6327223093081842E-2</v>
      </c>
      <c r="F32" s="303"/>
      <c r="G32" s="302">
        <v>4.5124365318016758E-2</v>
      </c>
      <c r="H32" s="302">
        <v>5.9409969107181354E-2</v>
      </c>
      <c r="I32" s="302">
        <v>2.630722075276639E-2</v>
      </c>
      <c r="J32" s="302">
        <f t="shared" si="25"/>
        <v>0.1308415551779645</v>
      </c>
      <c r="K32" s="303"/>
      <c r="L32" s="302">
        <v>5.3800751234581896E-2</v>
      </c>
      <c r="M32" s="302">
        <v>7.2278567429099133E-2</v>
      </c>
      <c r="N32" s="302">
        <v>2.1591426191932071E-2</v>
      </c>
      <c r="O32" s="302">
        <f t="shared" si="26"/>
        <v>0.1476707448556131</v>
      </c>
    </row>
    <row r="33" spans="1:15" s="236" customFormat="1" x14ac:dyDescent="0.2">
      <c r="A33" s="237" t="str">
        <f>name!E$11</f>
        <v>Process, plant and machine operatives</v>
      </c>
      <c r="B33" s="302">
        <v>0.23778972310195198</v>
      </c>
      <c r="C33" s="302">
        <v>7.7504213227913253E-3</v>
      </c>
      <c r="D33" s="302">
        <v>5.4671597050774852E-2</v>
      </c>
      <c r="E33" s="302">
        <f t="shared" si="24"/>
        <v>0.30021174147551816</v>
      </c>
      <c r="F33" s="303"/>
      <c r="G33" s="302">
        <v>0.16815878537129725</v>
      </c>
      <c r="H33" s="302">
        <v>3.7131811708539755E-2</v>
      </c>
      <c r="I33" s="302">
        <v>0.11344694939123511</v>
      </c>
      <c r="J33" s="302">
        <f t="shared" si="25"/>
        <v>0.31873754647107211</v>
      </c>
      <c r="K33" s="303"/>
      <c r="L33" s="302">
        <v>0.17673950869183727</v>
      </c>
      <c r="M33" s="302">
        <v>3.7230475130748758E-2</v>
      </c>
      <c r="N33" s="302">
        <v>0.26372892331793379</v>
      </c>
      <c r="O33" s="302">
        <f t="shared" si="26"/>
        <v>0.47769890714051982</v>
      </c>
    </row>
    <row r="34" spans="1:15" s="236" customFormat="1" x14ac:dyDescent="0.2">
      <c r="A34" s="237" t="str">
        <f>name!E$12</f>
        <v>Elementary occupations</v>
      </c>
      <c r="B34" s="302">
        <v>0.55428947129740569</v>
      </c>
      <c r="C34" s="302">
        <v>9.7882637459174512E-2</v>
      </c>
      <c r="D34" s="302">
        <v>0.63936659891825709</v>
      </c>
      <c r="E34" s="302">
        <f t="shared" si="24"/>
        <v>1.2915387076748372</v>
      </c>
      <c r="F34" s="303"/>
      <c r="G34" s="302">
        <v>0.37552914217943034</v>
      </c>
      <c r="H34" s="302">
        <v>0.15015397516944351</v>
      </c>
      <c r="I34" s="302">
        <v>0.80580170967068465</v>
      </c>
      <c r="J34" s="302">
        <f t="shared" si="25"/>
        <v>1.3314848270195585</v>
      </c>
      <c r="K34" s="303"/>
      <c r="L34" s="302">
        <v>0.27356482568884372</v>
      </c>
      <c r="M34" s="302">
        <v>6.7578988680246907E-2</v>
      </c>
      <c r="N34" s="302">
        <v>1.2024565153966542</v>
      </c>
      <c r="O34" s="302">
        <f t="shared" si="26"/>
        <v>1.5436003297657448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2.8404327970509056</v>
      </c>
      <c r="C36" s="311">
        <f t="shared" ref="C36:O36" si="27">SUM(C26:C34)</f>
        <v>0.3961721551867638</v>
      </c>
      <c r="D36" s="311">
        <f t="shared" si="27"/>
        <v>2.6843950477623397</v>
      </c>
      <c r="E36" s="311">
        <f t="shared" si="27"/>
        <v>5.9210000000000083</v>
      </c>
      <c r="F36" s="311"/>
      <c r="G36" s="311">
        <f t="shared" si="27"/>
        <v>2.4060516342711518</v>
      </c>
      <c r="H36" s="311">
        <f t="shared" si="27"/>
        <v>0.99270068937930045</v>
      </c>
      <c r="I36" s="311">
        <f t="shared" si="27"/>
        <v>3.6642476763495626</v>
      </c>
      <c r="J36" s="311">
        <f t="shared" si="27"/>
        <v>7.0630000000000148</v>
      </c>
      <c r="K36" s="311"/>
      <c r="L36" s="311">
        <f t="shared" si="27"/>
        <v>2.8374939072103471</v>
      </c>
      <c r="M36" s="311">
        <f t="shared" si="27"/>
        <v>1.0253856866625752</v>
      </c>
      <c r="N36" s="311">
        <f t="shared" si="27"/>
        <v>3.7031204061270735</v>
      </c>
      <c r="O36" s="311">
        <f t="shared" si="27"/>
        <v>7.5659999999999972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3.7412866176357612E-2</v>
      </c>
      <c r="C43" s="302">
        <v>4.3346953727273489E-4</v>
      </c>
      <c r="D43" s="302">
        <v>1.7989654869846654E-2</v>
      </c>
      <c r="E43" s="302">
        <f>SUM(B43:D43)</f>
        <v>5.5835990583476998E-2</v>
      </c>
      <c r="F43" s="303"/>
      <c r="G43" s="302">
        <v>3.8222314272168677E-2</v>
      </c>
      <c r="H43" s="302">
        <v>3.1598479507754861E-4</v>
      </c>
      <c r="I43" s="302">
        <v>0</v>
      </c>
      <c r="J43" s="302">
        <f>SUM(G43:I43)</f>
        <v>3.8538299067246228E-2</v>
      </c>
      <c r="K43" s="303"/>
      <c r="L43" s="302">
        <v>3.0472134887482377E-2</v>
      </c>
      <c r="M43" s="302">
        <v>3.4075051009551402E-4</v>
      </c>
      <c r="N43" s="302">
        <v>0</v>
      </c>
      <c r="O43" s="302">
        <f>SUM(L43:N43)</f>
        <v>3.0812885397577892E-2</v>
      </c>
    </row>
    <row r="44" spans="1:15" s="236" customFormat="1" x14ac:dyDescent="0.2">
      <c r="A44" s="237" t="str">
        <f>name!E$5</f>
        <v>Professional occupations</v>
      </c>
      <c r="B44" s="302">
        <v>4.5380374466651531E-2</v>
      </c>
      <c r="C44" s="302">
        <v>1.120487928066173E-3</v>
      </c>
      <c r="D44" s="302">
        <v>1.3814687044623941E-2</v>
      </c>
      <c r="E44" s="302">
        <f t="shared" ref="E44:E51" si="28">SUM(B44:D44)</f>
        <v>6.0315549439341649E-2</v>
      </c>
      <c r="F44" s="303"/>
      <c r="G44" s="302">
        <v>4.8557453758662203E-2</v>
      </c>
      <c r="H44" s="302">
        <v>1.2171130708539158E-3</v>
      </c>
      <c r="I44" s="302">
        <v>0</v>
      </c>
      <c r="J44" s="302">
        <f t="shared" ref="J44:J46" si="29">SUM(G44:I44)</f>
        <v>4.9774566829516122E-2</v>
      </c>
      <c r="K44" s="303"/>
      <c r="L44" s="302">
        <v>4.2761479527104129E-2</v>
      </c>
      <c r="M44" s="302">
        <v>1.1357934286088832E-3</v>
      </c>
      <c r="N44" s="302">
        <v>0</v>
      </c>
      <c r="O44" s="302">
        <f t="shared" ref="O44:O51" si="30">SUM(L44:N44)</f>
        <v>4.389727295571301E-2</v>
      </c>
    </row>
    <row r="45" spans="1:15" s="236" customFormat="1" x14ac:dyDescent="0.2">
      <c r="A45" s="237" t="str">
        <f>name!E$6</f>
        <v>Associate professional occupations</v>
      </c>
      <c r="B45" s="302">
        <v>3.4610404207585703E-2</v>
      </c>
      <c r="C45" s="302">
        <v>9.8516909580156041E-4</v>
      </c>
      <c r="D45" s="302">
        <v>7.8321143511951991E-3</v>
      </c>
      <c r="E45" s="302">
        <f t="shared" si="28"/>
        <v>4.3427687654582464E-2</v>
      </c>
      <c r="F45" s="303"/>
      <c r="G45" s="302">
        <v>3.5406540925633792E-2</v>
      </c>
      <c r="H45" s="302">
        <v>1.0189510854884407E-3</v>
      </c>
      <c r="I45" s="302">
        <v>0</v>
      </c>
      <c r="J45" s="302">
        <f t="shared" si="29"/>
        <v>3.6425492011122232E-2</v>
      </c>
      <c r="K45" s="303"/>
      <c r="L45" s="302">
        <v>2.4291089359703193E-2</v>
      </c>
      <c r="M45" s="302">
        <v>8.4833012710530079E-4</v>
      </c>
      <c r="N45" s="302">
        <v>0</v>
      </c>
      <c r="O45" s="302">
        <f t="shared" si="30"/>
        <v>2.5139419486808492E-2</v>
      </c>
    </row>
    <row r="46" spans="1:15" s="236" customFormat="1" x14ac:dyDescent="0.2">
      <c r="A46" s="237" t="str">
        <f>name!E$7</f>
        <v>Administrative and secretarial occupations</v>
      </c>
      <c r="B46" s="302">
        <v>1.5356001175302454E-2</v>
      </c>
      <c r="C46" s="302">
        <v>1.3376401100042739E-3</v>
      </c>
      <c r="D46" s="302">
        <v>3.6044551352104729E-3</v>
      </c>
      <c r="E46" s="302">
        <f t="shared" si="28"/>
        <v>2.0298096420517203E-2</v>
      </c>
      <c r="F46" s="303"/>
      <c r="G46" s="302">
        <v>1.3059699581755306E-2</v>
      </c>
      <c r="H46" s="302">
        <v>1.3349617168106611E-3</v>
      </c>
      <c r="I46" s="302">
        <v>0</v>
      </c>
      <c r="J46" s="302">
        <f t="shared" si="29"/>
        <v>1.4394661298565967E-2</v>
      </c>
      <c r="K46" s="303"/>
      <c r="L46" s="302">
        <v>7.9637909008591651E-3</v>
      </c>
      <c r="M46" s="302">
        <v>6.493952239029425E-4</v>
      </c>
      <c r="N46" s="302">
        <v>0</v>
      </c>
      <c r="O46" s="302">
        <f t="shared" si="30"/>
        <v>8.613186124762107E-3</v>
      </c>
    </row>
    <row r="47" spans="1:15" s="236" customFormat="1" x14ac:dyDescent="0.2">
      <c r="A47" s="237" t="str">
        <f>name!E$8</f>
        <v>Skilled trades occupations</v>
      </c>
      <c r="B47" s="302">
        <v>5.8809566374602169E-2</v>
      </c>
      <c r="C47" s="302">
        <v>1.1444298050305695E-3</v>
      </c>
      <c r="D47" s="302">
        <v>3.4109014684857546E-2</v>
      </c>
      <c r="E47" s="302">
        <f t="shared" si="28"/>
        <v>9.4063010864490287E-2</v>
      </c>
      <c r="F47" s="303"/>
      <c r="G47" s="302">
        <v>4.4519340348584263E-2</v>
      </c>
      <c r="H47" s="302">
        <v>7.3850825339817074E-4</v>
      </c>
      <c r="I47" s="302">
        <v>0</v>
      </c>
      <c r="J47" s="302">
        <f>SUM(G47:I47)</f>
        <v>4.5257848601982432E-2</v>
      </c>
      <c r="K47" s="303"/>
      <c r="L47" s="302">
        <v>2.5245322417323232E-2</v>
      </c>
      <c r="M47" s="302">
        <v>2.5000486063420145E-4</v>
      </c>
      <c r="N47" s="302">
        <v>0</v>
      </c>
      <c r="O47" s="302">
        <f t="shared" si="30"/>
        <v>2.5495327277957433E-2</v>
      </c>
    </row>
    <row r="48" spans="1:15" s="236" customFormat="1" x14ac:dyDescent="0.2">
      <c r="A48" s="237" t="str">
        <f>name!E$9</f>
        <v>Caring, leisure and other service occupations</v>
      </c>
      <c r="B48" s="302">
        <v>7.7268491692020274E-3</v>
      </c>
      <c r="C48" s="302">
        <v>3.7115246676279875E-3</v>
      </c>
      <c r="D48" s="302">
        <v>1.080437736874084E-3</v>
      </c>
      <c r="E48" s="302">
        <f t="shared" si="28"/>
        <v>1.2518811573704099E-2</v>
      </c>
      <c r="F48" s="303"/>
      <c r="G48" s="302">
        <v>6.2818945435938831E-3</v>
      </c>
      <c r="H48" s="302">
        <v>5.2341669853951658E-3</v>
      </c>
      <c r="I48" s="302">
        <v>0</v>
      </c>
      <c r="J48" s="302">
        <f t="shared" ref="J48:J51" si="31">SUM(G48:I48)</f>
        <v>1.1516061528989048E-2</v>
      </c>
      <c r="K48" s="303"/>
      <c r="L48" s="302">
        <v>4.6382742076432363E-3</v>
      </c>
      <c r="M48" s="302">
        <v>4.9833211491220495E-3</v>
      </c>
      <c r="N48" s="302">
        <v>0</v>
      </c>
      <c r="O48" s="302">
        <f t="shared" si="30"/>
        <v>9.6215953567652859E-3</v>
      </c>
    </row>
    <row r="49" spans="1:15" s="236" customFormat="1" x14ac:dyDescent="0.2">
      <c r="A49" s="237" t="str">
        <f>name!E$10</f>
        <v>Sales and customer service occupations</v>
      </c>
      <c r="B49" s="302">
        <v>5.673729563056209E-3</v>
      </c>
      <c r="C49" s="302">
        <v>2.2479831655201361E-3</v>
      </c>
      <c r="D49" s="302">
        <v>2.5822363753679922E-3</v>
      </c>
      <c r="E49" s="302">
        <f t="shared" si="28"/>
        <v>1.0503949103944338E-2</v>
      </c>
      <c r="F49" s="303"/>
      <c r="G49" s="302">
        <v>4.7490688333814536E-3</v>
      </c>
      <c r="H49" s="302">
        <v>1.1950975703463487E-3</v>
      </c>
      <c r="I49" s="302">
        <v>0</v>
      </c>
      <c r="J49" s="302">
        <f t="shared" si="31"/>
        <v>5.9441664037278019E-3</v>
      </c>
      <c r="K49" s="303"/>
      <c r="L49" s="302">
        <v>3.7300443875275466E-3</v>
      </c>
      <c r="M49" s="302">
        <v>8.0120589494643167E-4</v>
      </c>
      <c r="N49" s="302">
        <v>0</v>
      </c>
      <c r="O49" s="302">
        <f t="shared" si="30"/>
        <v>4.5312502824739779E-3</v>
      </c>
    </row>
    <row r="50" spans="1:15" s="236" customFormat="1" x14ac:dyDescent="0.2">
      <c r="A50" s="237" t="str">
        <f>name!E$11</f>
        <v>Process, plant and machine operatives</v>
      </c>
      <c r="B50" s="302">
        <v>0.11957778183544633</v>
      </c>
      <c r="C50" s="302">
        <v>6.7993488306815602E-4</v>
      </c>
      <c r="D50" s="302">
        <v>2.115845389857389E-2</v>
      </c>
      <c r="E50" s="302">
        <f t="shared" si="28"/>
        <v>0.14141617061708839</v>
      </c>
      <c r="F50" s="303"/>
      <c r="G50" s="302">
        <v>9.258959277043928E-2</v>
      </c>
      <c r="H50" s="302">
        <v>2.350574582851161E-4</v>
      </c>
      <c r="I50" s="302">
        <v>0</v>
      </c>
      <c r="J50" s="302">
        <f t="shared" si="31"/>
        <v>9.2824650228724395E-2</v>
      </c>
      <c r="K50" s="303"/>
      <c r="L50" s="302">
        <v>6.8268067990219103E-2</v>
      </c>
      <c r="M50" s="302">
        <v>1.9185384282297986E-4</v>
      </c>
      <c r="N50" s="302">
        <v>0</v>
      </c>
      <c r="O50" s="302">
        <f t="shared" si="30"/>
        <v>6.8459921833042087E-2</v>
      </c>
    </row>
    <row r="51" spans="1:15" s="236" customFormat="1" x14ac:dyDescent="0.2">
      <c r="A51" s="237" t="str">
        <f>name!E$12</f>
        <v>Elementary occupations</v>
      </c>
      <c r="B51" s="302">
        <v>5.9160031916921842E-3</v>
      </c>
      <c r="C51" s="302">
        <v>3.1569211579645946E-3</v>
      </c>
      <c r="D51" s="302">
        <v>5.154780939319737E-2</v>
      </c>
      <c r="E51" s="302">
        <f t="shared" si="28"/>
        <v>6.0620733742854149E-2</v>
      </c>
      <c r="F51" s="303"/>
      <c r="G51" s="302">
        <v>3.9224424956612949E-3</v>
      </c>
      <c r="H51" s="302">
        <v>1.4018115344637378E-3</v>
      </c>
      <c r="I51" s="302">
        <v>0</v>
      </c>
      <c r="J51" s="302">
        <f t="shared" si="31"/>
        <v>5.3242540301250332E-3</v>
      </c>
      <c r="K51" s="303"/>
      <c r="L51" s="302">
        <v>1.6910100426042441E-3</v>
      </c>
      <c r="M51" s="302">
        <v>7.3813124229566839E-4</v>
      </c>
      <c r="N51" s="302">
        <v>0</v>
      </c>
      <c r="O51" s="302">
        <f t="shared" si="30"/>
        <v>2.4291412848999124E-3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0.33046357615989619</v>
      </c>
      <c r="C53" s="311">
        <f t="shared" ref="C53:E53" si="32">SUM(C43:C51)</f>
        <v>1.4817560350356187E-2</v>
      </c>
      <c r="D53" s="311">
        <f t="shared" si="32"/>
        <v>0.15371886348974714</v>
      </c>
      <c r="E53" s="311">
        <f t="shared" si="32"/>
        <v>0.49899999999999961</v>
      </c>
      <c r="F53" s="311"/>
      <c r="G53" s="311">
        <f t="shared" ref="G53:J53" si="33">SUM(G43:G51)</f>
        <v>0.28730834752988016</v>
      </c>
      <c r="H53" s="311">
        <f t="shared" si="33"/>
        <v>1.2691652470119108E-2</v>
      </c>
      <c r="I53" s="311">
        <f t="shared" si="33"/>
        <v>0</v>
      </c>
      <c r="J53" s="311">
        <f t="shared" si="33"/>
        <v>0.29999999999999927</v>
      </c>
      <c r="K53" s="311"/>
      <c r="L53" s="311">
        <f t="shared" ref="L53:O53" si="34">SUM(L43:L51)</f>
        <v>0.20906121372046627</v>
      </c>
      <c r="M53" s="311">
        <f t="shared" si="34"/>
        <v>9.9387862795339722E-3</v>
      </c>
      <c r="N53" s="311">
        <f t="shared" si="34"/>
        <v>0</v>
      </c>
      <c r="O53" s="311">
        <f t="shared" si="34"/>
        <v>0.21900000000000019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0.22077024444963744</v>
      </c>
      <c r="C60" s="302">
        <v>2.8353072859874272E-2</v>
      </c>
      <c r="D60" s="302">
        <v>4.2753540823546501E-2</v>
      </c>
      <c r="E60" s="302">
        <f>SUM(B60:D60)</f>
        <v>0.29187685813305819</v>
      </c>
      <c r="F60" s="303"/>
      <c r="G60" s="302">
        <v>0.2917356678791253</v>
      </c>
      <c r="H60" s="302">
        <v>4.5994641028690553E-2</v>
      </c>
      <c r="I60" s="302">
        <v>5.6011744129825874E-2</v>
      </c>
      <c r="J60" s="302">
        <f>SUM(G60:I60)</f>
        <v>0.39374205303764176</v>
      </c>
      <c r="K60" s="303"/>
      <c r="L60" s="302">
        <v>0.24276317994469288</v>
      </c>
      <c r="M60" s="302">
        <v>4.2372003477925614E-2</v>
      </c>
      <c r="N60" s="302">
        <v>5.4397763919561457E-2</v>
      </c>
      <c r="O60" s="302">
        <f>SUM(L60:N60)</f>
        <v>0.33953294734217998</v>
      </c>
    </row>
    <row r="61" spans="1:15" s="236" customFormat="1" x14ac:dyDescent="0.2">
      <c r="A61" s="237" t="str">
        <f>name!E$5</f>
        <v>Professional occupations</v>
      </c>
      <c r="B61" s="302">
        <v>0.20257576451222656</v>
      </c>
      <c r="C61" s="302">
        <v>1.6760626143743924E-2</v>
      </c>
      <c r="D61" s="302">
        <v>1.3355527712183051E-2</v>
      </c>
      <c r="E61" s="302">
        <f t="shared" ref="E61:E68" si="35">SUM(B61:D61)</f>
        <v>0.23269191836815353</v>
      </c>
      <c r="F61" s="303"/>
      <c r="G61" s="302">
        <v>0.30550835402918147</v>
      </c>
      <c r="H61" s="302">
        <v>3.0664924799058205E-2</v>
      </c>
      <c r="I61" s="302">
        <v>2.9605900506933933E-2</v>
      </c>
      <c r="J61" s="302">
        <f t="shared" ref="J61:J63" si="36">SUM(G61:I61)</f>
        <v>0.36577917933517362</v>
      </c>
      <c r="K61" s="303"/>
      <c r="L61" s="302">
        <v>0.3127085972010914</v>
      </c>
      <c r="M61" s="302">
        <v>2.3986756087543467E-2</v>
      </c>
      <c r="N61" s="302">
        <v>1.8090134141910293E-2</v>
      </c>
      <c r="O61" s="302">
        <f t="shared" ref="O61:O68" si="37">SUM(L61:N61)</f>
        <v>0.35478548743054517</v>
      </c>
    </row>
    <row r="62" spans="1:15" s="236" customFormat="1" x14ac:dyDescent="0.2">
      <c r="A62" s="237" t="str">
        <f>name!E$6</f>
        <v>Associate professional occupations</v>
      </c>
      <c r="B62" s="302">
        <v>0.27433926084756727</v>
      </c>
      <c r="C62" s="302">
        <v>3.5154908441974837E-2</v>
      </c>
      <c r="D62" s="302">
        <v>1.0372125092914353E-2</v>
      </c>
      <c r="E62" s="302">
        <f t="shared" si="35"/>
        <v>0.31986629438245645</v>
      </c>
      <c r="F62" s="303"/>
      <c r="G62" s="302">
        <v>0.37542456042948574</v>
      </c>
      <c r="H62" s="302">
        <v>5.2477804334819737E-2</v>
      </c>
      <c r="I62" s="302">
        <v>1.8014565082098699E-2</v>
      </c>
      <c r="J62" s="302">
        <f t="shared" si="36"/>
        <v>0.44591692984640419</v>
      </c>
      <c r="K62" s="303"/>
      <c r="L62" s="302">
        <v>0.30722027666307367</v>
      </c>
      <c r="M62" s="302">
        <v>3.4338627267893176E-2</v>
      </c>
      <c r="N62" s="302">
        <v>1.0536229855526184E-2</v>
      </c>
      <c r="O62" s="302">
        <f t="shared" si="37"/>
        <v>0.35209513378649299</v>
      </c>
    </row>
    <row r="63" spans="1:15" s="236" customFormat="1" x14ac:dyDescent="0.2">
      <c r="A63" s="237" t="str">
        <f>name!E$7</f>
        <v>Administrative and secretarial occupations</v>
      </c>
      <c r="B63" s="302">
        <v>0.22643633105762118</v>
      </c>
      <c r="C63" s="302">
        <v>8.8279189882093573E-2</v>
      </c>
      <c r="D63" s="302">
        <v>5.2534280745044305E-3</v>
      </c>
      <c r="E63" s="302">
        <f t="shared" si="35"/>
        <v>0.31996894901421918</v>
      </c>
      <c r="F63" s="303"/>
      <c r="G63" s="302">
        <v>0.26982107567343644</v>
      </c>
      <c r="H63" s="302">
        <v>9.524961755639666E-2</v>
      </c>
      <c r="I63" s="302">
        <v>1.5469614358692237E-2</v>
      </c>
      <c r="J63" s="302">
        <f t="shared" si="36"/>
        <v>0.38054030758852536</v>
      </c>
      <c r="K63" s="303"/>
      <c r="L63" s="302">
        <v>0.18782522117887238</v>
      </c>
      <c r="M63" s="302">
        <v>6.5259128260871949E-2</v>
      </c>
      <c r="N63" s="302">
        <v>7.9769419003443125E-3</v>
      </c>
      <c r="O63" s="302">
        <f t="shared" si="37"/>
        <v>0.26106129134008865</v>
      </c>
    </row>
    <row r="64" spans="1:15" s="236" customFormat="1" x14ac:dyDescent="0.2">
      <c r="A64" s="237" t="str">
        <f>name!E$8</f>
        <v>Skilled trades occupations</v>
      </c>
      <c r="B64" s="302">
        <v>0.34042775285184451</v>
      </c>
      <c r="C64" s="302">
        <v>2.1834333413708315E-2</v>
      </c>
      <c r="D64" s="302">
        <v>7.591188842257636E-2</v>
      </c>
      <c r="E64" s="302">
        <f t="shared" si="35"/>
        <v>0.43817397468812919</v>
      </c>
      <c r="F64" s="303"/>
      <c r="G64" s="302">
        <v>0.30600924805754448</v>
      </c>
      <c r="H64" s="302">
        <v>1.6104372595214123E-2</v>
      </c>
      <c r="I64" s="302">
        <v>0.13834529176347479</v>
      </c>
      <c r="J64" s="302">
        <f>SUM(G64:I64)</f>
        <v>0.46045891241623338</v>
      </c>
      <c r="K64" s="303"/>
      <c r="L64" s="302">
        <v>0.22271144679657157</v>
      </c>
      <c r="M64" s="302">
        <v>1.1310678077800524E-2</v>
      </c>
      <c r="N64" s="302">
        <v>0.10123490133862856</v>
      </c>
      <c r="O64" s="302">
        <f t="shared" si="37"/>
        <v>0.33525702621300069</v>
      </c>
    </row>
    <row r="65" spans="1:15" s="236" customFormat="1" x14ac:dyDescent="0.2">
      <c r="A65" s="237" t="str">
        <f>name!E$9</f>
        <v>Caring, leisure and other service occupations</v>
      </c>
      <c r="B65" s="302">
        <v>2.943097970532026E-2</v>
      </c>
      <c r="C65" s="302">
        <v>7.4592283202291635E-3</v>
      </c>
      <c r="D65" s="302">
        <v>2.4354095356082725E-3</v>
      </c>
      <c r="E65" s="302">
        <f t="shared" si="35"/>
        <v>3.9325617561157697E-2</v>
      </c>
      <c r="F65" s="303"/>
      <c r="G65" s="302">
        <v>3.5491195603902133E-2</v>
      </c>
      <c r="H65" s="302">
        <v>1.0051815709482333E-2</v>
      </c>
      <c r="I65" s="302">
        <v>1.2253048042898219E-2</v>
      </c>
      <c r="J65" s="302">
        <f t="shared" ref="J65:J68" si="38">SUM(G65:I65)</f>
        <v>5.7796059356282681E-2</v>
      </c>
      <c r="K65" s="303"/>
      <c r="L65" s="302">
        <v>3.0063428317400318E-2</v>
      </c>
      <c r="M65" s="302">
        <v>6.0142498212431145E-3</v>
      </c>
      <c r="N65" s="302">
        <v>1.2056147199951624E-2</v>
      </c>
      <c r="O65" s="302">
        <f t="shared" si="37"/>
        <v>4.813382533859506E-2</v>
      </c>
    </row>
    <row r="66" spans="1:15" s="236" customFormat="1" x14ac:dyDescent="0.2">
      <c r="A66" s="237" t="str">
        <f>name!E$10</f>
        <v>Sales and customer service occupations</v>
      </c>
      <c r="B66" s="302">
        <v>0.17133881172145271</v>
      </c>
      <c r="C66" s="302">
        <v>0.11508191372633798</v>
      </c>
      <c r="D66" s="302">
        <v>1.0542317605166891E-2</v>
      </c>
      <c r="E66" s="302">
        <f t="shared" si="35"/>
        <v>0.29696304305295756</v>
      </c>
      <c r="F66" s="303"/>
      <c r="G66" s="302">
        <v>0.18812130605663949</v>
      </c>
      <c r="H66" s="302">
        <v>0.10770859689591003</v>
      </c>
      <c r="I66" s="302">
        <v>1.3650165898229562E-2</v>
      </c>
      <c r="J66" s="302">
        <f t="shared" si="38"/>
        <v>0.30948006885077906</v>
      </c>
      <c r="K66" s="303"/>
      <c r="L66" s="302">
        <v>0.15738555636250426</v>
      </c>
      <c r="M66" s="302">
        <v>8.5634936781528823E-2</v>
      </c>
      <c r="N66" s="302">
        <v>1.0573223430844582E-2</v>
      </c>
      <c r="O66" s="302">
        <f t="shared" si="37"/>
        <v>0.25359371657487767</v>
      </c>
    </row>
    <row r="67" spans="1:15" s="236" customFormat="1" x14ac:dyDescent="0.2">
      <c r="A67" s="237" t="str">
        <f>name!E$11</f>
        <v>Process, plant and machine operatives</v>
      </c>
      <c r="B67" s="302">
        <v>0.99697030164698885</v>
      </c>
      <c r="C67" s="302">
        <v>7.794326851771384E-2</v>
      </c>
      <c r="D67" s="302">
        <v>1.8082565223758864E-2</v>
      </c>
      <c r="E67" s="302">
        <f t="shared" si="35"/>
        <v>1.0929961353884616</v>
      </c>
      <c r="F67" s="303"/>
      <c r="G67" s="302">
        <v>0.89263938217208805</v>
      </c>
      <c r="H67" s="302">
        <v>6.9901783899435285E-2</v>
      </c>
      <c r="I67" s="302">
        <v>4.3845231285289915E-2</v>
      </c>
      <c r="J67" s="302">
        <f t="shared" si="38"/>
        <v>1.0063863973568132</v>
      </c>
      <c r="K67" s="303"/>
      <c r="L67" s="302">
        <v>0.73939529823269978</v>
      </c>
      <c r="M67" s="302">
        <v>8.0150560990646505E-2</v>
      </c>
      <c r="N67" s="302">
        <v>5.6837821035548325E-2</v>
      </c>
      <c r="O67" s="302">
        <f t="shared" si="37"/>
        <v>0.87638368025889468</v>
      </c>
    </row>
    <row r="68" spans="1:15" s="236" customFormat="1" x14ac:dyDescent="0.2">
      <c r="A68" s="237" t="str">
        <f>name!E$12</f>
        <v>Elementary occupations</v>
      </c>
      <c r="B68" s="302">
        <v>0.43356997485379939</v>
      </c>
      <c r="C68" s="302">
        <v>8.9144832350188191E-2</v>
      </c>
      <c r="D68" s="302">
        <v>5.4224022074161448E-3</v>
      </c>
      <c r="E68" s="302">
        <f t="shared" si="35"/>
        <v>0.52813720941140374</v>
      </c>
      <c r="F68" s="303"/>
      <c r="G68" s="302">
        <v>0.38688476289728391</v>
      </c>
      <c r="H68" s="302">
        <v>7.4445500454265304E-2</v>
      </c>
      <c r="I68" s="302">
        <v>1.1569828860593724E-2</v>
      </c>
      <c r="J68" s="302">
        <f t="shared" si="38"/>
        <v>0.47290009221214291</v>
      </c>
      <c r="K68" s="303"/>
      <c r="L68" s="302">
        <v>0.24020791461741764</v>
      </c>
      <c r="M68" s="302">
        <v>4.5302418114712271E-2</v>
      </c>
      <c r="N68" s="302">
        <v>1.2646558983193909E-2</v>
      </c>
      <c r="O68" s="302">
        <f t="shared" si="37"/>
        <v>0.29815689171532378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2.8958594216464584</v>
      </c>
      <c r="C70" s="311">
        <f t="shared" ref="C70:E70" si="39">SUM(C60:C68)</f>
        <v>0.4800113736558641</v>
      </c>
      <c r="D70" s="311">
        <f t="shared" si="39"/>
        <v>0.18412920469767488</v>
      </c>
      <c r="E70" s="311">
        <f t="shared" si="39"/>
        <v>3.5599999999999969</v>
      </c>
      <c r="F70" s="311"/>
      <c r="G70" s="311">
        <f t="shared" ref="G70:J70" si="40">SUM(G60:G68)</f>
        <v>3.0516355527986869</v>
      </c>
      <c r="H70" s="311">
        <f t="shared" si="40"/>
        <v>0.50259905727327225</v>
      </c>
      <c r="I70" s="311">
        <f t="shared" si="40"/>
        <v>0.3387653899280369</v>
      </c>
      <c r="J70" s="311">
        <f t="shared" si="40"/>
        <v>3.8929999999999962</v>
      </c>
      <c r="K70" s="311"/>
      <c r="L70" s="311">
        <f t="shared" ref="L70:O70" si="41">SUM(L60:L68)</f>
        <v>2.4402809193143238</v>
      </c>
      <c r="M70" s="311">
        <f t="shared" si="41"/>
        <v>0.39436935888016544</v>
      </c>
      <c r="N70" s="311">
        <f t="shared" si="41"/>
        <v>0.28434972180550921</v>
      </c>
      <c r="O70" s="311">
        <f t="shared" si="41"/>
        <v>3.1189999999999984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1.4150990028307822</v>
      </c>
      <c r="C77" s="302">
        <v>7.4366291735737514E-2</v>
      </c>
      <c r="D77" s="302">
        <v>0.1316311808543113</v>
      </c>
      <c r="E77" s="302">
        <f>SUM(B77:D77)</f>
        <v>1.621096475420831</v>
      </c>
      <c r="F77" s="303"/>
      <c r="G77" s="302">
        <v>1.5142167689722237</v>
      </c>
      <c r="H77" s="302">
        <v>9.7052719639106264E-2</v>
      </c>
      <c r="I77" s="302">
        <v>0.25319776731670202</v>
      </c>
      <c r="J77" s="302">
        <f>SUM(G77:I77)</f>
        <v>1.864467255928032</v>
      </c>
      <c r="K77" s="303"/>
      <c r="L77" s="302">
        <v>1.1926225762478027</v>
      </c>
      <c r="M77" s="302">
        <v>9.090384592933233E-2</v>
      </c>
      <c r="N77" s="302">
        <v>0.20695249785843028</v>
      </c>
      <c r="O77" s="302">
        <f>SUM(L77:N77)</f>
        <v>1.4904789200355653</v>
      </c>
    </row>
    <row r="78" spans="1:15" s="236" customFormat="1" x14ac:dyDescent="0.2">
      <c r="A78" s="237" t="str">
        <f>name!E$5</f>
        <v>Professional occupations</v>
      </c>
      <c r="B78" s="302">
        <v>1.6898958351223297</v>
      </c>
      <c r="C78" s="302">
        <v>5.5228188455114943E-2</v>
      </c>
      <c r="D78" s="302">
        <v>0.14839033075127822</v>
      </c>
      <c r="E78" s="302">
        <f t="shared" ref="E78:E85" si="42">SUM(B78:D78)</f>
        <v>1.8935143543287227</v>
      </c>
      <c r="F78" s="303"/>
      <c r="G78" s="302">
        <v>2.0489465715680479</v>
      </c>
      <c r="H78" s="302">
        <v>7.777920387089321E-2</v>
      </c>
      <c r="I78" s="302">
        <v>0.17681042698219335</v>
      </c>
      <c r="J78" s="302">
        <f t="shared" ref="J78:J80" si="43">SUM(G78:I78)</f>
        <v>2.3035362024211343</v>
      </c>
      <c r="K78" s="303"/>
      <c r="L78" s="302">
        <v>1.7322032975307495</v>
      </c>
      <c r="M78" s="302">
        <v>8.3299918235707482E-2</v>
      </c>
      <c r="N78" s="302">
        <v>0.13270929164562284</v>
      </c>
      <c r="O78" s="302">
        <f t="shared" ref="O78:O85" si="44">SUM(L78:N78)</f>
        <v>1.9482125074120797</v>
      </c>
    </row>
    <row r="79" spans="1:15" s="236" customFormat="1" x14ac:dyDescent="0.2">
      <c r="A79" s="237" t="str">
        <f>name!E$6</f>
        <v>Associate professional occupations</v>
      </c>
      <c r="B79" s="302">
        <v>1.0867218174928921</v>
      </c>
      <c r="C79" s="302">
        <v>8.435350023387668E-2</v>
      </c>
      <c r="D79" s="302">
        <v>5.8061218222411608E-2</v>
      </c>
      <c r="E79" s="302">
        <f t="shared" si="42"/>
        <v>1.2291365359491804</v>
      </c>
      <c r="F79" s="303"/>
      <c r="G79" s="302">
        <v>1.2193085653918561</v>
      </c>
      <c r="H79" s="302">
        <v>0.10372178517377488</v>
      </c>
      <c r="I79" s="302">
        <v>9.2708943816876929E-2</v>
      </c>
      <c r="J79" s="302">
        <f t="shared" si="43"/>
        <v>1.4157392943825078</v>
      </c>
      <c r="K79" s="303"/>
      <c r="L79" s="302">
        <v>0.84751449923973932</v>
      </c>
      <c r="M79" s="302">
        <v>9.3960178115613052E-2</v>
      </c>
      <c r="N79" s="302">
        <v>5.0380129672813682E-2</v>
      </c>
      <c r="O79" s="302">
        <f t="shared" si="44"/>
        <v>0.99185480702816609</v>
      </c>
    </row>
    <row r="80" spans="1:15" s="236" customFormat="1" x14ac:dyDescent="0.2">
      <c r="A80" s="237" t="str">
        <f>name!E$7</f>
        <v>Administrative and secretarial occupations</v>
      </c>
      <c r="B80" s="302">
        <v>0.62089423758523821</v>
      </c>
      <c r="C80" s="302">
        <v>0.17530235951187337</v>
      </c>
      <c r="D80" s="302">
        <v>2.0417824656750471E-2</v>
      </c>
      <c r="E80" s="302">
        <f t="shared" si="42"/>
        <v>0.81661442175386201</v>
      </c>
      <c r="F80" s="303"/>
      <c r="G80" s="302">
        <v>0.6378940648676833</v>
      </c>
      <c r="H80" s="302">
        <v>0.16909760618698397</v>
      </c>
      <c r="I80" s="302">
        <v>8.3335585011250435E-2</v>
      </c>
      <c r="J80" s="302">
        <f t="shared" si="43"/>
        <v>0.89032725606591767</v>
      </c>
      <c r="K80" s="303"/>
      <c r="L80" s="302">
        <v>0.42426943277711548</v>
      </c>
      <c r="M80" s="302">
        <v>0.10529481016368993</v>
      </c>
      <c r="N80" s="302">
        <v>5.3374448035571523E-2</v>
      </c>
      <c r="O80" s="302">
        <f t="shared" si="44"/>
        <v>0.58293869097637696</v>
      </c>
    </row>
    <row r="81" spans="1:15" s="236" customFormat="1" x14ac:dyDescent="0.2">
      <c r="A81" s="237" t="str">
        <f>name!E$8</f>
        <v>Skilled trades occupations</v>
      </c>
      <c r="B81" s="302">
        <v>2.2034481586807373</v>
      </c>
      <c r="C81" s="302">
        <v>8.0008232863894094E-2</v>
      </c>
      <c r="D81" s="302">
        <v>0.20018093874133383</v>
      </c>
      <c r="E81" s="302">
        <f t="shared" si="42"/>
        <v>2.4836373302859656</v>
      </c>
      <c r="F81" s="303"/>
      <c r="G81" s="302">
        <v>1.6865074509961444</v>
      </c>
      <c r="H81" s="302">
        <v>4.8920930560342753E-2</v>
      </c>
      <c r="I81" s="302">
        <v>0.14796056173229657</v>
      </c>
      <c r="J81" s="302">
        <f>SUM(G81:I81)</f>
        <v>1.8833889432887838</v>
      </c>
      <c r="K81" s="303"/>
      <c r="L81" s="302">
        <v>1.1783862604089423</v>
      </c>
      <c r="M81" s="302">
        <v>5.2459292219587103E-2</v>
      </c>
      <c r="N81" s="302">
        <v>0.14403473286695692</v>
      </c>
      <c r="O81" s="302">
        <f t="shared" si="44"/>
        <v>1.3748802854954862</v>
      </c>
    </row>
    <row r="82" spans="1:15" s="236" customFormat="1" x14ac:dyDescent="0.2">
      <c r="A82" s="237" t="str">
        <f>name!E$9</f>
        <v>Caring, leisure and other service occupations</v>
      </c>
      <c r="B82" s="302">
        <v>7.621197180627684E-2</v>
      </c>
      <c r="C82" s="302">
        <v>1.8699400457672058E-2</v>
      </c>
      <c r="D82" s="302">
        <v>1.1273580530371374E-2</v>
      </c>
      <c r="E82" s="302">
        <f t="shared" si="42"/>
        <v>0.10618495279432028</v>
      </c>
      <c r="F82" s="303"/>
      <c r="G82" s="302">
        <v>6.6886165862358821E-2</v>
      </c>
      <c r="H82" s="302">
        <v>1.6502566071995239E-2</v>
      </c>
      <c r="I82" s="302">
        <v>4.2219211129215298E-2</v>
      </c>
      <c r="J82" s="302">
        <f t="shared" ref="J82:J85" si="45">SUM(G82:I82)</f>
        <v>0.12560794306356937</v>
      </c>
      <c r="K82" s="303"/>
      <c r="L82" s="302">
        <v>4.9913880978592402E-2</v>
      </c>
      <c r="M82" s="302">
        <v>1.0639856412537107E-2</v>
      </c>
      <c r="N82" s="302">
        <v>5.8801584224462404E-2</v>
      </c>
      <c r="O82" s="302">
        <f t="shared" si="44"/>
        <v>0.11935532161559191</v>
      </c>
    </row>
    <row r="83" spans="1:15" s="236" customFormat="1" x14ac:dyDescent="0.2">
      <c r="A83" s="237" t="str">
        <f>name!E$10</f>
        <v>Sales and customer service occupations</v>
      </c>
      <c r="B83" s="302">
        <v>0.29502087862913362</v>
      </c>
      <c r="C83" s="302">
        <v>5.8160917877815084E-2</v>
      </c>
      <c r="D83" s="302">
        <v>1.5161127146033855E-2</v>
      </c>
      <c r="E83" s="302">
        <f t="shared" si="42"/>
        <v>0.36834292365298255</v>
      </c>
      <c r="F83" s="303"/>
      <c r="G83" s="302">
        <v>0.28166009079613341</v>
      </c>
      <c r="H83" s="302">
        <v>5.1964765362199059E-2</v>
      </c>
      <c r="I83" s="302">
        <v>3.1205602518748685E-2</v>
      </c>
      <c r="J83" s="302">
        <f t="shared" si="45"/>
        <v>0.36483045867708119</v>
      </c>
      <c r="K83" s="303"/>
      <c r="L83" s="302">
        <v>0.23580010484237038</v>
      </c>
      <c r="M83" s="302">
        <v>5.0550954755840864E-2</v>
      </c>
      <c r="N83" s="302">
        <v>2.8387479145887011E-2</v>
      </c>
      <c r="O83" s="302">
        <f t="shared" si="44"/>
        <v>0.31473853874409824</v>
      </c>
    </row>
    <row r="84" spans="1:15" s="236" customFormat="1" x14ac:dyDescent="0.2">
      <c r="A84" s="237" t="str">
        <f>name!E$11</f>
        <v>Process, plant and machine operatives</v>
      </c>
      <c r="B84" s="302">
        <v>1.5098212496116863</v>
      </c>
      <c r="C84" s="302">
        <v>0.11573358801109185</v>
      </c>
      <c r="D84" s="302">
        <v>3.7896780289724319E-2</v>
      </c>
      <c r="E84" s="302">
        <f t="shared" si="42"/>
        <v>1.6634516179125025</v>
      </c>
      <c r="F84" s="303"/>
      <c r="G84" s="302">
        <v>1.0721532579862041</v>
      </c>
      <c r="H84" s="302">
        <v>8.1930034533315488E-2</v>
      </c>
      <c r="I84" s="302">
        <v>5.797402075940411E-2</v>
      </c>
      <c r="J84" s="302">
        <f t="shared" si="45"/>
        <v>1.2120573132789239</v>
      </c>
      <c r="K84" s="303"/>
      <c r="L84" s="302">
        <v>0.89390117188480112</v>
      </c>
      <c r="M84" s="302">
        <v>8.5812623060965168E-2</v>
      </c>
      <c r="N84" s="302">
        <v>6.252628475167174E-2</v>
      </c>
      <c r="O84" s="302">
        <f t="shared" si="44"/>
        <v>1.042240079697438</v>
      </c>
    </row>
    <row r="85" spans="1:15" s="236" customFormat="1" x14ac:dyDescent="0.2">
      <c r="A85" s="237" t="str">
        <f>name!E$12</f>
        <v>Elementary occupations</v>
      </c>
      <c r="B85" s="302">
        <v>0.42848867889740083</v>
      </c>
      <c r="C85" s="302">
        <v>4.3137223369044138E-2</v>
      </c>
      <c r="D85" s="302">
        <v>2.1395485635205123E-2</v>
      </c>
      <c r="E85" s="302">
        <f t="shared" si="42"/>
        <v>0.49302138790165007</v>
      </c>
      <c r="F85" s="303"/>
      <c r="G85" s="302">
        <v>0.29893954485189783</v>
      </c>
      <c r="H85" s="302">
        <v>3.5256120740051876E-2</v>
      </c>
      <c r="I85" s="302">
        <v>5.0849667302089972E-2</v>
      </c>
      <c r="J85" s="302">
        <f t="shared" si="45"/>
        <v>0.38504533289403964</v>
      </c>
      <c r="K85" s="303"/>
      <c r="L85" s="302">
        <v>0.16697193411426331</v>
      </c>
      <c r="M85" s="302">
        <v>2.0753444800285681E-2</v>
      </c>
      <c r="N85" s="302">
        <v>6.2575470080647469E-2</v>
      </c>
      <c r="O85" s="302">
        <f t="shared" si="44"/>
        <v>0.25030084899519645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9.3256018306564759</v>
      </c>
      <c r="C87" s="311">
        <f t="shared" ref="C87:E87" si="46">SUM(C77:C85)</f>
        <v>0.70498970251611981</v>
      </c>
      <c r="D87" s="311">
        <f t="shared" si="46"/>
        <v>0.64440846682742015</v>
      </c>
      <c r="E87" s="311">
        <f t="shared" si="46"/>
        <v>10.675000000000015</v>
      </c>
      <c r="F87" s="311"/>
      <c r="G87" s="311">
        <f t="shared" ref="G87:J87" si="47">SUM(G77:G85)</f>
        <v>8.8265124812925499</v>
      </c>
      <c r="H87" s="311">
        <f t="shared" si="47"/>
        <v>0.68222573213866278</v>
      </c>
      <c r="I87" s="311">
        <f t="shared" si="47"/>
        <v>0.93626178656877745</v>
      </c>
      <c r="J87" s="311">
        <f t="shared" si="47"/>
        <v>10.44499999999999</v>
      </c>
      <c r="K87" s="311"/>
      <c r="L87" s="311">
        <f t="shared" ref="L87:O87" si="48">SUM(L77:L85)</f>
        <v>6.7215831580243766</v>
      </c>
      <c r="M87" s="311">
        <f t="shared" si="48"/>
        <v>0.59367492369355879</v>
      </c>
      <c r="N87" s="311">
        <f t="shared" si="48"/>
        <v>0.79974191828206387</v>
      </c>
      <c r="O87" s="311">
        <f t="shared" si="48"/>
        <v>8.1149999999999984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2.0725883697104739</v>
      </c>
      <c r="C94" s="302">
        <v>0.12642292286291409</v>
      </c>
      <c r="D94" s="302">
        <v>0.35315650598953974</v>
      </c>
      <c r="E94" s="302">
        <f>SUM(B94:D94)</f>
        <v>2.5521677985629276</v>
      </c>
      <c r="F94" s="303"/>
      <c r="G94" s="302">
        <v>2.5441075106117306</v>
      </c>
      <c r="H94" s="302">
        <v>0.20672485719474587</v>
      </c>
      <c r="I94" s="302">
        <v>0.39175187802674238</v>
      </c>
      <c r="J94" s="302">
        <f>SUM(G94:I94)</f>
        <v>3.1425842458332189</v>
      </c>
      <c r="K94" s="303"/>
      <c r="L94" s="302">
        <v>2.436927943096022</v>
      </c>
      <c r="M94" s="302">
        <v>0.21311931694857952</v>
      </c>
      <c r="N94" s="302">
        <v>0.35962635726508879</v>
      </c>
      <c r="O94" s="302">
        <f>SUM(L94:N94)</f>
        <v>3.0096736173096903</v>
      </c>
    </row>
    <row r="95" spans="1:15" s="236" customFormat="1" x14ac:dyDescent="0.2">
      <c r="A95" s="237" t="str">
        <f>name!E$5</f>
        <v>Professional occupations</v>
      </c>
      <c r="B95" s="302">
        <v>2.8081913402312844</v>
      </c>
      <c r="C95" s="302">
        <v>9.9099796611902033E-2</v>
      </c>
      <c r="D95" s="302">
        <v>0.1958551532371573</v>
      </c>
      <c r="E95" s="302">
        <f t="shared" ref="E95:E102" si="49">SUM(B95:D95)</f>
        <v>3.1031462900803435</v>
      </c>
      <c r="F95" s="303"/>
      <c r="G95" s="302">
        <v>3.8523037831883644</v>
      </c>
      <c r="H95" s="302">
        <v>0.19573194148512046</v>
      </c>
      <c r="I95" s="302">
        <v>0.23483646740374145</v>
      </c>
      <c r="J95" s="302">
        <f t="shared" ref="J95:J97" si="50">SUM(G95:I95)</f>
        <v>4.2828721920772264</v>
      </c>
      <c r="K95" s="303"/>
      <c r="L95" s="302">
        <v>4.2655895018346399</v>
      </c>
      <c r="M95" s="302">
        <v>0.21727590431635171</v>
      </c>
      <c r="N95" s="302">
        <v>0.18608380097926444</v>
      </c>
      <c r="O95" s="302">
        <f t="shared" ref="O95:O102" si="51">SUM(L95:N95)</f>
        <v>4.6689492071302556</v>
      </c>
    </row>
    <row r="96" spans="1:15" s="236" customFormat="1" x14ac:dyDescent="0.2">
      <c r="A96" s="237" t="str">
        <f>name!E$6</f>
        <v>Associate professional occupations</v>
      </c>
      <c r="B96" s="302">
        <v>1.8869753194709928</v>
      </c>
      <c r="C96" s="302">
        <v>0.14834838311672563</v>
      </c>
      <c r="D96" s="302">
        <v>0.16418216396664806</v>
      </c>
      <c r="E96" s="302">
        <f t="shared" si="49"/>
        <v>2.1995058665543668</v>
      </c>
      <c r="F96" s="303"/>
      <c r="G96" s="302">
        <v>2.4413074698721373</v>
      </c>
      <c r="H96" s="302">
        <v>0.20000755373111395</v>
      </c>
      <c r="I96" s="302">
        <v>0.23439970309437316</v>
      </c>
      <c r="J96" s="302">
        <f t="shared" si="50"/>
        <v>2.8757147266976246</v>
      </c>
      <c r="K96" s="303"/>
      <c r="L96" s="302">
        <v>2.1750458589553574</v>
      </c>
      <c r="M96" s="302">
        <v>0.17016596595782102</v>
      </c>
      <c r="N96" s="302">
        <v>0.20405055567053212</v>
      </c>
      <c r="O96" s="302">
        <f t="shared" si="51"/>
        <v>2.5492623805837109</v>
      </c>
    </row>
    <row r="97" spans="1:15" s="236" customFormat="1" x14ac:dyDescent="0.2">
      <c r="A97" s="237" t="str">
        <f>name!E$7</f>
        <v>Administrative and secretarial occupations</v>
      </c>
      <c r="B97" s="302">
        <v>1.4009445207088342</v>
      </c>
      <c r="C97" s="302">
        <v>0.3870250087888964</v>
      </c>
      <c r="D97" s="302">
        <v>4.5187040355503638E-2</v>
      </c>
      <c r="E97" s="302">
        <f t="shared" si="49"/>
        <v>1.8331565698532344</v>
      </c>
      <c r="F97" s="303"/>
      <c r="G97" s="302">
        <v>1.6447442699634263</v>
      </c>
      <c r="H97" s="302">
        <v>0.36754444380064033</v>
      </c>
      <c r="I97" s="302">
        <v>9.099292644316738E-2</v>
      </c>
      <c r="J97" s="302">
        <f t="shared" si="50"/>
        <v>2.1032816402072338</v>
      </c>
      <c r="K97" s="303"/>
      <c r="L97" s="302">
        <v>1.4528675442211259</v>
      </c>
      <c r="M97" s="302">
        <v>0.26395939194275581</v>
      </c>
      <c r="N97" s="302">
        <v>6.3041440567085841E-2</v>
      </c>
      <c r="O97" s="302">
        <f t="shared" si="51"/>
        <v>1.7798683767309675</v>
      </c>
    </row>
    <row r="98" spans="1:15" s="236" customFormat="1" x14ac:dyDescent="0.2">
      <c r="A98" s="237" t="str">
        <f>name!E$8</f>
        <v>Skilled trades occupations</v>
      </c>
      <c r="B98" s="302">
        <v>5.8154257076846196</v>
      </c>
      <c r="C98" s="302">
        <v>0.22338433817420514</v>
      </c>
      <c r="D98" s="302">
        <v>0.81781989871285854</v>
      </c>
      <c r="E98" s="302">
        <f t="shared" si="49"/>
        <v>6.8566299445716838</v>
      </c>
      <c r="F98" s="303"/>
      <c r="G98" s="302">
        <v>5.0378285065719153</v>
      </c>
      <c r="H98" s="302">
        <v>0.15479474724731204</v>
      </c>
      <c r="I98" s="302">
        <v>0.77783456966299469</v>
      </c>
      <c r="J98" s="302">
        <f>SUM(G98:I98)</f>
        <v>5.9704578234822216</v>
      </c>
      <c r="K98" s="303"/>
      <c r="L98" s="302">
        <v>4.0816079390621214</v>
      </c>
      <c r="M98" s="302">
        <v>0.17652423772804396</v>
      </c>
      <c r="N98" s="302">
        <v>0.72343982944141616</v>
      </c>
      <c r="O98" s="302">
        <f t="shared" si="51"/>
        <v>4.9815720062315814</v>
      </c>
    </row>
    <row r="99" spans="1:15" s="236" customFormat="1" x14ac:dyDescent="0.2">
      <c r="A99" s="237" t="str">
        <f>name!E$9</f>
        <v>Caring, leisure and other service occupations</v>
      </c>
      <c r="B99" s="302">
        <v>0.14771535099493574</v>
      </c>
      <c r="C99" s="302">
        <v>2.9203724473583926E-2</v>
      </c>
      <c r="D99" s="302">
        <v>2.4986860761224149E-2</v>
      </c>
      <c r="E99" s="302">
        <f t="shared" si="49"/>
        <v>0.20190593622974382</v>
      </c>
      <c r="F99" s="303"/>
      <c r="G99" s="302">
        <v>0.17772112319324548</v>
      </c>
      <c r="H99" s="302">
        <v>4.2157426881934475E-2</v>
      </c>
      <c r="I99" s="302">
        <v>9.6456705759779285E-2</v>
      </c>
      <c r="J99" s="302">
        <f t="shared" ref="J99:J102" si="52">SUM(G99:I99)</f>
        <v>0.31633525583495925</v>
      </c>
      <c r="K99" s="303"/>
      <c r="L99" s="302">
        <v>0.22299879528620972</v>
      </c>
      <c r="M99" s="302">
        <v>3.9305675540496784E-2</v>
      </c>
      <c r="N99" s="302">
        <v>0.10198214481685264</v>
      </c>
      <c r="O99" s="302">
        <f t="shared" si="51"/>
        <v>0.36428661564355913</v>
      </c>
    </row>
    <row r="100" spans="1:15" s="236" customFormat="1" x14ac:dyDescent="0.2">
      <c r="A100" s="237" t="str">
        <f>name!E$10</f>
        <v>Sales and customer service occupations</v>
      </c>
      <c r="B100" s="302">
        <v>0.46713787482812641</v>
      </c>
      <c r="C100" s="302">
        <v>0.14068046158702693</v>
      </c>
      <c r="D100" s="302">
        <v>6.8166286820776245E-2</v>
      </c>
      <c r="E100" s="302">
        <f t="shared" si="49"/>
        <v>0.67598462323592967</v>
      </c>
      <c r="F100" s="303"/>
      <c r="G100" s="302">
        <v>0.49898604087782394</v>
      </c>
      <c r="H100" s="302">
        <v>0.13923035450764831</v>
      </c>
      <c r="I100" s="302">
        <v>6.613417807270329E-2</v>
      </c>
      <c r="J100" s="302">
        <f t="shared" si="52"/>
        <v>0.70435057345817553</v>
      </c>
      <c r="K100" s="303"/>
      <c r="L100" s="302">
        <v>0.51178530659344346</v>
      </c>
      <c r="M100" s="302">
        <v>0.14042824193941097</v>
      </c>
      <c r="N100" s="302">
        <v>5.6365110852046804E-2</v>
      </c>
      <c r="O100" s="302">
        <f t="shared" si="51"/>
        <v>0.70857865938490117</v>
      </c>
    </row>
    <row r="101" spans="1:15" s="236" customFormat="1" x14ac:dyDescent="0.2">
      <c r="A101" s="237" t="str">
        <f>name!E$11</f>
        <v>Process, plant and machine operatives</v>
      </c>
      <c r="B101" s="302">
        <v>2.9199276018490807</v>
      </c>
      <c r="C101" s="302">
        <v>0.2306433622138134</v>
      </c>
      <c r="D101" s="302">
        <v>0.15055337305773128</v>
      </c>
      <c r="E101" s="302">
        <f t="shared" si="49"/>
        <v>3.3011243371206254</v>
      </c>
      <c r="F101" s="303"/>
      <c r="G101" s="302">
        <v>2.3846131088409388</v>
      </c>
      <c r="H101" s="302">
        <v>0.19782001368095758</v>
      </c>
      <c r="I101" s="302">
        <v>0.36296582905998553</v>
      </c>
      <c r="J101" s="302">
        <f t="shared" si="52"/>
        <v>2.9453989515818821</v>
      </c>
      <c r="K101" s="303"/>
      <c r="L101" s="302">
        <v>2.2567611393094649</v>
      </c>
      <c r="M101" s="302">
        <v>0.2247085830682039</v>
      </c>
      <c r="N101" s="302">
        <v>0.38600838189695957</v>
      </c>
      <c r="O101" s="302">
        <f t="shared" si="51"/>
        <v>2.8674781042746287</v>
      </c>
    </row>
    <row r="102" spans="1:15" s="236" customFormat="1" x14ac:dyDescent="0.2">
      <c r="A102" s="237" t="str">
        <f>name!E$12</f>
        <v>Elementary occupations</v>
      </c>
      <c r="B102" s="302">
        <v>1.0486147221162976</v>
      </c>
      <c r="C102" s="302">
        <v>0.16771624638874261</v>
      </c>
      <c r="D102" s="302">
        <v>0.11604766528609758</v>
      </c>
      <c r="E102" s="302">
        <f t="shared" si="49"/>
        <v>1.3323786337911379</v>
      </c>
      <c r="F102" s="303"/>
      <c r="G102" s="302">
        <v>0.85564883112902457</v>
      </c>
      <c r="H102" s="302">
        <v>0.14633599128387334</v>
      </c>
      <c r="I102" s="302">
        <v>0.19101976841456772</v>
      </c>
      <c r="J102" s="302">
        <f t="shared" si="52"/>
        <v>1.1930045908274658</v>
      </c>
      <c r="K102" s="303"/>
      <c r="L102" s="302">
        <v>0.55163327940386897</v>
      </c>
      <c r="M102" s="302">
        <v>0.100706776195046</v>
      </c>
      <c r="N102" s="302">
        <v>0.18099097711176632</v>
      </c>
      <c r="O102" s="302">
        <f t="shared" si="51"/>
        <v>0.83333103271068132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18.567520807594644</v>
      </c>
      <c r="C104" s="311">
        <f t="shared" ref="C104:E104" si="53">SUM(C94:C102)</f>
        <v>1.55252424421781</v>
      </c>
      <c r="D104" s="311">
        <f t="shared" si="53"/>
        <v>1.9359549481875364</v>
      </c>
      <c r="E104" s="311">
        <f t="shared" si="53"/>
        <v>22.05599999999999</v>
      </c>
      <c r="F104" s="311"/>
      <c r="G104" s="311">
        <f t="shared" ref="G104:J104" si="54">SUM(G94:G102)</f>
        <v>19.437260644248603</v>
      </c>
      <c r="H104" s="311">
        <f t="shared" si="54"/>
        <v>1.6503473298133464</v>
      </c>
      <c r="I104" s="311">
        <f t="shared" si="54"/>
        <v>2.4463920259380552</v>
      </c>
      <c r="J104" s="311">
        <f t="shared" si="54"/>
        <v>23.53400000000001</v>
      </c>
      <c r="K104" s="311"/>
      <c r="L104" s="311">
        <f t="shared" ref="L104:O104" si="55">SUM(L94:L102)</f>
        <v>17.955217307762254</v>
      </c>
      <c r="M104" s="311">
        <f t="shared" si="55"/>
        <v>1.5461940936367098</v>
      </c>
      <c r="N104" s="311">
        <f t="shared" si="55"/>
        <v>2.2615885986010125</v>
      </c>
      <c r="O104" s="311">
        <f t="shared" si="55"/>
        <v>21.762999999999977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0.11566407862360657</v>
      </c>
      <c r="C111" s="302">
        <v>4.3437662755382534E-3</v>
      </c>
      <c r="D111" s="302">
        <v>1.1160979925503078E-2</v>
      </c>
      <c r="E111" s="302">
        <f>SUM(B111:D111)</f>
        <v>0.13116882482464792</v>
      </c>
      <c r="F111" s="303"/>
      <c r="G111" s="302">
        <v>0.21779063329716714</v>
      </c>
      <c r="H111" s="302">
        <v>1.8792535593296612E-2</v>
      </c>
      <c r="I111" s="302">
        <v>0</v>
      </c>
      <c r="J111" s="302">
        <f>SUM(G111:I111)</f>
        <v>0.23658316889046374</v>
      </c>
      <c r="K111" s="303"/>
      <c r="L111" s="302">
        <v>0.20523794419190056</v>
      </c>
      <c r="M111" s="302">
        <v>1.9191886015324507E-2</v>
      </c>
      <c r="N111" s="302">
        <v>0</v>
      </c>
      <c r="O111" s="302">
        <f>SUM(L111:N111)</f>
        <v>0.22442983020722507</v>
      </c>
    </row>
    <row r="112" spans="1:15" s="236" customFormat="1" x14ac:dyDescent="0.2">
      <c r="A112" s="237" t="str">
        <f>name!E$5</f>
        <v>Professional occupations</v>
      </c>
      <c r="B112" s="302">
        <v>0.32437945131932977</v>
      </c>
      <c r="C112" s="302">
        <v>5.5727388797972722E-3</v>
      </c>
      <c r="D112" s="302">
        <v>1.4208326560875631E-2</v>
      </c>
      <c r="E112" s="302">
        <f t="shared" ref="E112:E119" si="56">SUM(B112:D112)</f>
        <v>0.34416051676000264</v>
      </c>
      <c r="F112" s="303"/>
      <c r="G112" s="302">
        <v>0.68375894527060743</v>
      </c>
      <c r="H112" s="302">
        <v>2.5209826773515184E-2</v>
      </c>
      <c r="I112" s="302">
        <v>0</v>
      </c>
      <c r="J112" s="302">
        <f t="shared" ref="J112:J114" si="57">SUM(G112:I112)</f>
        <v>0.70896877204412256</v>
      </c>
      <c r="K112" s="303"/>
      <c r="L112" s="302">
        <v>0.67998641394841963</v>
      </c>
      <c r="M112" s="302">
        <v>2.5246536243754846E-2</v>
      </c>
      <c r="N112" s="302">
        <v>0</v>
      </c>
      <c r="O112" s="302">
        <f t="shared" ref="O112:O119" si="58">SUM(L112:N112)</f>
        <v>0.70523295019217447</v>
      </c>
    </row>
    <row r="113" spans="1:15" s="236" customFormat="1" x14ac:dyDescent="0.2">
      <c r="A113" s="237" t="str">
        <f>name!E$6</f>
        <v>Associate professional occupations</v>
      </c>
      <c r="B113" s="302">
        <v>0.21780614670092127</v>
      </c>
      <c r="C113" s="302">
        <v>8.3628468951656761E-3</v>
      </c>
      <c r="D113" s="302">
        <v>6.7547310652498688E-3</v>
      </c>
      <c r="E113" s="302">
        <f t="shared" si="56"/>
        <v>0.23292372466133682</v>
      </c>
      <c r="F113" s="303"/>
      <c r="G113" s="302">
        <v>0.43980173782863519</v>
      </c>
      <c r="H113" s="302">
        <v>2.8601119928963761E-2</v>
      </c>
      <c r="I113" s="302">
        <v>0</v>
      </c>
      <c r="J113" s="302">
        <f t="shared" si="57"/>
        <v>0.46840285775759893</v>
      </c>
      <c r="K113" s="303"/>
      <c r="L113" s="302">
        <v>0.34871967885260757</v>
      </c>
      <c r="M113" s="302">
        <v>2.644704430204841E-2</v>
      </c>
      <c r="N113" s="302">
        <v>0</v>
      </c>
      <c r="O113" s="302">
        <f t="shared" si="58"/>
        <v>0.37516672315465599</v>
      </c>
    </row>
    <row r="114" spans="1:15" s="236" customFormat="1" x14ac:dyDescent="0.2">
      <c r="A114" s="237" t="str">
        <f>name!E$7</f>
        <v>Administrative and secretarial occupations</v>
      </c>
      <c r="B114" s="302">
        <v>0.34940649426238335</v>
      </c>
      <c r="C114" s="302">
        <v>2.4838099501575416E-2</v>
      </c>
      <c r="D114" s="302">
        <v>4.5663069676965028E-3</v>
      </c>
      <c r="E114" s="302">
        <f t="shared" si="56"/>
        <v>0.37881090073165524</v>
      </c>
      <c r="F114" s="303"/>
      <c r="G114" s="302">
        <v>0.57344365118630303</v>
      </c>
      <c r="H114" s="302">
        <v>7.4751465463305744E-2</v>
      </c>
      <c r="I114" s="302">
        <v>0</v>
      </c>
      <c r="J114" s="302">
        <f t="shared" si="57"/>
        <v>0.64819511664960872</v>
      </c>
      <c r="K114" s="303"/>
      <c r="L114" s="302">
        <v>0.44445325256377149</v>
      </c>
      <c r="M114" s="302">
        <v>5.1109720592465109E-2</v>
      </c>
      <c r="N114" s="302">
        <v>0</v>
      </c>
      <c r="O114" s="302">
        <f t="shared" si="58"/>
        <v>0.4955629731562366</v>
      </c>
    </row>
    <row r="115" spans="1:15" s="236" customFormat="1" x14ac:dyDescent="0.2">
      <c r="A115" s="237" t="str">
        <f>name!E$8</f>
        <v>Skilled trades occupations</v>
      </c>
      <c r="B115" s="302">
        <v>0.23079848098944253</v>
      </c>
      <c r="C115" s="302">
        <v>3.5279966130673623E-3</v>
      </c>
      <c r="D115" s="302">
        <v>1.2910409112492556E-2</v>
      </c>
      <c r="E115" s="302">
        <f t="shared" si="56"/>
        <v>0.24723688671500244</v>
      </c>
      <c r="F115" s="303"/>
      <c r="G115" s="302">
        <v>0.31988376546064551</v>
      </c>
      <c r="H115" s="302">
        <v>1.2148219101638016E-2</v>
      </c>
      <c r="I115" s="302">
        <v>0</v>
      </c>
      <c r="J115" s="302">
        <f>SUM(G115:I115)</f>
        <v>0.3320319845622835</v>
      </c>
      <c r="K115" s="303"/>
      <c r="L115" s="302">
        <v>0.24575357286005517</v>
      </c>
      <c r="M115" s="302">
        <v>9.5032425542410717E-3</v>
      </c>
      <c r="N115" s="302">
        <v>0</v>
      </c>
      <c r="O115" s="302">
        <f t="shared" si="58"/>
        <v>0.25525681541429623</v>
      </c>
    </row>
    <row r="116" spans="1:15" s="236" customFormat="1" x14ac:dyDescent="0.2">
      <c r="A116" s="237" t="str">
        <f>name!E$9</f>
        <v>Caring, leisure and other service occupations</v>
      </c>
      <c r="B116" s="302">
        <v>4.2413402868988689E-2</v>
      </c>
      <c r="C116" s="302">
        <v>4.6683167294839364E-3</v>
      </c>
      <c r="D116" s="302">
        <v>1.2106854490456329E-3</v>
      </c>
      <c r="E116" s="302">
        <f t="shared" si="56"/>
        <v>4.8292405047518257E-2</v>
      </c>
      <c r="F116" s="303"/>
      <c r="G116" s="302">
        <v>7.244469159098213E-2</v>
      </c>
      <c r="H116" s="302">
        <v>1.6222050964092911E-2</v>
      </c>
      <c r="I116" s="302">
        <v>0</v>
      </c>
      <c r="J116" s="302">
        <f t="shared" ref="J116:J119" si="59">SUM(G116:I116)</f>
        <v>8.8666742555075034E-2</v>
      </c>
      <c r="K116" s="303"/>
      <c r="L116" s="302">
        <v>8.0190272877467494E-2</v>
      </c>
      <c r="M116" s="302">
        <v>1.3377256407601073E-2</v>
      </c>
      <c r="N116" s="302">
        <v>0</v>
      </c>
      <c r="O116" s="302">
        <f t="shared" si="58"/>
        <v>9.3567529285068562E-2</v>
      </c>
    </row>
    <row r="117" spans="1:15" s="236" customFormat="1" x14ac:dyDescent="0.2">
      <c r="A117" s="237" t="str">
        <f>name!E$10</f>
        <v>Sales and customer service occupations</v>
      </c>
      <c r="B117" s="302">
        <v>0.29242672135013614</v>
      </c>
      <c r="C117" s="302">
        <v>3.9637691904179463E-2</v>
      </c>
      <c r="D117" s="302">
        <v>2.0666494095403141E-2</v>
      </c>
      <c r="E117" s="302">
        <f t="shared" si="56"/>
        <v>0.35273090734971879</v>
      </c>
      <c r="F117" s="303"/>
      <c r="G117" s="302">
        <v>0.48958312626480321</v>
      </c>
      <c r="H117" s="302">
        <v>0.16515338683781641</v>
      </c>
      <c r="I117" s="302">
        <v>0</v>
      </c>
      <c r="J117" s="302">
        <f t="shared" si="59"/>
        <v>0.6547365131026196</v>
      </c>
      <c r="K117" s="303"/>
      <c r="L117" s="302">
        <v>0.55566058268764074</v>
      </c>
      <c r="M117" s="302">
        <v>0.18112770222110036</v>
      </c>
      <c r="N117" s="302">
        <v>0</v>
      </c>
      <c r="O117" s="302">
        <f t="shared" si="58"/>
        <v>0.73678828490874104</v>
      </c>
    </row>
    <row r="118" spans="1:15" s="236" customFormat="1" x14ac:dyDescent="0.2">
      <c r="A118" s="237" t="str">
        <f>name!E$11</f>
        <v>Process, plant and machine operatives</v>
      </c>
      <c r="B118" s="302">
        <v>0.11100431557834156</v>
      </c>
      <c r="C118" s="302">
        <v>1.6100314803816555E-3</v>
      </c>
      <c r="D118" s="302">
        <v>7.0063385289534279E-3</v>
      </c>
      <c r="E118" s="302">
        <f t="shared" si="56"/>
        <v>0.11962068558767663</v>
      </c>
      <c r="F118" s="303"/>
      <c r="G118" s="302">
        <v>0.15346594493693363</v>
      </c>
      <c r="H118" s="302">
        <v>9.2274513030856809E-3</v>
      </c>
      <c r="I118" s="302">
        <v>0</v>
      </c>
      <c r="J118" s="302">
        <f t="shared" si="59"/>
        <v>0.16269339624001933</v>
      </c>
      <c r="K118" s="303"/>
      <c r="L118" s="302">
        <v>0.16941874815377525</v>
      </c>
      <c r="M118" s="302">
        <v>1.2063858286351635E-2</v>
      </c>
      <c r="N118" s="302">
        <v>0</v>
      </c>
      <c r="O118" s="302">
        <f t="shared" si="58"/>
        <v>0.1814826064401269</v>
      </c>
    </row>
    <row r="119" spans="1:15" s="236" customFormat="1" x14ac:dyDescent="0.2">
      <c r="A119" s="237" t="str">
        <f>name!E$12</f>
        <v>Elementary occupations</v>
      </c>
      <c r="B119" s="302">
        <v>3.810759013666766E-2</v>
      </c>
      <c r="C119" s="302">
        <v>8.3510792505861985E-3</v>
      </c>
      <c r="D119" s="302">
        <v>1.5964789351885611E-3</v>
      </c>
      <c r="E119" s="302">
        <f t="shared" si="56"/>
        <v>4.8055148322442426E-2</v>
      </c>
      <c r="F119" s="303"/>
      <c r="G119" s="302">
        <v>5.5031646940521303E-2</v>
      </c>
      <c r="H119" s="302">
        <v>1.768980125768805E-2</v>
      </c>
      <c r="I119" s="302">
        <v>0</v>
      </c>
      <c r="J119" s="302">
        <f t="shared" si="59"/>
        <v>7.272144819820936E-2</v>
      </c>
      <c r="K119" s="303"/>
      <c r="L119" s="302">
        <v>3.616270133740828E-2</v>
      </c>
      <c r="M119" s="302">
        <v>8.3495859040604078E-3</v>
      </c>
      <c r="N119" s="302">
        <v>0</v>
      </c>
      <c r="O119" s="302">
        <f t="shared" si="58"/>
        <v>4.451228724146869E-2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1.7220066818298176</v>
      </c>
      <c r="C121" s="311">
        <f t="shared" ref="C121:E121" si="60">SUM(C111:C119)</f>
        <v>0.10091256752977522</v>
      </c>
      <c r="D121" s="311">
        <f t="shared" si="60"/>
        <v>8.0080750640408399E-2</v>
      </c>
      <c r="E121" s="311">
        <f t="shared" si="60"/>
        <v>1.9030000000000009</v>
      </c>
      <c r="F121" s="311"/>
      <c r="G121" s="311">
        <f t="shared" ref="G121:J121" si="61">SUM(G111:G119)</f>
        <v>3.0052041427765985</v>
      </c>
      <c r="H121" s="311">
        <f t="shared" si="61"/>
        <v>0.36779585722340236</v>
      </c>
      <c r="I121" s="311">
        <f t="shared" si="61"/>
        <v>0</v>
      </c>
      <c r="J121" s="311">
        <f t="shared" si="61"/>
        <v>3.3730000000000011</v>
      </c>
      <c r="K121" s="311"/>
      <c r="L121" s="311">
        <f t="shared" ref="L121:O121" si="62">SUM(L111:L119)</f>
        <v>2.7655831674730464</v>
      </c>
      <c r="M121" s="311">
        <f t="shared" si="62"/>
        <v>0.34641683252694744</v>
      </c>
      <c r="N121" s="311">
        <f t="shared" si="62"/>
        <v>0</v>
      </c>
      <c r="O121" s="311">
        <f t="shared" si="62"/>
        <v>3.111999999999993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0.15467260917790504</v>
      </c>
      <c r="C128" s="302">
        <v>1.1290774397062754E-2</v>
      </c>
      <c r="D128" s="302">
        <v>6.8185893979294809E-2</v>
      </c>
      <c r="E128" s="302">
        <f>SUM(B128:D128)</f>
        <v>0.2341492775542626</v>
      </c>
      <c r="F128" s="303"/>
      <c r="G128" s="302">
        <v>0.2484288522690743</v>
      </c>
      <c r="H128" s="302">
        <v>1.7312823715071545E-2</v>
      </c>
      <c r="I128" s="302">
        <v>9.4932565927998813E-4</v>
      </c>
      <c r="J128" s="302">
        <f>SUM(G128:I128)</f>
        <v>0.2666910016434258</v>
      </c>
      <c r="K128" s="303"/>
      <c r="L128" s="302">
        <v>0.29292048150929795</v>
      </c>
      <c r="M128" s="302">
        <v>2.3530567099991649E-2</v>
      </c>
      <c r="N128" s="302">
        <v>8.9820550012753846E-4</v>
      </c>
      <c r="O128" s="302">
        <f>SUM(L128:N128)</f>
        <v>0.31734925410941711</v>
      </c>
    </row>
    <row r="129" spans="1:15" s="236" customFormat="1" x14ac:dyDescent="0.2">
      <c r="A129" s="237" t="str">
        <f>name!E$5</f>
        <v>Professional occupations</v>
      </c>
      <c r="B129" s="302">
        <v>0.14401987655817367</v>
      </c>
      <c r="C129" s="302">
        <v>2.0450059466088553E-2</v>
      </c>
      <c r="D129" s="302">
        <v>3.2406902692870956E-2</v>
      </c>
      <c r="E129" s="302">
        <f t="shared" ref="E129:E136" si="63">SUM(B129:D129)</f>
        <v>0.19687683871713318</v>
      </c>
      <c r="F129" s="303"/>
      <c r="G129" s="302">
        <v>0.26317017176517016</v>
      </c>
      <c r="H129" s="302">
        <v>2.6989933020131075E-2</v>
      </c>
      <c r="I129" s="302">
        <v>1.272239545202547E-3</v>
      </c>
      <c r="J129" s="302">
        <f t="shared" ref="J129:J131" si="64">SUM(G129:I129)</f>
        <v>0.2914323443305038</v>
      </c>
      <c r="K129" s="303"/>
      <c r="L129" s="302">
        <v>0.3407502742835361</v>
      </c>
      <c r="M129" s="302">
        <v>3.5734561394689245E-2</v>
      </c>
      <c r="N129" s="302">
        <v>1.091429555421411E-3</v>
      </c>
      <c r="O129" s="302">
        <f t="shared" ref="O129:O136" si="65">SUM(L129:N129)</f>
        <v>0.37757626523364674</v>
      </c>
    </row>
    <row r="130" spans="1:15" s="236" customFormat="1" x14ac:dyDescent="0.2">
      <c r="A130" s="237" t="str">
        <f>name!E$6</f>
        <v>Associate professional occupations</v>
      </c>
      <c r="B130" s="302">
        <v>0.14199462895160395</v>
      </c>
      <c r="C130" s="302">
        <v>2.1547733691559465E-2</v>
      </c>
      <c r="D130" s="302">
        <v>2.4773734540754218E-2</v>
      </c>
      <c r="E130" s="302">
        <f t="shared" si="63"/>
        <v>0.18831609718391762</v>
      </c>
      <c r="F130" s="303"/>
      <c r="G130" s="302">
        <v>0.22486284199596587</v>
      </c>
      <c r="H130" s="302">
        <v>2.9718114670491617E-2</v>
      </c>
      <c r="I130" s="302">
        <v>1.3808649117240885E-3</v>
      </c>
      <c r="J130" s="302">
        <f t="shared" si="64"/>
        <v>0.25596182157818154</v>
      </c>
      <c r="K130" s="303"/>
      <c r="L130" s="302">
        <v>0.23213715175376609</v>
      </c>
      <c r="M130" s="302">
        <v>3.4546906061693576E-2</v>
      </c>
      <c r="N130" s="302">
        <v>1.6846423508034873E-3</v>
      </c>
      <c r="O130" s="302">
        <f t="shared" si="65"/>
        <v>0.26836870016626319</v>
      </c>
    </row>
    <row r="131" spans="1:15" s="236" customFormat="1" x14ac:dyDescent="0.2">
      <c r="A131" s="237" t="str">
        <f>name!E$7</f>
        <v>Administrative and secretarial occupations</v>
      </c>
      <c r="B131" s="302">
        <v>9.9460395456299699E-2</v>
      </c>
      <c r="C131" s="302">
        <v>5.6618244943750499E-2</v>
      </c>
      <c r="D131" s="302">
        <v>6.4873491108490989E-3</v>
      </c>
      <c r="E131" s="302">
        <f t="shared" si="63"/>
        <v>0.16256598951089932</v>
      </c>
      <c r="F131" s="303"/>
      <c r="G131" s="302">
        <v>0.12808729521598181</v>
      </c>
      <c r="H131" s="302">
        <v>5.6545657873610558E-2</v>
      </c>
      <c r="I131" s="302">
        <v>4.28794511255553E-4</v>
      </c>
      <c r="J131" s="302">
        <f t="shared" si="64"/>
        <v>0.18506174760084793</v>
      </c>
      <c r="K131" s="303"/>
      <c r="L131" s="302">
        <v>0.12668413853077842</v>
      </c>
      <c r="M131" s="302">
        <v>5.6470323481873586E-2</v>
      </c>
      <c r="N131" s="302">
        <v>7.9815801865696636E-4</v>
      </c>
      <c r="O131" s="302">
        <f t="shared" si="65"/>
        <v>0.18395262003130897</v>
      </c>
    </row>
    <row r="132" spans="1:15" s="236" customFormat="1" x14ac:dyDescent="0.2">
      <c r="A132" s="237" t="str">
        <f>name!E$8</f>
        <v>Skilled trades occupations</v>
      </c>
      <c r="B132" s="302">
        <v>0.15560387024927991</v>
      </c>
      <c r="C132" s="302">
        <v>1.6653727924418368E-2</v>
      </c>
      <c r="D132" s="302">
        <v>0.13334728559605966</v>
      </c>
      <c r="E132" s="302">
        <f t="shared" si="63"/>
        <v>0.30560488376975792</v>
      </c>
      <c r="F132" s="303"/>
      <c r="G132" s="302">
        <v>0.19577193482797331</v>
      </c>
      <c r="H132" s="302">
        <v>1.3758836672039971E-2</v>
      </c>
      <c r="I132" s="302">
        <v>2.1113385547898117E-3</v>
      </c>
      <c r="J132" s="302">
        <f>SUM(G132:I132)</f>
        <v>0.2116421100548031</v>
      </c>
      <c r="K132" s="303"/>
      <c r="L132" s="302">
        <v>0.2332804804648497</v>
      </c>
      <c r="M132" s="302">
        <v>2.4025999322786481E-2</v>
      </c>
      <c r="N132" s="302">
        <v>2.497451409344056E-3</v>
      </c>
      <c r="O132" s="302">
        <f t="shared" si="65"/>
        <v>0.2598039311969802</v>
      </c>
    </row>
    <row r="133" spans="1:15" s="236" customFormat="1" x14ac:dyDescent="0.2">
      <c r="A133" s="237" t="str">
        <f>name!E$9</f>
        <v>Caring, leisure and other service occupations</v>
      </c>
      <c r="B133" s="302">
        <v>2.6149596728991368E-2</v>
      </c>
      <c r="C133" s="302">
        <v>8.2913194445156501E-3</v>
      </c>
      <c r="D133" s="302">
        <v>7.7989853440261899E-3</v>
      </c>
      <c r="E133" s="302">
        <f t="shared" si="63"/>
        <v>4.2239901517533207E-2</v>
      </c>
      <c r="F133" s="303"/>
      <c r="G133" s="302">
        <v>3.2992881675176208E-2</v>
      </c>
      <c r="H133" s="302">
        <v>6.3728203329231703E-3</v>
      </c>
      <c r="I133" s="302">
        <v>7.8652241703793945E-4</v>
      </c>
      <c r="J133" s="302">
        <f t="shared" ref="J133:J136" si="66">SUM(G133:I133)</f>
        <v>4.0152224425137314E-2</v>
      </c>
      <c r="K133" s="303"/>
      <c r="L133" s="302">
        <v>3.6341690800200624E-2</v>
      </c>
      <c r="M133" s="302">
        <v>6.2951710404040035E-3</v>
      </c>
      <c r="N133" s="302">
        <v>8.8098514922935742E-4</v>
      </c>
      <c r="O133" s="302">
        <f t="shared" si="65"/>
        <v>4.3517846989833985E-2</v>
      </c>
    </row>
    <row r="134" spans="1:15" s="236" customFormat="1" x14ac:dyDescent="0.2">
      <c r="A134" s="237" t="str">
        <f>name!E$10</f>
        <v>Sales and customer service occupations</v>
      </c>
      <c r="B134" s="302">
        <v>5.2553492910259084E-2</v>
      </c>
      <c r="C134" s="302">
        <v>2.4849138948972553E-2</v>
      </c>
      <c r="D134" s="302">
        <v>1.5760821497043959E-2</v>
      </c>
      <c r="E134" s="302">
        <f t="shared" si="63"/>
        <v>9.3163453356275586E-2</v>
      </c>
      <c r="F134" s="303"/>
      <c r="G134" s="302">
        <v>7.6277121794208536E-2</v>
      </c>
      <c r="H134" s="302">
        <v>3.4654496032344689E-2</v>
      </c>
      <c r="I134" s="302">
        <v>2.2259810553243307E-4</v>
      </c>
      <c r="J134" s="302">
        <f t="shared" si="66"/>
        <v>0.11115421593208566</v>
      </c>
      <c r="K134" s="303"/>
      <c r="L134" s="302">
        <v>0.10212090778545754</v>
      </c>
      <c r="M134" s="302">
        <v>4.3182687948818813E-2</v>
      </c>
      <c r="N134" s="302">
        <v>1.8019042822990983E-4</v>
      </c>
      <c r="O134" s="302">
        <f t="shared" si="65"/>
        <v>0.14548378616250629</v>
      </c>
    </row>
    <row r="135" spans="1:15" s="236" customFormat="1" x14ac:dyDescent="0.2">
      <c r="A135" s="237" t="str">
        <f>name!E$11</f>
        <v>Process, plant and machine operatives</v>
      </c>
      <c r="B135" s="302">
        <v>0.41758412238988568</v>
      </c>
      <c r="C135" s="302">
        <v>1.4874796740535079E-2</v>
      </c>
      <c r="D135" s="302">
        <v>2.2560666107058345E-2</v>
      </c>
      <c r="E135" s="302">
        <f t="shared" si="63"/>
        <v>0.45501958523747915</v>
      </c>
      <c r="F135" s="303"/>
      <c r="G135" s="302">
        <v>0.52138113743420811</v>
      </c>
      <c r="H135" s="302">
        <v>2.0874556619491239E-2</v>
      </c>
      <c r="I135" s="302">
        <v>4.02825774255703E-4</v>
      </c>
      <c r="J135" s="302">
        <f t="shared" si="66"/>
        <v>0.54265851982795499</v>
      </c>
      <c r="K135" s="303"/>
      <c r="L135" s="302">
        <v>0.64572988167145562</v>
      </c>
      <c r="M135" s="302">
        <v>2.6390225888288862E-2</v>
      </c>
      <c r="N135" s="302">
        <v>1.9729251578448701E-4</v>
      </c>
      <c r="O135" s="302">
        <f t="shared" si="65"/>
        <v>0.67231740007552898</v>
      </c>
    </row>
    <row r="136" spans="1:15" s="236" customFormat="1" x14ac:dyDescent="0.2">
      <c r="A136" s="237" t="str">
        <f>name!E$12</f>
        <v>Elementary occupations</v>
      </c>
      <c r="B136" s="302">
        <v>0.24830193682647791</v>
      </c>
      <c r="C136" s="302">
        <v>2.2883118092956851E-2</v>
      </c>
      <c r="D136" s="302">
        <v>2.4878918233310118E-2</v>
      </c>
      <c r="E136" s="302">
        <f t="shared" si="63"/>
        <v>0.29606397315274491</v>
      </c>
      <c r="F136" s="303"/>
      <c r="G136" s="302">
        <v>0.32333756035035832</v>
      </c>
      <c r="H136" s="302">
        <v>1.7072191344012382E-2</v>
      </c>
      <c r="I136" s="302">
        <v>8.362629126908908E-4</v>
      </c>
      <c r="J136" s="302">
        <f t="shared" si="66"/>
        <v>0.34124601460706161</v>
      </c>
      <c r="K136" s="303"/>
      <c r="L136" s="302">
        <v>0.32212982288188985</v>
      </c>
      <c r="M136" s="302">
        <v>1.4345525555780081E-2</v>
      </c>
      <c r="N136" s="302">
        <v>1.1548475968463018E-3</v>
      </c>
      <c r="O136" s="302">
        <f t="shared" si="65"/>
        <v>0.33763019603451622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1.4403405292488762</v>
      </c>
      <c r="C138" s="311">
        <f t="shared" ref="C138:E138" si="67">SUM(C128:C136)</f>
        <v>0.19745891364985974</v>
      </c>
      <c r="D138" s="311">
        <f t="shared" si="67"/>
        <v>0.33620055710126739</v>
      </c>
      <c r="E138" s="311">
        <f t="shared" si="67"/>
        <v>1.9740000000000033</v>
      </c>
      <c r="F138" s="311"/>
      <c r="G138" s="311">
        <f t="shared" ref="G138:J138" si="68">SUM(G128:G136)</f>
        <v>2.0143097973281168</v>
      </c>
      <c r="H138" s="311">
        <f t="shared" si="68"/>
        <v>0.22329943028011623</v>
      </c>
      <c r="I138" s="311">
        <f t="shared" si="68"/>
        <v>8.3907723917689536E-3</v>
      </c>
      <c r="J138" s="311">
        <f t="shared" si="68"/>
        <v>2.2460000000000018</v>
      </c>
      <c r="K138" s="311"/>
      <c r="L138" s="311">
        <f t="shared" ref="L138:O138" si="69">SUM(L128:L136)</f>
        <v>2.3320948296812318</v>
      </c>
      <c r="M138" s="311">
        <f t="shared" si="69"/>
        <v>0.2645219677943263</v>
      </c>
      <c r="N138" s="311">
        <f t="shared" si="69"/>
        <v>9.3832025244435149E-3</v>
      </c>
      <c r="O138" s="311">
        <f t="shared" si="69"/>
        <v>2.6060000000000016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1.505225617461913</v>
      </c>
      <c r="C145" s="302">
        <v>0.14322970148165701</v>
      </c>
      <c r="D145" s="302">
        <v>0.39963676603389175</v>
      </c>
      <c r="E145" s="302">
        <f>SUM(B145:D145)</f>
        <v>2.048092084977462</v>
      </c>
      <c r="F145" s="303"/>
      <c r="G145" s="302">
        <v>2.1822363812805441</v>
      </c>
      <c r="H145" s="302">
        <v>0.31575933860441108</v>
      </c>
      <c r="I145" s="302">
        <v>0.83876894926827139</v>
      </c>
      <c r="J145" s="302">
        <f>SUM(G145:I145)</f>
        <v>3.3367646691532267</v>
      </c>
      <c r="K145" s="303"/>
      <c r="L145" s="302">
        <v>2.7102452876599044</v>
      </c>
      <c r="M145" s="302">
        <v>0.41341263672728334</v>
      </c>
      <c r="N145" s="302">
        <v>1.0649041685235794</v>
      </c>
      <c r="O145" s="302">
        <f>SUM(L145:N145)</f>
        <v>4.1885620929107672</v>
      </c>
    </row>
    <row r="146" spans="1:15" s="236" customFormat="1" x14ac:dyDescent="0.2">
      <c r="A146" s="237" t="str">
        <f>name!E$5</f>
        <v>Professional occupations</v>
      </c>
      <c r="B146" s="302">
        <v>2.1628849558295182</v>
      </c>
      <c r="C146" s="302">
        <v>0.10137197657290614</v>
      </c>
      <c r="D146" s="302">
        <v>0.20408943029494267</v>
      </c>
      <c r="E146" s="302">
        <f t="shared" ref="E146:E153" si="70">SUM(B146:D146)</f>
        <v>2.4683463626973667</v>
      </c>
      <c r="F146" s="303"/>
      <c r="G146" s="302">
        <v>3.4998908199326468</v>
      </c>
      <c r="H146" s="302">
        <v>0.1998785763619734</v>
      </c>
      <c r="I146" s="302">
        <v>0.33315338594116917</v>
      </c>
      <c r="J146" s="302">
        <f t="shared" ref="J146:J148" si="71">SUM(G146:I146)</f>
        <v>4.0329227822357891</v>
      </c>
      <c r="K146" s="303"/>
      <c r="L146" s="302">
        <v>5.2313545793513105</v>
      </c>
      <c r="M146" s="302">
        <v>0.26718086482209974</v>
      </c>
      <c r="N146" s="302">
        <v>0.3062222657329578</v>
      </c>
      <c r="O146" s="302">
        <f t="shared" ref="O146:O153" si="72">SUM(L146:N146)</f>
        <v>5.8047577099063679</v>
      </c>
    </row>
    <row r="147" spans="1:15" s="236" customFormat="1" x14ac:dyDescent="0.2">
      <c r="A147" s="237" t="str">
        <f>name!E$6</f>
        <v>Associate professional occupations</v>
      </c>
      <c r="B147" s="302">
        <v>1.1579559124270009</v>
      </c>
      <c r="C147" s="302">
        <v>0.12283553900441904</v>
      </c>
      <c r="D147" s="302">
        <v>8.9398013884566169E-2</v>
      </c>
      <c r="E147" s="302">
        <f t="shared" si="70"/>
        <v>1.3701894653159863</v>
      </c>
      <c r="F147" s="303"/>
      <c r="G147" s="302">
        <v>1.7705769253722961</v>
      </c>
      <c r="H147" s="302">
        <v>0.20413218067137387</v>
      </c>
      <c r="I147" s="302">
        <v>0.14678053255562634</v>
      </c>
      <c r="J147" s="302">
        <f t="shared" si="71"/>
        <v>2.1214896385992961</v>
      </c>
      <c r="K147" s="303"/>
      <c r="L147" s="302">
        <v>2.0963580721759465</v>
      </c>
      <c r="M147" s="302">
        <v>0.23986169216036562</v>
      </c>
      <c r="N147" s="302">
        <v>0.16544096617811854</v>
      </c>
      <c r="O147" s="302">
        <f t="shared" si="72"/>
        <v>2.5016607305144309</v>
      </c>
    </row>
    <row r="148" spans="1:15" s="236" customFormat="1" x14ac:dyDescent="0.2">
      <c r="A148" s="237" t="str">
        <f>name!E$7</f>
        <v>Administrative and secretarial occupations</v>
      </c>
      <c r="B148" s="302">
        <v>0.7660771687239003</v>
      </c>
      <c r="C148" s="302">
        <v>0.7386775341259999</v>
      </c>
      <c r="D148" s="302">
        <v>0.16837207774821553</v>
      </c>
      <c r="E148" s="302">
        <f t="shared" si="70"/>
        <v>1.6731267805981158</v>
      </c>
      <c r="F148" s="303"/>
      <c r="G148" s="302">
        <v>0.87983419056645951</v>
      </c>
      <c r="H148" s="302">
        <v>0.81677620027434661</v>
      </c>
      <c r="I148" s="302">
        <v>0.42215942450439148</v>
      </c>
      <c r="J148" s="302">
        <f t="shared" si="71"/>
        <v>2.1187698153451975</v>
      </c>
      <c r="K148" s="303"/>
      <c r="L148" s="302">
        <v>0.70471626308583435</v>
      </c>
      <c r="M148" s="302">
        <v>0.95058628257425171</v>
      </c>
      <c r="N148" s="302">
        <v>0.42456401852239001</v>
      </c>
      <c r="O148" s="302">
        <f t="shared" si="72"/>
        <v>2.0798665641824758</v>
      </c>
    </row>
    <row r="149" spans="1:15" s="236" customFormat="1" x14ac:dyDescent="0.2">
      <c r="A149" s="237" t="str">
        <f>name!E$8</f>
        <v>Skilled trades occupations</v>
      </c>
      <c r="B149" s="302">
        <v>4.1507567625291832</v>
      </c>
      <c r="C149" s="302">
        <v>0.22192481506138667</v>
      </c>
      <c r="D149" s="302">
        <v>8.1792878274115939</v>
      </c>
      <c r="E149" s="302">
        <f t="shared" si="70"/>
        <v>12.551969405002165</v>
      </c>
      <c r="F149" s="303"/>
      <c r="G149" s="302">
        <v>4.310856930905933</v>
      </c>
      <c r="H149" s="302">
        <v>0.29334610042394987</v>
      </c>
      <c r="I149" s="302">
        <v>7.6853009197488902</v>
      </c>
      <c r="J149" s="302">
        <f>SUM(G149:I149)</f>
        <v>12.289503951078773</v>
      </c>
      <c r="K149" s="303"/>
      <c r="L149" s="302">
        <v>4.3243530976514721</v>
      </c>
      <c r="M149" s="302">
        <v>0.56174128609432017</v>
      </c>
      <c r="N149" s="302">
        <v>9.7947922996027081</v>
      </c>
      <c r="O149" s="302">
        <f t="shared" si="72"/>
        <v>14.680886683348501</v>
      </c>
    </row>
    <row r="150" spans="1:15" s="236" customFormat="1" x14ac:dyDescent="0.2">
      <c r="A150" s="237" t="str">
        <f>name!E$9</f>
        <v>Caring, leisure and other service occupations</v>
      </c>
      <c r="B150" s="302">
        <v>3.6253665884510414E-2</v>
      </c>
      <c r="C150" s="302">
        <v>7.9922359833300011E-3</v>
      </c>
      <c r="D150" s="302">
        <v>5.1092246350054882E-3</v>
      </c>
      <c r="E150" s="302">
        <f t="shared" si="70"/>
        <v>4.9355126502845903E-2</v>
      </c>
      <c r="F150" s="303"/>
      <c r="G150" s="302">
        <v>4.9434796499244468E-2</v>
      </c>
      <c r="H150" s="302">
        <v>1.3583690166079666E-2</v>
      </c>
      <c r="I150" s="302">
        <v>1.4176913491576241E-2</v>
      </c>
      <c r="J150" s="302">
        <f t="shared" ref="J150:J153" si="73">SUM(G150:I150)</f>
        <v>7.7195400156900379E-2</v>
      </c>
      <c r="K150" s="303"/>
      <c r="L150" s="302">
        <v>6.2443069378257096E-2</v>
      </c>
      <c r="M150" s="302">
        <v>1.2254359273111947E-2</v>
      </c>
      <c r="N150" s="302">
        <v>3.6072506938620408E-2</v>
      </c>
      <c r="O150" s="302">
        <f t="shared" si="72"/>
        <v>0.11076993558998945</v>
      </c>
    </row>
    <row r="151" spans="1:15" s="236" customFormat="1" x14ac:dyDescent="0.2">
      <c r="A151" s="237" t="str">
        <f>name!E$10</f>
        <v>Sales and customer service occupations</v>
      </c>
      <c r="B151" s="302">
        <v>0.23970435352757546</v>
      </c>
      <c r="C151" s="302">
        <v>0.14613482077088422</v>
      </c>
      <c r="D151" s="302">
        <v>4.4628274368918926E-2</v>
      </c>
      <c r="E151" s="302">
        <f t="shared" si="70"/>
        <v>0.43046744866737863</v>
      </c>
      <c r="F151" s="303"/>
      <c r="G151" s="302">
        <v>0.28993257621821544</v>
      </c>
      <c r="H151" s="302">
        <v>0.198009630444727</v>
      </c>
      <c r="I151" s="302">
        <v>6.4376675909513639E-2</v>
      </c>
      <c r="J151" s="302">
        <f t="shared" si="73"/>
        <v>0.55231888257245609</v>
      </c>
      <c r="K151" s="303"/>
      <c r="L151" s="302">
        <v>0.38408970160820521</v>
      </c>
      <c r="M151" s="302">
        <v>0.27650452213411131</v>
      </c>
      <c r="N151" s="302">
        <v>9.098072455689922E-2</v>
      </c>
      <c r="O151" s="302">
        <f t="shared" si="72"/>
        <v>0.75157494829921578</v>
      </c>
    </row>
    <row r="152" spans="1:15" s="236" customFormat="1" x14ac:dyDescent="0.2">
      <c r="A152" s="237" t="str">
        <f>name!E$11</f>
        <v>Process, plant and machine operatives</v>
      </c>
      <c r="B152" s="302">
        <v>1.5419130860718302</v>
      </c>
      <c r="C152" s="302">
        <v>3.7650845106544213E-2</v>
      </c>
      <c r="D152" s="302">
        <v>0.40292487619407141</v>
      </c>
      <c r="E152" s="302">
        <f t="shared" si="70"/>
        <v>1.9824888073724458</v>
      </c>
      <c r="F152" s="303"/>
      <c r="G152" s="302">
        <v>1.6043642093919503</v>
      </c>
      <c r="H152" s="302">
        <v>8.7636625543418098E-2</v>
      </c>
      <c r="I152" s="302">
        <v>0.51551088735275241</v>
      </c>
      <c r="J152" s="302">
        <f t="shared" si="73"/>
        <v>2.2075117222881206</v>
      </c>
      <c r="K152" s="303"/>
      <c r="L152" s="302">
        <v>2.0884570320461582</v>
      </c>
      <c r="M152" s="302">
        <v>0.11414741497678041</v>
      </c>
      <c r="N152" s="302">
        <v>0.79820910295974112</v>
      </c>
      <c r="O152" s="302">
        <f t="shared" si="72"/>
        <v>3.0008135499826798</v>
      </c>
    </row>
    <row r="153" spans="1:15" s="236" customFormat="1" x14ac:dyDescent="0.2">
      <c r="A153" s="237" t="str">
        <f>name!E$12</f>
        <v>Elementary occupations</v>
      </c>
      <c r="B153" s="302">
        <v>0.73451482221686704</v>
      </c>
      <c r="C153" s="302">
        <v>0.13085313326006212</v>
      </c>
      <c r="D153" s="302">
        <v>0.4225965633893205</v>
      </c>
      <c r="E153" s="302">
        <f t="shared" si="70"/>
        <v>1.2879645188662496</v>
      </c>
      <c r="F153" s="303"/>
      <c r="G153" s="302">
        <v>0.74037309204292578</v>
      </c>
      <c r="H153" s="302">
        <v>0.18995513697898206</v>
      </c>
      <c r="I153" s="302">
        <v>0.48319490954837507</v>
      </c>
      <c r="J153" s="302">
        <f t="shared" si="73"/>
        <v>1.4135231385702829</v>
      </c>
      <c r="K153" s="303"/>
      <c r="L153" s="302">
        <v>0.63368851139611237</v>
      </c>
      <c r="M153" s="302">
        <v>0.14927375646980778</v>
      </c>
      <c r="N153" s="302">
        <v>0.72014551739967803</v>
      </c>
      <c r="O153" s="302">
        <f t="shared" si="72"/>
        <v>1.5031077852655983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12.295286344672299</v>
      </c>
      <c r="C155" s="311">
        <f t="shared" ref="C155:E155" si="74">SUM(C145:C153)</f>
        <v>1.6506706013671892</v>
      </c>
      <c r="D155" s="311">
        <f t="shared" si="74"/>
        <v>9.9160430539605251</v>
      </c>
      <c r="E155" s="311">
        <f t="shared" si="74"/>
        <v>23.862000000000016</v>
      </c>
      <c r="F155" s="311"/>
      <c r="G155" s="311">
        <f t="shared" ref="G155:J155" si="75">SUM(G145:G153)</f>
        <v>15.327499922210215</v>
      </c>
      <c r="H155" s="311">
        <f t="shared" si="75"/>
        <v>2.3190774794692621</v>
      </c>
      <c r="I155" s="311">
        <f t="shared" si="75"/>
        <v>10.503422598320567</v>
      </c>
      <c r="J155" s="311">
        <f t="shared" si="75"/>
        <v>28.150000000000045</v>
      </c>
      <c r="K155" s="311"/>
      <c r="L155" s="311">
        <f t="shared" ref="L155:O155" si="76">SUM(L145:L153)</f>
        <v>18.235705614353204</v>
      </c>
      <c r="M155" s="311">
        <f t="shared" si="76"/>
        <v>2.9849628152321319</v>
      </c>
      <c r="N155" s="311">
        <f t="shared" si="76"/>
        <v>13.401331570414692</v>
      </c>
      <c r="O155" s="311">
        <f t="shared" si="76"/>
        <v>34.622000000000021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3.5818217957391694</v>
      </c>
      <c r="C162" s="302">
        <v>0.43862889700200741</v>
      </c>
      <c r="D162" s="302">
        <v>1.4837149128128566</v>
      </c>
      <c r="E162" s="302">
        <f>SUM(B162:D162)</f>
        <v>5.5041656055540331</v>
      </c>
      <c r="F162" s="303"/>
      <c r="G162" s="302">
        <v>4.5631997943654268</v>
      </c>
      <c r="H162" s="302">
        <v>0.65705318368904964</v>
      </c>
      <c r="I162" s="302">
        <v>2.1133952132840212</v>
      </c>
      <c r="J162" s="302">
        <f>SUM(G162:I162)</f>
        <v>7.3336481913384981</v>
      </c>
      <c r="K162" s="303"/>
      <c r="L162" s="302">
        <v>5.3290443370308962</v>
      </c>
      <c r="M162" s="302">
        <v>0.72228769366705636</v>
      </c>
      <c r="N162" s="302">
        <v>2.0125941453648526</v>
      </c>
      <c r="O162" s="302">
        <f>SUM(L162:N162)</f>
        <v>8.0639261760628056</v>
      </c>
    </row>
    <row r="163" spans="1:15" s="236" customFormat="1" x14ac:dyDescent="0.2">
      <c r="A163" s="237" t="str">
        <f>name!E$5</f>
        <v>Professional occupations</v>
      </c>
      <c r="B163" s="302">
        <v>2.3066176242253533</v>
      </c>
      <c r="C163" s="302">
        <v>0.67955363585008188</v>
      </c>
      <c r="D163" s="302">
        <v>0.21590479980501942</v>
      </c>
      <c r="E163" s="302">
        <f t="shared" ref="E163:E170" si="77">SUM(B163:D163)</f>
        <v>3.2020760598804543</v>
      </c>
      <c r="F163" s="303"/>
      <c r="G163" s="302">
        <v>3.4079597418810099</v>
      </c>
      <c r="H163" s="302">
        <v>0.95504848304080581</v>
      </c>
      <c r="I163" s="302">
        <v>0.29126516600097946</v>
      </c>
      <c r="J163" s="302">
        <f t="shared" ref="J163:J165" si="78">SUM(G163:I163)</f>
        <v>4.6542733909227954</v>
      </c>
      <c r="K163" s="303"/>
      <c r="L163" s="302">
        <v>4.5722901915579914</v>
      </c>
      <c r="M163" s="302">
        <v>1.1810847658463319</v>
      </c>
      <c r="N163" s="302">
        <v>0.19734134156642655</v>
      </c>
      <c r="O163" s="302">
        <f t="shared" ref="O163:O170" si="79">SUM(L163:N163)</f>
        <v>5.9507162989707503</v>
      </c>
    </row>
    <row r="164" spans="1:15" s="236" customFormat="1" x14ac:dyDescent="0.2">
      <c r="A164" s="237" t="str">
        <f>name!E$6</f>
        <v>Associate professional occupations</v>
      </c>
      <c r="B164" s="302">
        <v>2.5676327943763964</v>
      </c>
      <c r="C164" s="302">
        <v>0.70749596871764509</v>
      </c>
      <c r="D164" s="302">
        <v>0.20478023962828198</v>
      </c>
      <c r="E164" s="302">
        <f t="shared" si="77"/>
        <v>3.4799090027223234</v>
      </c>
      <c r="F164" s="303"/>
      <c r="G164" s="302">
        <v>3.3533868286232145</v>
      </c>
      <c r="H164" s="302">
        <v>0.82446072539579374</v>
      </c>
      <c r="I164" s="302">
        <v>0.23730841997743091</v>
      </c>
      <c r="J164" s="302">
        <f t="shared" si="78"/>
        <v>4.4151559739964394</v>
      </c>
      <c r="K164" s="303"/>
      <c r="L164" s="302">
        <v>3.6979959308308303</v>
      </c>
      <c r="M164" s="302">
        <v>0.77369801209005673</v>
      </c>
      <c r="N164" s="302">
        <v>0.16446598375839916</v>
      </c>
      <c r="O164" s="302">
        <f t="shared" si="79"/>
        <v>4.6361599266792863</v>
      </c>
    </row>
    <row r="165" spans="1:15" s="236" customFormat="1" x14ac:dyDescent="0.2">
      <c r="A165" s="237" t="str">
        <f>name!E$7</f>
        <v>Administrative and secretarial occupations</v>
      </c>
      <c r="B165" s="302">
        <v>2.6016657442994946</v>
      </c>
      <c r="C165" s="302">
        <v>1.392250117323748</v>
      </c>
      <c r="D165" s="302">
        <v>8.347683119725087E-2</v>
      </c>
      <c r="E165" s="302">
        <f t="shared" si="77"/>
        <v>4.0773926928204931</v>
      </c>
      <c r="F165" s="303"/>
      <c r="G165" s="302">
        <v>3.0045209848065202</v>
      </c>
      <c r="H165" s="302">
        <v>1.352020526820588</v>
      </c>
      <c r="I165" s="302">
        <v>0.10246590655349412</v>
      </c>
      <c r="J165" s="302">
        <f t="shared" si="78"/>
        <v>4.4590074181806028</v>
      </c>
      <c r="K165" s="303"/>
      <c r="L165" s="302">
        <v>3.1728363535353714</v>
      </c>
      <c r="M165" s="302">
        <v>1.2055953283309735</v>
      </c>
      <c r="N165" s="302">
        <v>0.80306115501018704</v>
      </c>
      <c r="O165" s="302">
        <f t="shared" si="79"/>
        <v>5.1814928368765321</v>
      </c>
    </row>
    <row r="166" spans="1:15" s="236" customFormat="1" x14ac:dyDescent="0.2">
      <c r="A166" s="237" t="str">
        <f>name!E$8</f>
        <v>Skilled trades occupations</v>
      </c>
      <c r="B166" s="302">
        <v>3.8538813014337192</v>
      </c>
      <c r="C166" s="302">
        <v>0.52465623711687415</v>
      </c>
      <c r="D166" s="302">
        <v>0.90475008041964167</v>
      </c>
      <c r="E166" s="302">
        <f t="shared" si="77"/>
        <v>5.2832876189702347</v>
      </c>
      <c r="F166" s="303"/>
      <c r="G166" s="302">
        <v>3.1862469560079343</v>
      </c>
      <c r="H166" s="302">
        <v>0.37722078472329623</v>
      </c>
      <c r="I166" s="302">
        <v>1.0446752673882316</v>
      </c>
      <c r="J166" s="302">
        <f>SUM(G166:I166)</f>
        <v>4.6081430081194616</v>
      </c>
      <c r="K166" s="303"/>
      <c r="L166" s="302">
        <v>3.0646335613330602</v>
      </c>
      <c r="M166" s="302">
        <v>0.38377025270393156</v>
      </c>
      <c r="N166" s="302">
        <v>0.98857095828683395</v>
      </c>
      <c r="O166" s="302">
        <f t="shared" si="79"/>
        <v>4.4369747723238255</v>
      </c>
    </row>
    <row r="167" spans="1:15" s="236" customFormat="1" x14ac:dyDescent="0.2">
      <c r="A167" s="237" t="str">
        <f>name!E$9</f>
        <v>Caring, leisure and other service occupations</v>
      </c>
      <c r="B167" s="302">
        <v>0.21878022668174443</v>
      </c>
      <c r="C167" s="302">
        <v>8.8167310297441279E-2</v>
      </c>
      <c r="D167" s="302">
        <v>6.638868209195016E-2</v>
      </c>
      <c r="E167" s="302">
        <f t="shared" si="77"/>
        <v>0.37333621907113584</v>
      </c>
      <c r="F167" s="303"/>
      <c r="G167" s="302">
        <v>0.23446702868266336</v>
      </c>
      <c r="H167" s="302">
        <v>7.6552434314473283E-2</v>
      </c>
      <c r="I167" s="302">
        <v>0.10108273094682511</v>
      </c>
      <c r="J167" s="302">
        <f t="shared" ref="J167:J170" si="80">SUM(G167:I167)</f>
        <v>0.4121021939439618</v>
      </c>
      <c r="K167" s="303"/>
      <c r="L167" s="302">
        <v>0.33143529423290136</v>
      </c>
      <c r="M167" s="302">
        <v>6.3916419305728694E-2</v>
      </c>
      <c r="N167" s="302">
        <v>0.11760402684712611</v>
      </c>
      <c r="O167" s="302">
        <f t="shared" si="79"/>
        <v>0.5129557403857562</v>
      </c>
    </row>
    <row r="168" spans="1:15" s="236" customFormat="1" x14ac:dyDescent="0.2">
      <c r="A168" s="237" t="str">
        <f>name!E$10</f>
        <v>Sales and customer service occupations</v>
      </c>
      <c r="B168" s="302">
        <v>4.8717971477617112</v>
      </c>
      <c r="C168" s="302">
        <v>12.459602612530182</v>
      </c>
      <c r="D168" s="302">
        <v>0.6235742887432798</v>
      </c>
      <c r="E168" s="302">
        <f t="shared" si="77"/>
        <v>17.954974049035176</v>
      </c>
      <c r="F168" s="303"/>
      <c r="G168" s="302">
        <v>5.0985080673649987</v>
      </c>
      <c r="H168" s="302">
        <v>12.123942678316157</v>
      </c>
      <c r="I168" s="302">
        <v>0.61236731868297756</v>
      </c>
      <c r="J168" s="302">
        <f t="shared" si="80"/>
        <v>17.834818064364132</v>
      </c>
      <c r="K168" s="303"/>
      <c r="L168" s="302">
        <v>4.2028315608265618</v>
      </c>
      <c r="M168" s="302">
        <v>11.04832152869262</v>
      </c>
      <c r="N168" s="302">
        <v>0.42589397697137199</v>
      </c>
      <c r="O168" s="302">
        <f t="shared" si="79"/>
        <v>15.677047066490553</v>
      </c>
    </row>
    <row r="169" spans="1:15" s="236" customFormat="1" x14ac:dyDescent="0.2">
      <c r="A169" s="237" t="str">
        <f>name!E$11</f>
        <v>Process, plant and machine operatives</v>
      </c>
      <c r="B169" s="302">
        <v>2.1352993715652184</v>
      </c>
      <c r="C169" s="302">
        <v>0.42360173171616178</v>
      </c>
      <c r="D169" s="302">
        <v>6.8278010953680135E-2</v>
      </c>
      <c r="E169" s="302">
        <f t="shared" si="77"/>
        <v>2.6271791142350605</v>
      </c>
      <c r="F169" s="303"/>
      <c r="G169" s="302">
        <v>1.8390409647776065</v>
      </c>
      <c r="H169" s="302">
        <v>0.4011309864211704</v>
      </c>
      <c r="I169" s="302">
        <v>8.6840249051139559E-2</v>
      </c>
      <c r="J169" s="302">
        <f t="shared" si="80"/>
        <v>2.3270122002499165</v>
      </c>
      <c r="K169" s="303"/>
      <c r="L169" s="302">
        <v>1.9463598415123942</v>
      </c>
      <c r="M169" s="302">
        <v>0.55249032531971276</v>
      </c>
      <c r="N169" s="302">
        <v>0.13397762139380356</v>
      </c>
      <c r="O169" s="302">
        <f t="shared" si="79"/>
        <v>2.6328277882259106</v>
      </c>
    </row>
    <row r="170" spans="1:15" s="236" customFormat="1" x14ac:dyDescent="0.2">
      <c r="A170" s="237" t="str">
        <f>name!E$12</f>
        <v>Elementary occupations</v>
      </c>
      <c r="B170" s="302">
        <v>2.3585115225193714</v>
      </c>
      <c r="C170" s="302">
        <v>1.9957453098322053</v>
      </c>
      <c r="D170" s="302">
        <v>0.20042280535945931</v>
      </c>
      <c r="E170" s="302">
        <f t="shared" si="77"/>
        <v>4.5546796377110361</v>
      </c>
      <c r="F170" s="303"/>
      <c r="G170" s="302">
        <v>2.1566044565567171</v>
      </c>
      <c r="H170" s="302">
        <v>1.6033013273025687</v>
      </c>
      <c r="I170" s="302">
        <v>0.16493377502487663</v>
      </c>
      <c r="J170" s="302">
        <f t="shared" si="80"/>
        <v>3.9248395588841625</v>
      </c>
      <c r="K170" s="303"/>
      <c r="L170" s="302">
        <v>2.0144332258871254</v>
      </c>
      <c r="M170" s="302">
        <v>1.2326917567809692</v>
      </c>
      <c r="N170" s="302">
        <v>0.19377441131650994</v>
      </c>
      <c r="O170" s="302">
        <f t="shared" si="79"/>
        <v>3.4408993939846049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24.496007528602178</v>
      </c>
      <c r="C172" s="311">
        <f t="shared" ref="C172:E172" si="81">SUM(C162:C170)</f>
        <v>18.709701820386346</v>
      </c>
      <c r="D172" s="311">
        <f t="shared" si="81"/>
        <v>3.85129065101142</v>
      </c>
      <c r="E172" s="311">
        <f t="shared" si="81"/>
        <v>47.056999999999945</v>
      </c>
      <c r="F172" s="311"/>
      <c r="G172" s="311">
        <f t="shared" ref="G172:J172" si="82">SUM(G162:G170)</f>
        <v>26.843934823066089</v>
      </c>
      <c r="H172" s="311">
        <f t="shared" si="82"/>
        <v>18.370731130023902</v>
      </c>
      <c r="I172" s="311">
        <f t="shared" si="82"/>
        <v>4.7543340469099755</v>
      </c>
      <c r="J172" s="311">
        <f t="shared" si="82"/>
        <v>49.96899999999998</v>
      </c>
      <c r="K172" s="311"/>
      <c r="L172" s="311">
        <f t="shared" ref="L172:O172" si="83">SUM(L162:L170)</f>
        <v>28.331860296747127</v>
      </c>
      <c r="M172" s="311">
        <f t="shared" si="83"/>
        <v>17.163856082737382</v>
      </c>
      <c r="N172" s="311">
        <f t="shared" si="83"/>
        <v>5.0372836205155105</v>
      </c>
      <c r="O172" s="311">
        <f t="shared" si="83"/>
        <v>50.53300000000003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0.77898380287495983</v>
      </c>
      <c r="C179" s="302">
        <v>4.7612363591796054E-2</v>
      </c>
      <c r="D179" s="302">
        <v>0.17461554397944212</v>
      </c>
      <c r="E179" s="302">
        <f>SUM(B179:D179)</f>
        <v>1.0012117104461979</v>
      </c>
      <c r="F179" s="303"/>
      <c r="G179" s="302">
        <v>0.8113425948988694</v>
      </c>
      <c r="H179" s="302">
        <v>8.9315806105404114E-2</v>
      </c>
      <c r="I179" s="302">
        <v>0.17621608626918725</v>
      </c>
      <c r="J179" s="302">
        <f>SUM(G179:I179)</f>
        <v>1.0768744872734608</v>
      </c>
      <c r="K179" s="303"/>
      <c r="L179" s="302">
        <v>0.88552712031576242</v>
      </c>
      <c r="M179" s="302">
        <v>0.11259409089150922</v>
      </c>
      <c r="N179" s="302">
        <v>0.17310329429572474</v>
      </c>
      <c r="O179" s="302">
        <f>SUM(L179:N179)</f>
        <v>1.1712245055029964</v>
      </c>
    </row>
    <row r="180" spans="1:15" s="236" customFormat="1" x14ac:dyDescent="0.2">
      <c r="A180" s="237" t="str">
        <f>name!E$5</f>
        <v>Professional occupations</v>
      </c>
      <c r="B180" s="302">
        <v>0.62104417093322994</v>
      </c>
      <c r="C180" s="302">
        <v>3.8316802729434531E-2</v>
      </c>
      <c r="D180" s="302">
        <v>5.6191157264648059E-2</v>
      </c>
      <c r="E180" s="302">
        <f t="shared" ref="E180:E187" si="84">SUM(B180:D180)</f>
        <v>0.71555213092731251</v>
      </c>
      <c r="F180" s="303"/>
      <c r="G180" s="302">
        <v>0.73582436540013818</v>
      </c>
      <c r="H180" s="302">
        <v>7.1309514349818526E-2</v>
      </c>
      <c r="I180" s="302">
        <v>5.5929082569768522E-2</v>
      </c>
      <c r="J180" s="302">
        <f t="shared" ref="J180:J182" si="85">SUM(G180:I180)</f>
        <v>0.86306296231972524</v>
      </c>
      <c r="K180" s="303"/>
      <c r="L180" s="302">
        <v>0.9107467172711643</v>
      </c>
      <c r="M180" s="302">
        <v>0.10033137801409453</v>
      </c>
      <c r="N180" s="302">
        <v>4.669837249208008E-2</v>
      </c>
      <c r="O180" s="302">
        <f t="shared" ref="O180:O187" si="86">SUM(L180:N180)</f>
        <v>1.0577764677773387</v>
      </c>
    </row>
    <row r="181" spans="1:15" s="236" customFormat="1" x14ac:dyDescent="0.2">
      <c r="A181" s="237" t="str">
        <f>name!E$6</f>
        <v>Associate professional occupations</v>
      </c>
      <c r="B181" s="302">
        <v>0.68530096123896644</v>
      </c>
      <c r="C181" s="302">
        <v>5.9988776074142831E-2</v>
      </c>
      <c r="D181" s="302">
        <v>4.6179425652441923E-2</v>
      </c>
      <c r="E181" s="302">
        <f t="shared" si="84"/>
        <v>0.79146916296555125</v>
      </c>
      <c r="F181" s="303"/>
      <c r="G181" s="302">
        <v>0.72554135384990981</v>
      </c>
      <c r="H181" s="302">
        <v>9.5626889638987939E-2</v>
      </c>
      <c r="I181" s="302">
        <v>4.3591353523787991E-2</v>
      </c>
      <c r="J181" s="302">
        <f t="shared" si="85"/>
        <v>0.86475959701268568</v>
      </c>
      <c r="K181" s="303"/>
      <c r="L181" s="302">
        <v>0.70414709952067445</v>
      </c>
      <c r="M181" s="302">
        <v>0.11205054224338448</v>
      </c>
      <c r="N181" s="302">
        <v>3.6166296955890985E-2</v>
      </c>
      <c r="O181" s="302">
        <f t="shared" si="86"/>
        <v>0.85236393871994998</v>
      </c>
    </row>
    <row r="182" spans="1:15" s="236" customFormat="1" x14ac:dyDescent="0.2">
      <c r="A182" s="237" t="str">
        <f>name!E$7</f>
        <v>Administrative and secretarial occupations</v>
      </c>
      <c r="B182" s="302">
        <v>0.93033820182009275</v>
      </c>
      <c r="C182" s="302">
        <v>0.36625937939652203</v>
      </c>
      <c r="D182" s="302">
        <v>4.9033174989430661E-2</v>
      </c>
      <c r="E182" s="302">
        <f t="shared" si="84"/>
        <v>1.3456307562060454</v>
      </c>
      <c r="F182" s="303"/>
      <c r="G182" s="302">
        <v>0.93556411910676029</v>
      </c>
      <c r="H182" s="302">
        <v>0.46724976026965448</v>
      </c>
      <c r="I182" s="302">
        <v>3.5279181624082577E-2</v>
      </c>
      <c r="J182" s="302">
        <f t="shared" si="85"/>
        <v>1.4380930610004974</v>
      </c>
      <c r="K182" s="303"/>
      <c r="L182" s="302">
        <v>0.91733265786587825</v>
      </c>
      <c r="M182" s="302">
        <v>0.43593276107995527</v>
      </c>
      <c r="N182" s="302">
        <v>2.6767081386028589E-2</v>
      </c>
      <c r="O182" s="302">
        <f t="shared" si="86"/>
        <v>1.3800325003318621</v>
      </c>
    </row>
    <row r="183" spans="1:15" s="236" customFormat="1" x14ac:dyDescent="0.2">
      <c r="A183" s="237" t="str">
        <f>name!E$8</f>
        <v>Skilled trades occupations</v>
      </c>
      <c r="B183" s="302">
        <v>0.52393286338246647</v>
      </c>
      <c r="C183" s="302">
        <v>0.12659801770189608</v>
      </c>
      <c r="D183" s="302">
        <v>0.19818125190051111</v>
      </c>
      <c r="E183" s="302">
        <f t="shared" si="84"/>
        <v>0.84871213298487369</v>
      </c>
      <c r="F183" s="303"/>
      <c r="G183" s="302">
        <v>0.39763086936631564</v>
      </c>
      <c r="H183" s="302">
        <v>0.10608738948098353</v>
      </c>
      <c r="I183" s="302">
        <v>0.13624058254013599</v>
      </c>
      <c r="J183" s="302">
        <f>SUM(G183:I183)</f>
        <v>0.63995884138743508</v>
      </c>
      <c r="K183" s="303"/>
      <c r="L183" s="302">
        <v>0.32939690697530694</v>
      </c>
      <c r="M183" s="302">
        <v>0.1394856203811784</v>
      </c>
      <c r="N183" s="302">
        <v>0.1286975052774634</v>
      </c>
      <c r="O183" s="302">
        <f t="shared" si="86"/>
        <v>0.59758003263394877</v>
      </c>
    </row>
    <row r="184" spans="1:15" s="236" customFormat="1" x14ac:dyDescent="0.2">
      <c r="A184" s="237" t="str">
        <f>name!E$9</f>
        <v>Caring, leisure and other service occupations</v>
      </c>
      <c r="B184" s="302">
        <v>0.30470718701547189</v>
      </c>
      <c r="C184" s="302">
        <v>0.18764591351616652</v>
      </c>
      <c r="D184" s="302">
        <v>7.2959096830191875E-2</v>
      </c>
      <c r="E184" s="302">
        <f t="shared" si="84"/>
        <v>0.56531219736183025</v>
      </c>
      <c r="F184" s="303"/>
      <c r="G184" s="302">
        <v>0.28610255618518776</v>
      </c>
      <c r="H184" s="302">
        <v>0.2309862639666648</v>
      </c>
      <c r="I184" s="302">
        <v>5.0492296915468436E-2</v>
      </c>
      <c r="J184" s="302">
        <f t="shared" ref="J184:J187" si="87">SUM(G184:I184)</f>
        <v>0.56758111706732095</v>
      </c>
      <c r="K184" s="303"/>
      <c r="L184" s="302">
        <v>0.30126778763137579</v>
      </c>
      <c r="M184" s="302">
        <v>0.24517281621452161</v>
      </c>
      <c r="N184" s="302">
        <v>5.8630101663364617E-2</v>
      </c>
      <c r="O184" s="302">
        <f t="shared" si="86"/>
        <v>0.60507070550926201</v>
      </c>
    </row>
    <row r="185" spans="1:15" s="236" customFormat="1" x14ac:dyDescent="0.2">
      <c r="A185" s="237" t="str">
        <f>name!E$10</f>
        <v>Sales and customer service occupations</v>
      </c>
      <c r="B185" s="302">
        <v>0.29268102624049958</v>
      </c>
      <c r="C185" s="302">
        <v>9.3285949896897993E-2</v>
      </c>
      <c r="D185" s="302">
        <v>3.4809487669312703E-2</v>
      </c>
      <c r="E185" s="302">
        <f t="shared" si="84"/>
        <v>0.42077646380671024</v>
      </c>
      <c r="F185" s="303"/>
      <c r="G185" s="302">
        <v>0.2707084450627889</v>
      </c>
      <c r="H185" s="302">
        <v>0.12335520947036634</v>
      </c>
      <c r="I185" s="302">
        <v>2.4352328687694942E-2</v>
      </c>
      <c r="J185" s="302">
        <f t="shared" si="87"/>
        <v>0.41841598322085016</v>
      </c>
      <c r="K185" s="303"/>
      <c r="L185" s="302">
        <v>0.31773252611815722</v>
      </c>
      <c r="M185" s="302">
        <v>0.16996904296656451</v>
      </c>
      <c r="N185" s="302">
        <v>2.1236611010063675E-2</v>
      </c>
      <c r="O185" s="302">
        <f t="shared" si="86"/>
        <v>0.50893818009478542</v>
      </c>
    </row>
    <row r="186" spans="1:15" s="236" customFormat="1" x14ac:dyDescent="0.2">
      <c r="A186" s="237" t="str">
        <f>name!E$11</f>
        <v>Process, plant and machine operatives</v>
      </c>
      <c r="B186" s="302">
        <v>2.3047695053022403</v>
      </c>
      <c r="C186" s="302">
        <v>0.36929104963944315</v>
      </c>
      <c r="D186" s="302">
        <v>0.67203320489487817</v>
      </c>
      <c r="E186" s="302">
        <f t="shared" si="84"/>
        <v>3.3460937598365619</v>
      </c>
      <c r="F186" s="303"/>
      <c r="G186" s="302">
        <v>1.8566963816725746</v>
      </c>
      <c r="H186" s="302">
        <v>0.35454745081038602</v>
      </c>
      <c r="I186" s="302">
        <v>0.6691445845451699</v>
      </c>
      <c r="J186" s="302">
        <f t="shared" si="87"/>
        <v>2.8803884170281302</v>
      </c>
      <c r="K186" s="303"/>
      <c r="L186" s="302">
        <v>1.7570651471208925</v>
      </c>
      <c r="M186" s="302">
        <v>0.44770931965990862</v>
      </c>
      <c r="N186" s="302">
        <v>0.70748372004021332</v>
      </c>
      <c r="O186" s="302">
        <f t="shared" si="86"/>
        <v>2.9122581868210142</v>
      </c>
    </row>
    <row r="187" spans="1:15" s="236" customFormat="1" x14ac:dyDescent="0.2">
      <c r="A187" s="237" t="str">
        <f>name!E$12</f>
        <v>Elementary occupations</v>
      </c>
      <c r="B187" s="302">
        <v>1.4000235873587756</v>
      </c>
      <c r="C187" s="302">
        <v>0.42702653382071371</v>
      </c>
      <c r="D187" s="302">
        <v>6.7191564285428343E-2</v>
      </c>
      <c r="E187" s="302">
        <f t="shared" si="84"/>
        <v>1.8942416854649178</v>
      </c>
      <c r="F187" s="303"/>
      <c r="G187" s="302">
        <v>0.94380799255910541</v>
      </c>
      <c r="H187" s="302">
        <v>0.40846611239136865</v>
      </c>
      <c r="I187" s="302">
        <v>4.8591428739422751E-2</v>
      </c>
      <c r="J187" s="302">
        <f t="shared" si="87"/>
        <v>1.4008655336898967</v>
      </c>
      <c r="K187" s="303"/>
      <c r="L187" s="302">
        <v>0.73018807774731276</v>
      </c>
      <c r="M187" s="302">
        <v>0.35993831550806593</v>
      </c>
      <c r="N187" s="302">
        <v>5.5629089353485039E-2</v>
      </c>
      <c r="O187" s="302">
        <f t="shared" si="86"/>
        <v>1.1457554826088636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7.8417813061667028</v>
      </c>
      <c r="C189" s="311">
        <f t="shared" ref="C189:E189" si="88">SUM(C179:C187)</f>
        <v>1.7160247863670131</v>
      </c>
      <c r="D189" s="311">
        <f t="shared" si="88"/>
        <v>1.3711939074662851</v>
      </c>
      <c r="E189" s="311">
        <f t="shared" si="88"/>
        <v>10.929000000000002</v>
      </c>
      <c r="F189" s="311"/>
      <c r="G189" s="311">
        <f t="shared" ref="G189:J189" si="89">SUM(G179:G187)</f>
        <v>6.9632186781016507</v>
      </c>
      <c r="H189" s="311">
        <f t="shared" si="89"/>
        <v>1.9469443964836344</v>
      </c>
      <c r="I189" s="311">
        <f t="shared" si="89"/>
        <v>1.2398369254147181</v>
      </c>
      <c r="J189" s="311">
        <f t="shared" si="89"/>
        <v>10.150000000000004</v>
      </c>
      <c r="K189" s="311"/>
      <c r="L189" s="311">
        <f t="shared" ref="L189:O189" si="90">SUM(L179:L187)</f>
        <v>6.8534040405665246</v>
      </c>
      <c r="M189" s="311">
        <f t="shared" si="90"/>
        <v>2.1231838869591826</v>
      </c>
      <c r="N189" s="311">
        <f t="shared" si="90"/>
        <v>1.2544120724743144</v>
      </c>
      <c r="O189" s="311">
        <f t="shared" si="90"/>
        <v>10.231000000000021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2.3201834380823372</v>
      </c>
      <c r="C196" s="302">
        <v>0.15238192812744214</v>
      </c>
      <c r="D196" s="302">
        <v>1.4250994269537058</v>
      </c>
      <c r="E196" s="302">
        <f>SUM(B196:D196)</f>
        <v>3.8976647931634849</v>
      </c>
      <c r="F196" s="303"/>
      <c r="G196" s="302">
        <v>2.6824484048211481</v>
      </c>
      <c r="H196" s="302">
        <v>0.36897495914942918</v>
      </c>
      <c r="I196" s="302">
        <v>1.5599923956813868</v>
      </c>
      <c r="J196" s="302">
        <f>SUM(G196:I196)</f>
        <v>4.6114157596519645</v>
      </c>
      <c r="K196" s="303"/>
      <c r="L196" s="302">
        <v>3.6328307774061037</v>
      </c>
      <c r="M196" s="302">
        <v>0.68021933726977846</v>
      </c>
      <c r="N196" s="302">
        <v>2.092409365065802</v>
      </c>
      <c r="O196" s="302">
        <f>SUM(L196:N196)</f>
        <v>6.4054594797416833</v>
      </c>
    </row>
    <row r="197" spans="1:15" s="236" customFormat="1" x14ac:dyDescent="0.2">
      <c r="A197" s="237" t="str">
        <f>name!E$5</f>
        <v>Professional occupations</v>
      </c>
      <c r="B197" s="302">
        <v>0.66777669486152214</v>
      </c>
      <c r="C197" s="302">
        <v>6.2165408359773383E-2</v>
      </c>
      <c r="D197" s="302">
        <v>0.10094786757926297</v>
      </c>
      <c r="E197" s="302">
        <f t="shared" ref="E197:E204" si="91">SUM(B197:D197)</f>
        <v>0.83088997080055849</v>
      </c>
      <c r="F197" s="303"/>
      <c r="G197" s="302">
        <v>0.90510381414647167</v>
      </c>
      <c r="H197" s="302">
        <v>0.15373727070197601</v>
      </c>
      <c r="I197" s="302">
        <v>0.107730040962639</v>
      </c>
      <c r="J197" s="302">
        <f t="shared" ref="J197:J199" si="92">SUM(G197:I197)</f>
        <v>1.1665711258110867</v>
      </c>
      <c r="K197" s="303"/>
      <c r="L197" s="302">
        <v>1.1444001400751984</v>
      </c>
      <c r="M197" s="302">
        <v>0.23048252888317119</v>
      </c>
      <c r="N197" s="302">
        <v>7.1458615104899675E-2</v>
      </c>
      <c r="O197" s="302">
        <f t="shared" ref="O197:O204" si="93">SUM(L197:N197)</f>
        <v>1.4463412840632692</v>
      </c>
    </row>
    <row r="198" spans="1:15" s="236" customFormat="1" x14ac:dyDescent="0.2">
      <c r="A198" s="237" t="str">
        <f>name!E$6</f>
        <v>Associate professional occupations</v>
      </c>
      <c r="B198" s="302">
        <v>0.54968963312211672</v>
      </c>
      <c r="C198" s="302">
        <v>0.16846802730115593</v>
      </c>
      <c r="D198" s="302">
        <v>6.8109631108239727E-2</v>
      </c>
      <c r="E198" s="302">
        <f t="shared" si="91"/>
        <v>0.78626729153151242</v>
      </c>
      <c r="F198" s="303"/>
      <c r="G198" s="302">
        <v>0.67300690518471062</v>
      </c>
      <c r="H198" s="302">
        <v>0.31110318702493578</v>
      </c>
      <c r="I198" s="302">
        <v>6.1364516256044756E-2</v>
      </c>
      <c r="J198" s="302">
        <f t="shared" si="92"/>
        <v>1.0454746084656912</v>
      </c>
      <c r="K198" s="303"/>
      <c r="L198" s="302">
        <v>0.76008418727443183</v>
      </c>
      <c r="M198" s="302">
        <v>0.43373066202732496</v>
      </c>
      <c r="N198" s="302">
        <v>5.1470979246537006E-2</v>
      </c>
      <c r="O198" s="302">
        <f t="shared" si="93"/>
        <v>1.2452858285482939</v>
      </c>
    </row>
    <row r="199" spans="1:15" s="236" customFormat="1" x14ac:dyDescent="0.2">
      <c r="A199" s="237" t="str">
        <f>name!E$7</f>
        <v>Administrative and secretarial occupations</v>
      </c>
      <c r="B199" s="302">
        <v>1.0092919548764538</v>
      </c>
      <c r="C199" s="302">
        <v>0.34555496765257238</v>
      </c>
      <c r="D199" s="302">
        <v>3.8355853946244987E-2</v>
      </c>
      <c r="E199" s="302">
        <f t="shared" si="91"/>
        <v>1.3932027764752712</v>
      </c>
      <c r="F199" s="303"/>
      <c r="G199" s="302">
        <v>1.0211805328073409</v>
      </c>
      <c r="H199" s="302">
        <v>0.54468457307245144</v>
      </c>
      <c r="I199" s="302">
        <v>3.5132877820460859E-2</v>
      </c>
      <c r="J199" s="302">
        <f t="shared" si="92"/>
        <v>1.6009979837002533</v>
      </c>
      <c r="K199" s="303"/>
      <c r="L199" s="302">
        <v>1.2866370710020847</v>
      </c>
      <c r="M199" s="302">
        <v>0.80743359459905961</v>
      </c>
      <c r="N199" s="302">
        <v>3.3930401198778513E-2</v>
      </c>
      <c r="O199" s="302">
        <f t="shared" si="93"/>
        <v>2.1280010667999227</v>
      </c>
    </row>
    <row r="200" spans="1:15" s="236" customFormat="1" x14ac:dyDescent="0.2">
      <c r="A200" s="237" t="str">
        <f>name!E$8</f>
        <v>Skilled trades occupations</v>
      </c>
      <c r="B200" s="302">
        <v>1.6588628284111477</v>
      </c>
      <c r="C200" s="302">
        <v>0.82881821745095408</v>
      </c>
      <c r="D200" s="302">
        <v>0.40230083087109442</v>
      </c>
      <c r="E200" s="302">
        <f t="shared" si="91"/>
        <v>2.8899818767331964</v>
      </c>
      <c r="F200" s="303"/>
      <c r="G200" s="302">
        <v>1.3353428026600451</v>
      </c>
      <c r="H200" s="302">
        <v>1.0452460554582736</v>
      </c>
      <c r="I200" s="302">
        <v>0.4486172644296072</v>
      </c>
      <c r="J200" s="302">
        <f>SUM(G200:I200)</f>
        <v>2.8292061225479261</v>
      </c>
      <c r="K200" s="303"/>
      <c r="L200" s="302">
        <v>1.1405219690539028</v>
      </c>
      <c r="M200" s="302">
        <v>1.0907382849443206</v>
      </c>
      <c r="N200" s="302">
        <v>0.6031860286232209</v>
      </c>
      <c r="O200" s="302">
        <f t="shared" si="93"/>
        <v>2.8344462826214443</v>
      </c>
    </row>
    <row r="201" spans="1:15" s="236" customFormat="1" x14ac:dyDescent="0.2">
      <c r="A201" s="237" t="str">
        <f>name!E$9</f>
        <v>Caring, leisure and other service occupations</v>
      </c>
      <c r="B201" s="302">
        <v>0.53622157928074743</v>
      </c>
      <c r="C201" s="302">
        <v>0.40419764964137161</v>
      </c>
      <c r="D201" s="302">
        <v>0.11434378764766173</v>
      </c>
      <c r="E201" s="302">
        <f t="shared" si="91"/>
        <v>1.0547630165697808</v>
      </c>
      <c r="F201" s="303"/>
      <c r="G201" s="302">
        <v>0.49937314481908102</v>
      </c>
      <c r="H201" s="302">
        <v>0.56155822234206254</v>
      </c>
      <c r="I201" s="302">
        <v>0.1537218689511155</v>
      </c>
      <c r="J201" s="302">
        <f t="shared" ref="J201:J204" si="94">SUM(G201:I201)</f>
        <v>1.2146532361122591</v>
      </c>
      <c r="K201" s="303"/>
      <c r="L201" s="302">
        <v>0.60986551862351845</v>
      </c>
      <c r="M201" s="302">
        <v>0.71603041690032843</v>
      </c>
      <c r="N201" s="302">
        <v>0.25339415721309821</v>
      </c>
      <c r="O201" s="302">
        <f t="shared" si="93"/>
        <v>1.5792900927369451</v>
      </c>
    </row>
    <row r="202" spans="1:15" s="236" customFormat="1" x14ac:dyDescent="0.2">
      <c r="A202" s="237" t="str">
        <f>name!E$10</f>
        <v>Sales and customer service occupations</v>
      </c>
      <c r="B202" s="302">
        <v>0.69148528635574258</v>
      </c>
      <c r="C202" s="302">
        <v>1.08512960772657</v>
      </c>
      <c r="D202" s="302">
        <v>0.52778352013165319</v>
      </c>
      <c r="E202" s="302">
        <f t="shared" si="91"/>
        <v>2.3043984142139657</v>
      </c>
      <c r="F202" s="303"/>
      <c r="G202" s="302">
        <v>0.69678425207566397</v>
      </c>
      <c r="H202" s="302">
        <v>1.685533622699332</v>
      </c>
      <c r="I202" s="302">
        <v>0.39689465763453696</v>
      </c>
      <c r="J202" s="302">
        <f t="shared" si="94"/>
        <v>2.7792125324095331</v>
      </c>
      <c r="K202" s="303"/>
      <c r="L202" s="302">
        <v>1.0137852484722905</v>
      </c>
      <c r="M202" s="302">
        <v>2.3691970968927465</v>
      </c>
      <c r="N202" s="302">
        <v>0.33700338285545889</v>
      </c>
      <c r="O202" s="302">
        <f t="shared" si="93"/>
        <v>3.7199857282204962</v>
      </c>
    </row>
    <row r="203" spans="1:15" s="236" customFormat="1" x14ac:dyDescent="0.2">
      <c r="A203" s="237" t="str">
        <f>name!E$11</f>
        <v>Process, plant and machine operatives</v>
      </c>
      <c r="B203" s="302">
        <v>0.28448051727875773</v>
      </c>
      <c r="C203" s="302">
        <v>0.30334489281364746</v>
      </c>
      <c r="D203" s="302">
        <v>2.390030564754771E-2</v>
      </c>
      <c r="E203" s="302">
        <f t="shared" si="91"/>
        <v>0.61172571573995294</v>
      </c>
      <c r="F203" s="303"/>
      <c r="G203" s="302">
        <v>0.22548030171535108</v>
      </c>
      <c r="H203" s="302">
        <v>0.54015532011224665</v>
      </c>
      <c r="I203" s="302">
        <v>2.2777815110753698E-2</v>
      </c>
      <c r="J203" s="302">
        <f t="shared" si="94"/>
        <v>0.78841343693835142</v>
      </c>
      <c r="K203" s="303"/>
      <c r="L203" s="302">
        <v>0.27880669874897301</v>
      </c>
      <c r="M203" s="302">
        <v>1.0363055124853686</v>
      </c>
      <c r="N203" s="302">
        <v>3.2894561499825441E-2</v>
      </c>
      <c r="O203" s="302">
        <f t="shared" si="93"/>
        <v>1.3480067727341671</v>
      </c>
    </row>
    <row r="204" spans="1:15" s="236" customFormat="1" x14ac:dyDescent="0.2">
      <c r="A204" s="237" t="str">
        <f>name!E$12</f>
        <v>Elementary occupations</v>
      </c>
      <c r="B204" s="302">
        <v>2.0365578779116591</v>
      </c>
      <c r="C204" s="302">
        <v>6.9277962262505648</v>
      </c>
      <c r="D204" s="302">
        <v>5.4752040610021861E-2</v>
      </c>
      <c r="E204" s="302">
        <f t="shared" si="91"/>
        <v>9.0191061447722465</v>
      </c>
      <c r="F204" s="303"/>
      <c r="G204" s="302">
        <v>1.8095868281698113</v>
      </c>
      <c r="H204" s="302">
        <v>9.1871271268572592</v>
      </c>
      <c r="I204" s="302">
        <v>3.734123933585444E-2</v>
      </c>
      <c r="J204" s="302">
        <f t="shared" si="94"/>
        <v>11.034055194362924</v>
      </c>
      <c r="K204" s="303"/>
      <c r="L204" s="302">
        <v>2.222609823624877</v>
      </c>
      <c r="M204" s="302">
        <v>10.049153694264186</v>
      </c>
      <c r="N204" s="302">
        <v>5.6419946644688142E-2</v>
      </c>
      <c r="O204" s="302">
        <f t="shared" si="93"/>
        <v>12.328183464533751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9.7545498101804853</v>
      </c>
      <c r="C206" s="311">
        <f t="shared" ref="C206:E206" si="95">SUM(C196:C204)</f>
        <v>10.277856925324052</v>
      </c>
      <c r="D206" s="311">
        <f t="shared" si="95"/>
        <v>2.755593264495432</v>
      </c>
      <c r="E206" s="311">
        <f t="shared" si="95"/>
        <v>22.787999999999968</v>
      </c>
      <c r="F206" s="311"/>
      <c r="G206" s="311">
        <f t="shared" ref="G206:J206" si="96">SUM(G196:G204)</f>
        <v>9.8483069863996224</v>
      </c>
      <c r="H206" s="311">
        <f t="shared" si="96"/>
        <v>14.398120337417966</v>
      </c>
      <c r="I206" s="311">
        <f t="shared" si="96"/>
        <v>2.8235726761823994</v>
      </c>
      <c r="J206" s="311">
        <f t="shared" si="96"/>
        <v>27.06999999999999</v>
      </c>
      <c r="K206" s="311"/>
      <c r="L206" s="311">
        <f t="shared" ref="L206:O206" si="97">SUM(L196:L204)</f>
        <v>12.089541434281379</v>
      </c>
      <c r="M206" s="311">
        <f t="shared" si="97"/>
        <v>17.413291128266284</v>
      </c>
      <c r="N206" s="311">
        <f t="shared" si="97"/>
        <v>3.5321674374523089</v>
      </c>
      <c r="O206" s="311">
        <f t="shared" si="97"/>
        <v>33.034999999999968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0.12933545350890704</v>
      </c>
      <c r="C213" s="302">
        <v>1.9461410744288723E-2</v>
      </c>
      <c r="D213" s="302">
        <v>8.2577336855423997E-2</v>
      </c>
      <c r="E213" s="302">
        <f>SUM(B213:D213)</f>
        <v>0.23137420110861978</v>
      </c>
      <c r="F213" s="303"/>
      <c r="G213" s="302">
        <v>0.2011909499969417</v>
      </c>
      <c r="H213" s="302">
        <v>5.5871419048277103E-2</v>
      </c>
      <c r="I213" s="302">
        <v>8.3206530781582244E-2</v>
      </c>
      <c r="J213" s="302">
        <f>SUM(G213:I213)</f>
        <v>0.34026889982680103</v>
      </c>
      <c r="K213" s="303"/>
      <c r="L213" s="302">
        <v>0.1958018175504905</v>
      </c>
      <c r="M213" s="302">
        <v>7.3586436101639868E-2</v>
      </c>
      <c r="N213" s="302">
        <v>8.6031567218034607E-2</v>
      </c>
      <c r="O213" s="302">
        <f>SUM(L213:N213)</f>
        <v>0.35541982087016499</v>
      </c>
    </row>
    <row r="214" spans="1:15" s="236" customFormat="1" x14ac:dyDescent="0.2">
      <c r="A214" s="237" t="str">
        <f>name!E$5</f>
        <v>Professional occupations</v>
      </c>
      <c r="B214" s="302">
        <v>0.20367786678861169</v>
      </c>
      <c r="C214" s="302">
        <v>3.0106668067687001E-2</v>
      </c>
      <c r="D214" s="302">
        <v>0.10160127097502661</v>
      </c>
      <c r="E214" s="302">
        <f t="shared" ref="E214:E221" si="98">SUM(B214:D214)</f>
        <v>0.33538580583132527</v>
      </c>
      <c r="F214" s="303"/>
      <c r="G214" s="302">
        <v>0.35996442109588056</v>
      </c>
      <c r="H214" s="302">
        <v>7.5723357285794948E-2</v>
      </c>
      <c r="I214" s="302">
        <v>9.3167159779373315E-2</v>
      </c>
      <c r="J214" s="302">
        <f t="shared" ref="J214:J216" si="99">SUM(G214:I214)</f>
        <v>0.52885493816104878</v>
      </c>
      <c r="K214" s="303"/>
      <c r="L214" s="302">
        <v>0.39445967250204339</v>
      </c>
      <c r="M214" s="302">
        <v>0.10838046110451111</v>
      </c>
      <c r="N214" s="302">
        <v>6.2569595130071584E-2</v>
      </c>
      <c r="O214" s="302">
        <f t="shared" ref="O214:O221" si="100">SUM(L214:N214)</f>
        <v>0.56540972873662598</v>
      </c>
    </row>
    <row r="215" spans="1:15" s="236" customFormat="1" x14ac:dyDescent="0.2">
      <c r="A215" s="237" t="str">
        <f>name!E$6</f>
        <v>Associate professional occupations</v>
      </c>
      <c r="B215" s="302">
        <v>0.14899715583882625</v>
      </c>
      <c r="C215" s="302">
        <v>4.9848000347239671E-2</v>
      </c>
      <c r="D215" s="302">
        <v>0.23806735821150538</v>
      </c>
      <c r="E215" s="302">
        <f t="shared" si="98"/>
        <v>0.43691251439757128</v>
      </c>
      <c r="F215" s="303"/>
      <c r="G215" s="302">
        <v>0.2458859516178431</v>
      </c>
      <c r="H215" s="302">
        <v>9.0764048217001111E-2</v>
      </c>
      <c r="I215" s="302">
        <v>0.27929309352129161</v>
      </c>
      <c r="J215" s="302">
        <f t="shared" si="99"/>
        <v>0.61594309335613584</v>
      </c>
      <c r="K215" s="303"/>
      <c r="L215" s="302">
        <v>0.23393625702044527</v>
      </c>
      <c r="M215" s="302">
        <v>8.9690994357178463E-2</v>
      </c>
      <c r="N215" s="302">
        <v>0.24755819916543376</v>
      </c>
      <c r="O215" s="302">
        <f t="shared" si="100"/>
        <v>0.57118545054305747</v>
      </c>
    </row>
    <row r="216" spans="1:15" s="236" customFormat="1" x14ac:dyDescent="0.2">
      <c r="A216" s="237" t="str">
        <f>name!E$7</f>
        <v>Administrative and secretarial occupations</v>
      </c>
      <c r="B216" s="302">
        <v>8.9462692531729171E-2</v>
      </c>
      <c r="C216" s="302">
        <v>5.3649044554099974E-2</v>
      </c>
      <c r="D216" s="302">
        <v>1.5774544016707616E-2</v>
      </c>
      <c r="E216" s="302">
        <f t="shared" si="98"/>
        <v>0.15888628110253675</v>
      </c>
      <c r="F216" s="303"/>
      <c r="G216" s="302">
        <v>0.11424860195188452</v>
      </c>
      <c r="H216" s="302">
        <v>7.879446572028051E-2</v>
      </c>
      <c r="I216" s="302">
        <v>1.6617723376927858E-2</v>
      </c>
      <c r="J216" s="302">
        <f t="shared" si="99"/>
        <v>0.20966079104909288</v>
      </c>
      <c r="K216" s="303"/>
      <c r="L216" s="302">
        <v>7.3282776266937674E-2</v>
      </c>
      <c r="M216" s="302">
        <v>5.4586178894873612E-2</v>
      </c>
      <c r="N216" s="302">
        <v>1.1626411353517732E-2</v>
      </c>
      <c r="O216" s="302">
        <f t="shared" si="100"/>
        <v>0.13949536651532901</v>
      </c>
    </row>
    <row r="217" spans="1:15" s="236" customFormat="1" x14ac:dyDescent="0.2">
      <c r="A217" s="237" t="str">
        <f>name!E$8</f>
        <v>Skilled trades occupations</v>
      </c>
      <c r="B217" s="302">
        <v>0.10819796426539841</v>
      </c>
      <c r="C217" s="302">
        <v>1.8043338184873497E-2</v>
      </c>
      <c r="D217" s="302">
        <v>7.8226905565826246E-2</v>
      </c>
      <c r="E217" s="302">
        <f t="shared" si="98"/>
        <v>0.20446820801609816</v>
      </c>
      <c r="F217" s="303"/>
      <c r="G217" s="302">
        <v>0.12069824849750671</v>
      </c>
      <c r="H217" s="302">
        <v>2.2968941613595462E-2</v>
      </c>
      <c r="I217" s="302">
        <v>6.4732652689044143E-2</v>
      </c>
      <c r="J217" s="302">
        <f>SUM(G217:I217)</f>
        <v>0.20839984280014634</v>
      </c>
      <c r="K217" s="303"/>
      <c r="L217" s="302">
        <v>8.4404245694166297E-2</v>
      </c>
      <c r="M217" s="302">
        <v>2.4089429124139892E-2</v>
      </c>
      <c r="N217" s="302">
        <v>8.2224667341375152E-2</v>
      </c>
      <c r="O217" s="302">
        <f t="shared" si="100"/>
        <v>0.19071834215968134</v>
      </c>
    </row>
    <row r="218" spans="1:15" s="236" customFormat="1" x14ac:dyDescent="0.2">
      <c r="A218" s="237" t="str">
        <f>name!E$9</f>
        <v>Caring, leisure and other service occupations</v>
      </c>
      <c r="B218" s="302">
        <v>4.3596054038120474E-2</v>
      </c>
      <c r="C218" s="302">
        <v>3.7030964179229242E-2</v>
      </c>
      <c r="D218" s="302">
        <v>9.5374626554202684E-3</v>
      </c>
      <c r="E218" s="302">
        <f t="shared" si="98"/>
        <v>9.0164480872769986E-2</v>
      </c>
      <c r="F218" s="303"/>
      <c r="G218" s="302">
        <v>5.8225612517304542E-2</v>
      </c>
      <c r="H218" s="302">
        <v>4.1632083786559318E-2</v>
      </c>
      <c r="I218" s="302">
        <v>1.2172323681438616E-2</v>
      </c>
      <c r="J218" s="302">
        <f t="shared" ref="J218:J221" si="101">SUM(G218:I218)</f>
        <v>0.11203001998530247</v>
      </c>
      <c r="K218" s="303"/>
      <c r="L218" s="302">
        <v>5.8152390162458684E-2</v>
      </c>
      <c r="M218" s="302">
        <v>3.9896487422229586E-2</v>
      </c>
      <c r="N218" s="302">
        <v>1.1648776829142891E-2</v>
      </c>
      <c r="O218" s="302">
        <f t="shared" si="100"/>
        <v>0.10969765441383117</v>
      </c>
    </row>
    <row r="219" spans="1:15" s="236" customFormat="1" x14ac:dyDescent="0.2">
      <c r="A219" s="237" t="str">
        <f>name!E$10</f>
        <v>Sales and customer service occupations</v>
      </c>
      <c r="B219" s="302">
        <v>4.2465756633603399E-2</v>
      </c>
      <c r="C219" s="302">
        <v>2.4671709558601967E-2</v>
      </c>
      <c r="D219" s="302">
        <v>1.7848379048741696E-2</v>
      </c>
      <c r="E219" s="302">
        <f t="shared" si="98"/>
        <v>8.4985845240947072E-2</v>
      </c>
      <c r="F219" s="303"/>
      <c r="G219" s="302">
        <v>5.4752531377967373E-2</v>
      </c>
      <c r="H219" s="302">
        <v>3.7235937680293645E-2</v>
      </c>
      <c r="I219" s="302">
        <v>1.3609690089807287E-2</v>
      </c>
      <c r="J219" s="302">
        <f t="shared" si="101"/>
        <v>0.1055981591480683</v>
      </c>
      <c r="K219" s="303"/>
      <c r="L219" s="302">
        <v>5.2296385048560032E-2</v>
      </c>
      <c r="M219" s="302">
        <v>4.1891344185946637E-2</v>
      </c>
      <c r="N219" s="302">
        <v>1.1112114039916582E-2</v>
      </c>
      <c r="O219" s="302">
        <f t="shared" si="100"/>
        <v>0.10529984327442324</v>
      </c>
    </row>
    <row r="220" spans="1:15" s="236" customFormat="1" x14ac:dyDescent="0.2">
      <c r="A220" s="237" t="str">
        <f>name!E$11</f>
        <v>Process, plant and machine operatives</v>
      </c>
      <c r="B220" s="302">
        <v>2.2611626807224353E-2</v>
      </c>
      <c r="C220" s="302">
        <v>1.2467363522904357E-2</v>
      </c>
      <c r="D220" s="302">
        <v>8.0036956335045699E-3</v>
      </c>
      <c r="E220" s="302">
        <f t="shared" si="98"/>
        <v>4.308268596363328E-2</v>
      </c>
      <c r="F220" s="303"/>
      <c r="G220" s="302">
        <v>2.593657022515369E-2</v>
      </c>
      <c r="H220" s="302">
        <v>2.5840210036646463E-2</v>
      </c>
      <c r="I220" s="302">
        <v>6.9003948043413225E-3</v>
      </c>
      <c r="J220" s="302">
        <f t="shared" si="101"/>
        <v>5.8677175066141472E-2</v>
      </c>
      <c r="K220" s="303"/>
      <c r="L220" s="302">
        <v>2.1841742194653849E-2</v>
      </c>
      <c r="M220" s="302">
        <v>2.7980149545948328E-2</v>
      </c>
      <c r="N220" s="302">
        <v>4.2638910776764917E-3</v>
      </c>
      <c r="O220" s="302">
        <f t="shared" si="100"/>
        <v>5.4085782818278666E-2</v>
      </c>
    </row>
    <row r="221" spans="1:15" s="236" customFormat="1" x14ac:dyDescent="0.2">
      <c r="A221" s="237" t="str">
        <f>name!E$12</f>
        <v>Elementary occupations</v>
      </c>
      <c r="B221" s="302">
        <v>7.7188775366844015E-2</v>
      </c>
      <c r="C221" s="302">
        <v>0.10082387334060597</v>
      </c>
      <c r="D221" s="302">
        <v>1.8727328759047625E-2</v>
      </c>
      <c r="E221" s="302">
        <f t="shared" si="98"/>
        <v>0.1967399774664976</v>
      </c>
      <c r="F221" s="303"/>
      <c r="G221" s="302">
        <v>9.4193355977417875E-2</v>
      </c>
      <c r="H221" s="302">
        <v>0.10377512523577424</v>
      </c>
      <c r="I221" s="302">
        <v>1.3598599394071868E-2</v>
      </c>
      <c r="J221" s="302">
        <f t="shared" si="101"/>
        <v>0.21156708060726398</v>
      </c>
      <c r="K221" s="303"/>
      <c r="L221" s="302">
        <v>7.3514484154153334E-2</v>
      </c>
      <c r="M221" s="302">
        <v>7.6887689291505412E-2</v>
      </c>
      <c r="N221" s="302">
        <v>1.6285837222949157E-2</v>
      </c>
      <c r="O221" s="302">
        <f t="shared" si="100"/>
        <v>0.16668801066860792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0.86553334577926477</v>
      </c>
      <c r="C223" s="311">
        <f t="shared" ref="C223:E223" si="102">SUM(C213:C221)</f>
        <v>0.34610237249953041</v>
      </c>
      <c r="D223" s="311">
        <f t="shared" si="102"/>
        <v>0.5703642817212039</v>
      </c>
      <c r="E223" s="311">
        <f t="shared" si="102"/>
        <v>1.7819999999999989</v>
      </c>
      <c r="F223" s="311"/>
      <c r="G223" s="311">
        <f t="shared" ref="G223:J223" si="103">SUM(G213:G221)</f>
        <v>1.2750962432579003</v>
      </c>
      <c r="H223" s="311">
        <f t="shared" si="103"/>
        <v>0.53260558862422269</v>
      </c>
      <c r="I223" s="311">
        <f t="shared" si="103"/>
        <v>0.58329816811787816</v>
      </c>
      <c r="J223" s="311">
        <f t="shared" si="103"/>
        <v>2.3910000000000009</v>
      </c>
      <c r="K223" s="311"/>
      <c r="L223" s="311">
        <f t="shared" ref="L223:O223" si="104">SUM(L213:L221)</f>
        <v>1.1876897705939091</v>
      </c>
      <c r="M223" s="311">
        <f t="shared" si="104"/>
        <v>0.53698917002797297</v>
      </c>
      <c r="N223" s="311">
        <f t="shared" si="104"/>
        <v>0.53332105937811791</v>
      </c>
      <c r="O223" s="311">
        <f t="shared" si="104"/>
        <v>2.258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1.1518037565781454</v>
      </c>
      <c r="C230" s="302">
        <v>0.13144631317677891</v>
      </c>
      <c r="D230" s="302">
        <v>0.29546666272429556</v>
      </c>
      <c r="E230" s="302">
        <f>SUM(B230:D230)</f>
        <v>1.57871673247922</v>
      </c>
      <c r="F230" s="303"/>
      <c r="G230" s="302">
        <v>1.2241142361885382</v>
      </c>
      <c r="H230" s="302">
        <v>0.25998752681891019</v>
      </c>
      <c r="I230" s="302">
        <v>0.20156253289340875</v>
      </c>
      <c r="J230" s="302">
        <f>SUM(G230:I230)</f>
        <v>1.6856642959008572</v>
      </c>
      <c r="K230" s="303"/>
      <c r="L230" s="302">
        <v>1.3404128688112749</v>
      </c>
      <c r="M230" s="302">
        <v>0.31443081197663109</v>
      </c>
      <c r="N230" s="302">
        <v>0.23805312785716093</v>
      </c>
      <c r="O230" s="302">
        <f>SUM(L230:N230)</f>
        <v>1.8928968086450668</v>
      </c>
    </row>
    <row r="231" spans="1:15" s="236" customFormat="1" x14ac:dyDescent="0.2">
      <c r="A231" s="237" t="str">
        <f>name!E$5</f>
        <v>Professional occupations</v>
      </c>
      <c r="B231" s="302">
        <v>3.2399204706390474</v>
      </c>
      <c r="C231" s="302">
        <v>0.16644040323472131</v>
      </c>
      <c r="D231" s="302">
        <v>0.71825962337563043</v>
      </c>
      <c r="E231" s="302">
        <f t="shared" ref="E231:E238" si="105">SUM(B231:D231)</f>
        <v>4.1246204972493992</v>
      </c>
      <c r="F231" s="303"/>
      <c r="G231" s="302">
        <v>3.911143928833368</v>
      </c>
      <c r="H231" s="302">
        <v>0.28813627023896088</v>
      </c>
      <c r="I231" s="302">
        <v>0.44529618725477532</v>
      </c>
      <c r="J231" s="302">
        <f t="shared" ref="J231:J233" si="106">SUM(G231:I231)</f>
        <v>4.6445763863271043</v>
      </c>
      <c r="K231" s="303"/>
      <c r="L231" s="302">
        <v>4.7793515644106455</v>
      </c>
      <c r="M231" s="302">
        <v>0.37963615675314427</v>
      </c>
      <c r="N231" s="302">
        <v>0.43055532810031705</v>
      </c>
      <c r="O231" s="302">
        <f t="shared" ref="O231:O238" si="107">SUM(L231:N231)</f>
        <v>5.5895430492641065</v>
      </c>
    </row>
    <row r="232" spans="1:15" s="236" customFormat="1" x14ac:dyDescent="0.2">
      <c r="A232" s="237" t="str">
        <f>name!E$6</f>
        <v>Associate professional occupations</v>
      </c>
      <c r="B232" s="302">
        <v>1.2195308709194355</v>
      </c>
      <c r="C232" s="302">
        <v>0.1224816554024936</v>
      </c>
      <c r="D232" s="302">
        <v>0.34473548955723632</v>
      </c>
      <c r="E232" s="302">
        <f t="shared" si="105"/>
        <v>1.6867480158791655</v>
      </c>
      <c r="F232" s="303"/>
      <c r="G232" s="302">
        <v>1.3504731902942673</v>
      </c>
      <c r="H232" s="302">
        <v>0.1898535009585838</v>
      </c>
      <c r="I232" s="302">
        <v>0.25797591476711401</v>
      </c>
      <c r="J232" s="302">
        <f t="shared" si="106"/>
        <v>1.7983026060199649</v>
      </c>
      <c r="K232" s="303"/>
      <c r="L232" s="302">
        <v>1.4599595586005749</v>
      </c>
      <c r="M232" s="302">
        <v>0.18151812353420413</v>
      </c>
      <c r="N232" s="302">
        <v>0.30035740066174443</v>
      </c>
      <c r="O232" s="302">
        <f t="shared" si="107"/>
        <v>1.9418350827965234</v>
      </c>
    </row>
    <row r="233" spans="1:15" s="236" customFormat="1" x14ac:dyDescent="0.2">
      <c r="A233" s="237" t="str">
        <f>name!E$7</f>
        <v>Administrative and secretarial occupations</v>
      </c>
      <c r="B233" s="302">
        <v>0.44199268321319224</v>
      </c>
      <c r="C233" s="302">
        <v>0.19709461251365526</v>
      </c>
      <c r="D233" s="302">
        <v>7.3351919810824659E-2</v>
      </c>
      <c r="E233" s="302">
        <f t="shared" si="105"/>
        <v>0.7124392155376722</v>
      </c>
      <c r="F233" s="303"/>
      <c r="G233" s="302">
        <v>0.39071640239073918</v>
      </c>
      <c r="H233" s="302">
        <v>0.19366197366996715</v>
      </c>
      <c r="I233" s="302">
        <v>4.2179937123666786E-2</v>
      </c>
      <c r="J233" s="302">
        <f t="shared" si="106"/>
        <v>0.62655831318437305</v>
      </c>
      <c r="K233" s="303"/>
      <c r="L233" s="302">
        <v>0.34382083172515293</v>
      </c>
      <c r="M233" s="302">
        <v>0.16106757801821175</v>
      </c>
      <c r="N233" s="302">
        <v>3.0320812597774204E-2</v>
      </c>
      <c r="O233" s="302">
        <f t="shared" si="107"/>
        <v>0.53520922234113888</v>
      </c>
    </row>
    <row r="234" spans="1:15" s="236" customFormat="1" x14ac:dyDescent="0.2">
      <c r="A234" s="237" t="str">
        <f>name!E$8</f>
        <v>Skilled trades occupations</v>
      </c>
      <c r="B234" s="302">
        <v>0.55002272343094372</v>
      </c>
      <c r="C234" s="302">
        <v>4.6899588041506686E-2</v>
      </c>
      <c r="D234" s="302">
        <v>0.24828277685253461</v>
      </c>
      <c r="E234" s="302">
        <f t="shared" si="105"/>
        <v>0.84520508832498509</v>
      </c>
      <c r="F234" s="303"/>
      <c r="G234" s="302">
        <v>0.42680118796486261</v>
      </c>
      <c r="H234" s="302">
        <v>4.943078708762999E-2</v>
      </c>
      <c r="I234" s="302">
        <v>0.1141681451143134</v>
      </c>
      <c r="J234" s="302">
        <f>SUM(G234:I234)</f>
        <v>0.59040012016680599</v>
      </c>
      <c r="K234" s="303"/>
      <c r="L234" s="302">
        <v>0.3409651023749613</v>
      </c>
      <c r="M234" s="302">
        <v>5.8543446011973407E-2</v>
      </c>
      <c r="N234" s="302">
        <v>0.19955451856458087</v>
      </c>
      <c r="O234" s="302">
        <f t="shared" si="107"/>
        <v>0.59906306695151557</v>
      </c>
    </row>
    <row r="235" spans="1:15" s="236" customFormat="1" x14ac:dyDescent="0.2">
      <c r="A235" s="237" t="str">
        <f>name!E$9</f>
        <v>Caring, leisure and other service occupations</v>
      </c>
      <c r="B235" s="302">
        <v>0.22346355985265781</v>
      </c>
      <c r="C235" s="302">
        <v>4.6980914895343416E-2</v>
      </c>
      <c r="D235" s="302">
        <v>5.3860298761770682E-2</v>
      </c>
      <c r="E235" s="302">
        <f t="shared" si="105"/>
        <v>0.32430477350977188</v>
      </c>
      <c r="F235" s="303"/>
      <c r="G235" s="302">
        <v>0.1897210154018581</v>
      </c>
      <c r="H235" s="302">
        <v>5.5033172374064736E-2</v>
      </c>
      <c r="I235" s="302">
        <v>4.3393614833610081E-2</v>
      </c>
      <c r="J235" s="302">
        <f t="shared" ref="J235:J238" si="108">SUM(G235:I235)</f>
        <v>0.28814780260953293</v>
      </c>
      <c r="K235" s="303"/>
      <c r="L235" s="302">
        <v>0.28161853031486045</v>
      </c>
      <c r="M235" s="302">
        <v>6.2909848387899731E-2</v>
      </c>
      <c r="N235" s="302">
        <v>7.4225169982978248E-2</v>
      </c>
      <c r="O235" s="302">
        <f t="shared" si="107"/>
        <v>0.41875354868573844</v>
      </c>
    </row>
    <row r="236" spans="1:15" s="236" customFormat="1" x14ac:dyDescent="0.2">
      <c r="A236" s="237" t="str">
        <f>name!E$10</f>
        <v>Sales and customer service occupations</v>
      </c>
      <c r="B236" s="302">
        <v>0.27235326098471024</v>
      </c>
      <c r="C236" s="302">
        <v>0.12876698726685476</v>
      </c>
      <c r="D236" s="302">
        <v>4.6805356646639248E-2</v>
      </c>
      <c r="E236" s="302">
        <f t="shared" si="105"/>
        <v>0.44792560489820427</v>
      </c>
      <c r="F236" s="303"/>
      <c r="G236" s="302">
        <v>0.22683769137861248</v>
      </c>
      <c r="H236" s="302">
        <v>0.11820758061000239</v>
      </c>
      <c r="I236" s="302">
        <v>1.92427742235169E-2</v>
      </c>
      <c r="J236" s="302">
        <f t="shared" si="108"/>
        <v>0.36428804621213179</v>
      </c>
      <c r="K236" s="303"/>
      <c r="L236" s="302">
        <v>0.29546970305619402</v>
      </c>
      <c r="M236" s="302">
        <v>0.16909362535352873</v>
      </c>
      <c r="N236" s="302">
        <v>2.4364209996347582E-2</v>
      </c>
      <c r="O236" s="302">
        <f t="shared" si="107"/>
        <v>0.48892753840607034</v>
      </c>
    </row>
    <row r="237" spans="1:15" s="236" customFormat="1" x14ac:dyDescent="0.2">
      <c r="A237" s="237" t="str">
        <f>name!E$11</f>
        <v>Process, plant and machine operatives</v>
      </c>
      <c r="B237" s="302">
        <v>6.5043568537812096E-2</v>
      </c>
      <c r="C237" s="302">
        <v>3.6521791301909079E-2</v>
      </c>
      <c r="D237" s="302">
        <v>6.1879694403786233E-2</v>
      </c>
      <c r="E237" s="302">
        <f t="shared" si="105"/>
        <v>0.16344505424350741</v>
      </c>
      <c r="F237" s="303"/>
      <c r="G237" s="302">
        <v>3.8602051445065053E-2</v>
      </c>
      <c r="H237" s="302">
        <v>6.041978741900883E-2</v>
      </c>
      <c r="I237" s="302">
        <v>3.8566852743005434E-2</v>
      </c>
      <c r="J237" s="302">
        <f t="shared" si="108"/>
        <v>0.13758869160707932</v>
      </c>
      <c r="K237" s="303"/>
      <c r="L237" s="302">
        <v>4.5162663714795645E-2</v>
      </c>
      <c r="M237" s="302">
        <v>7.3799109238525007E-2</v>
      </c>
      <c r="N237" s="302">
        <v>6.3572281778400991E-2</v>
      </c>
      <c r="O237" s="302">
        <f t="shared" si="107"/>
        <v>0.18253405473172163</v>
      </c>
    </row>
    <row r="238" spans="1:15" s="236" customFormat="1" x14ac:dyDescent="0.2">
      <c r="A238" s="237" t="str">
        <f>name!E$12</f>
        <v>Elementary occupations</v>
      </c>
      <c r="B238" s="302">
        <v>0.20118359792804516</v>
      </c>
      <c r="C238" s="302">
        <v>9.514603237658352E-2</v>
      </c>
      <c r="D238" s="302">
        <v>0.10826538757342502</v>
      </c>
      <c r="E238" s="302">
        <f t="shared" si="105"/>
        <v>0.40459501787805369</v>
      </c>
      <c r="F238" s="303"/>
      <c r="G238" s="302">
        <v>0.10052159891212753</v>
      </c>
      <c r="H238" s="302">
        <v>8.1261395111612483E-2</v>
      </c>
      <c r="I238" s="302">
        <v>4.7690743948415874E-2</v>
      </c>
      <c r="J238" s="302">
        <f t="shared" si="108"/>
        <v>0.22947373797215589</v>
      </c>
      <c r="K238" s="303"/>
      <c r="L238" s="302">
        <v>0.1099658710166975</v>
      </c>
      <c r="M238" s="302">
        <v>6.3614247448555941E-2</v>
      </c>
      <c r="N238" s="302">
        <v>7.2657509712883622E-2</v>
      </c>
      <c r="O238" s="302">
        <f t="shared" si="107"/>
        <v>0.24623762817813707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7.3653144920839893</v>
      </c>
      <c r="C240" s="311">
        <f t="shared" ref="C240:E240" si="109">SUM(C230:C238)</f>
        <v>0.97177829820984651</v>
      </c>
      <c r="D240" s="311">
        <f t="shared" si="109"/>
        <v>1.9509072097061428</v>
      </c>
      <c r="E240" s="311">
        <f t="shared" si="109"/>
        <v>10.287999999999977</v>
      </c>
      <c r="F240" s="311"/>
      <c r="G240" s="311">
        <f t="shared" ref="G240:J240" si="110">SUM(G230:G238)</f>
        <v>7.8589313028094381</v>
      </c>
      <c r="H240" s="311">
        <f t="shared" si="110"/>
        <v>1.2959919942887406</v>
      </c>
      <c r="I240" s="311">
        <f t="shared" si="110"/>
        <v>1.2100767029018265</v>
      </c>
      <c r="J240" s="311">
        <f t="shared" si="110"/>
        <v>10.365000000000006</v>
      </c>
      <c r="K240" s="311"/>
      <c r="L240" s="311">
        <f t="shared" ref="L240:O240" si="111">SUM(L230:L238)</f>
        <v>8.996726694025158</v>
      </c>
      <c r="M240" s="311">
        <f t="shared" si="111"/>
        <v>1.4646129467226741</v>
      </c>
      <c r="N240" s="311">
        <f t="shared" si="111"/>
        <v>1.4336603592521879</v>
      </c>
      <c r="O240" s="311">
        <f t="shared" si="111"/>
        <v>11.895000000000021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1.5808989820357455</v>
      </c>
      <c r="C247" s="302">
        <v>0.13472508318439411</v>
      </c>
      <c r="D247" s="302">
        <v>0.13309522026229026</v>
      </c>
      <c r="E247" s="302">
        <f>SUM(B247:D247)</f>
        <v>1.8487192854824297</v>
      </c>
      <c r="F247" s="303"/>
      <c r="G247" s="302">
        <v>1.7099595537629304</v>
      </c>
      <c r="H247" s="302">
        <v>0.1746898103833821</v>
      </c>
      <c r="I247" s="302">
        <v>6.8700705595435563E-2</v>
      </c>
      <c r="J247" s="302">
        <f>SUM(G247:I247)</f>
        <v>1.9533500697417481</v>
      </c>
      <c r="K247" s="303"/>
      <c r="L247" s="302">
        <v>1.6689325627535443</v>
      </c>
      <c r="M247" s="302">
        <v>0.20411108574012382</v>
      </c>
      <c r="N247" s="302">
        <v>7.7398364396239511E-2</v>
      </c>
      <c r="O247" s="302">
        <f>SUM(L247:N247)</f>
        <v>1.9504420128899076</v>
      </c>
    </row>
    <row r="248" spans="1:15" s="236" customFormat="1" x14ac:dyDescent="0.2">
      <c r="A248" s="237" t="str">
        <f>name!E$5</f>
        <v>Professional occupations</v>
      </c>
      <c r="B248" s="302">
        <v>1.8595640490664336</v>
      </c>
      <c r="C248" s="302">
        <v>0.10348549320334939</v>
      </c>
      <c r="D248" s="302">
        <v>0.16346112476799271</v>
      </c>
      <c r="E248" s="302">
        <f t="shared" ref="E248:E255" si="112">SUM(B248:D248)</f>
        <v>2.1265106670377758</v>
      </c>
      <c r="F248" s="303"/>
      <c r="G248" s="302">
        <v>2.3615196399901177</v>
      </c>
      <c r="H248" s="302">
        <v>0.13273394329702626</v>
      </c>
      <c r="I248" s="302">
        <v>7.602062866449627E-2</v>
      </c>
      <c r="J248" s="302">
        <f t="shared" ref="J248:J250" si="113">SUM(G248:I248)</f>
        <v>2.5702742119516402</v>
      </c>
      <c r="K248" s="303"/>
      <c r="L248" s="302">
        <v>2.7622707633552688</v>
      </c>
      <c r="M248" s="302">
        <v>0.15222622202931102</v>
      </c>
      <c r="N248" s="302">
        <v>7.5364630749313904E-2</v>
      </c>
      <c r="O248" s="302">
        <f t="shared" ref="O248:O255" si="114">SUM(L248:N248)</f>
        <v>2.989861616133894</v>
      </c>
    </row>
    <row r="249" spans="1:15" s="236" customFormat="1" x14ac:dyDescent="0.2">
      <c r="A249" s="237" t="str">
        <f>name!E$6</f>
        <v>Associate professional occupations</v>
      </c>
      <c r="B249" s="302">
        <v>1.9873625740187668</v>
      </c>
      <c r="C249" s="302">
        <v>0.22484259342773441</v>
      </c>
      <c r="D249" s="302">
        <v>0.19168594954903426</v>
      </c>
      <c r="E249" s="302">
        <f t="shared" si="112"/>
        <v>2.4038911169955353</v>
      </c>
      <c r="F249" s="303"/>
      <c r="G249" s="302">
        <v>2.1759714611757039</v>
      </c>
      <c r="H249" s="302">
        <v>0.23246138304556668</v>
      </c>
      <c r="I249" s="302">
        <v>9.7354807063299048E-2</v>
      </c>
      <c r="J249" s="302">
        <f t="shared" si="113"/>
        <v>2.5057876512845696</v>
      </c>
      <c r="K249" s="303"/>
      <c r="L249" s="302">
        <v>1.9532160970145604</v>
      </c>
      <c r="M249" s="302">
        <v>0.25136344410411104</v>
      </c>
      <c r="N249" s="302">
        <v>8.8817705465157326E-2</v>
      </c>
      <c r="O249" s="302">
        <f t="shared" si="114"/>
        <v>2.2933972465838286</v>
      </c>
    </row>
    <row r="250" spans="1:15" s="236" customFormat="1" x14ac:dyDescent="0.2">
      <c r="A250" s="237" t="str">
        <f>name!E$7</f>
        <v>Administrative and secretarial occupations</v>
      </c>
      <c r="B250" s="302">
        <v>2.1207276938401347</v>
      </c>
      <c r="C250" s="302">
        <v>0.93171149802891484</v>
      </c>
      <c r="D250" s="302">
        <v>2.7749351341354866E-2</v>
      </c>
      <c r="E250" s="302">
        <f t="shared" si="112"/>
        <v>3.0801885432104044</v>
      </c>
      <c r="F250" s="303"/>
      <c r="G250" s="302">
        <v>1.9919949651968201</v>
      </c>
      <c r="H250" s="302">
        <v>0.82204902036699634</v>
      </c>
      <c r="I250" s="302">
        <v>2.166821832978039E-2</v>
      </c>
      <c r="J250" s="302">
        <f t="shared" si="113"/>
        <v>2.8357122038935967</v>
      </c>
      <c r="K250" s="303"/>
      <c r="L250" s="302">
        <v>1.4316667195988233</v>
      </c>
      <c r="M250" s="302">
        <v>0.62230009730593461</v>
      </c>
      <c r="N250" s="302">
        <v>1.9558583333932514E-2</v>
      </c>
      <c r="O250" s="302">
        <f t="shared" si="114"/>
        <v>2.0735254002386907</v>
      </c>
    </row>
    <row r="251" spans="1:15" s="236" customFormat="1" x14ac:dyDescent="0.2">
      <c r="A251" s="237" t="str">
        <f>name!E$8</f>
        <v>Skilled trades occupations</v>
      </c>
      <c r="B251" s="302">
        <v>0.12185383865399652</v>
      </c>
      <c r="C251" s="302">
        <v>2.7020353037640082E-2</v>
      </c>
      <c r="D251" s="302">
        <v>6.8359149481576023E-2</v>
      </c>
      <c r="E251" s="302">
        <f t="shared" si="112"/>
        <v>0.21723334117321264</v>
      </c>
      <c r="F251" s="303"/>
      <c r="G251" s="302">
        <v>9.733831095935333E-2</v>
      </c>
      <c r="H251" s="302">
        <v>1.5222271452644492E-2</v>
      </c>
      <c r="I251" s="302">
        <v>2.4886237593801496E-2</v>
      </c>
      <c r="J251" s="302">
        <f>SUM(G251:I251)</f>
        <v>0.1374468200057993</v>
      </c>
      <c r="K251" s="303"/>
      <c r="L251" s="302">
        <v>9.3695214311745587E-2</v>
      </c>
      <c r="M251" s="302">
        <v>1.7539316990975828E-2</v>
      </c>
      <c r="N251" s="302">
        <v>2.7684006603745509E-2</v>
      </c>
      <c r="O251" s="302">
        <f t="shared" si="114"/>
        <v>0.13891853790646691</v>
      </c>
    </row>
    <row r="252" spans="1:15" s="236" customFormat="1" x14ac:dyDescent="0.2">
      <c r="A252" s="237" t="str">
        <f>name!E$9</f>
        <v>Caring, leisure and other service occupations</v>
      </c>
      <c r="B252" s="302">
        <v>6.0938322147602135E-2</v>
      </c>
      <c r="C252" s="302">
        <v>9.761653520194891E-3</v>
      </c>
      <c r="D252" s="302">
        <v>8.101046236932018E-3</v>
      </c>
      <c r="E252" s="302">
        <f t="shared" si="112"/>
        <v>7.8801021904729041E-2</v>
      </c>
      <c r="F252" s="303"/>
      <c r="G252" s="302">
        <v>6.3006241812815431E-2</v>
      </c>
      <c r="H252" s="302">
        <v>7.5007809791219288E-3</v>
      </c>
      <c r="I252" s="302">
        <v>9.9891787406391885E-3</v>
      </c>
      <c r="J252" s="302">
        <f t="shared" ref="J252:J255" si="115">SUM(G252:I252)</f>
        <v>8.0496201532576556E-2</v>
      </c>
      <c r="K252" s="303"/>
      <c r="L252" s="302">
        <v>7.2171793915404736E-2</v>
      </c>
      <c r="M252" s="302">
        <v>6.3024582477544137E-3</v>
      </c>
      <c r="N252" s="302">
        <v>1.4779478223579787E-2</v>
      </c>
      <c r="O252" s="302">
        <f t="shared" si="114"/>
        <v>9.3253730386738939E-2</v>
      </c>
    </row>
    <row r="253" spans="1:15" s="236" customFormat="1" x14ac:dyDescent="0.2">
      <c r="A253" s="237" t="str">
        <f>name!E$10</f>
        <v>Sales and customer service occupations</v>
      </c>
      <c r="B253" s="302">
        <v>0.49587270906388309</v>
      </c>
      <c r="C253" s="302">
        <v>0.25347001161621918</v>
      </c>
      <c r="D253" s="302">
        <v>3.7255819244054578E-2</v>
      </c>
      <c r="E253" s="302">
        <f t="shared" si="112"/>
        <v>0.78659853992415685</v>
      </c>
      <c r="F253" s="303"/>
      <c r="G253" s="302">
        <v>0.46684327156386007</v>
      </c>
      <c r="H253" s="302">
        <v>0.24140193517915554</v>
      </c>
      <c r="I253" s="302">
        <v>2.8330789845600435E-2</v>
      </c>
      <c r="J253" s="302">
        <f t="shared" si="115"/>
        <v>0.73657599658861606</v>
      </c>
      <c r="K253" s="303"/>
      <c r="L253" s="302">
        <v>0.48952062451259448</v>
      </c>
      <c r="M253" s="302">
        <v>0.28136270767699462</v>
      </c>
      <c r="N253" s="302">
        <v>2.4387095910665128E-2</v>
      </c>
      <c r="O253" s="302">
        <f t="shared" si="114"/>
        <v>0.79527042810025428</v>
      </c>
    </row>
    <row r="254" spans="1:15" s="236" customFormat="1" x14ac:dyDescent="0.2">
      <c r="A254" s="237" t="str">
        <f>name!E$11</f>
        <v>Process, plant and machine operatives</v>
      </c>
      <c r="B254" s="302">
        <v>5.2945000780353503E-2</v>
      </c>
      <c r="C254" s="302">
        <v>1.141608102010497E-2</v>
      </c>
      <c r="D254" s="302">
        <v>2.5192218668531465E-2</v>
      </c>
      <c r="E254" s="302">
        <f t="shared" si="112"/>
        <v>8.9553300468989946E-2</v>
      </c>
      <c r="F254" s="303"/>
      <c r="G254" s="302">
        <v>3.911870744354265E-2</v>
      </c>
      <c r="H254" s="302">
        <v>6.5078259149684292E-3</v>
      </c>
      <c r="I254" s="302">
        <v>1.50625803346942E-2</v>
      </c>
      <c r="J254" s="302">
        <f t="shared" si="115"/>
        <v>6.0689113693205281E-2</v>
      </c>
      <c r="K254" s="303"/>
      <c r="L254" s="302">
        <v>4.4267431495366549E-2</v>
      </c>
      <c r="M254" s="302">
        <v>1.3551484658252868E-2</v>
      </c>
      <c r="N254" s="302">
        <v>2.3682233917265875E-2</v>
      </c>
      <c r="O254" s="302">
        <f t="shared" si="114"/>
        <v>8.1501150070885292E-2</v>
      </c>
    </row>
    <row r="255" spans="1:15" s="236" customFormat="1" x14ac:dyDescent="0.2">
      <c r="A255" s="237" t="str">
        <f>name!E$12</f>
        <v>Elementary occupations</v>
      </c>
      <c r="B255" s="302">
        <v>0.13223048091554213</v>
      </c>
      <c r="C255" s="302">
        <v>4.2207105564632592E-2</v>
      </c>
      <c r="D255" s="302">
        <v>1.5066597322588237E-2</v>
      </c>
      <c r="E255" s="302">
        <f t="shared" si="112"/>
        <v>0.18950418380276296</v>
      </c>
      <c r="F255" s="303"/>
      <c r="G255" s="302">
        <v>9.8235050580745706E-2</v>
      </c>
      <c r="H255" s="302">
        <v>2.8045268160618319E-2</v>
      </c>
      <c r="I255" s="302">
        <v>1.1387412566881645E-2</v>
      </c>
      <c r="J255" s="302">
        <f t="shared" si="115"/>
        <v>0.13766773130824567</v>
      </c>
      <c r="K255" s="303"/>
      <c r="L255" s="302">
        <v>8.97408932054959E-2</v>
      </c>
      <c r="M255" s="302">
        <v>2.2470992551126705E-2</v>
      </c>
      <c r="N255" s="302">
        <v>1.5617991932727492E-2</v>
      </c>
      <c r="O255" s="302">
        <f t="shared" si="114"/>
        <v>0.12782987768935011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8.412393650522457</v>
      </c>
      <c r="C257" s="311">
        <f t="shared" ref="C257:E257" si="116">SUM(C247:C255)</f>
        <v>1.7386398726031846</v>
      </c>
      <c r="D257" s="311">
        <f t="shared" si="116"/>
        <v>0.66996647687435451</v>
      </c>
      <c r="E257" s="311">
        <f t="shared" si="116"/>
        <v>10.820999999999996</v>
      </c>
      <c r="F257" s="311"/>
      <c r="G257" s="311">
        <f t="shared" ref="G257:J257" si="117">SUM(G247:G255)</f>
        <v>9.003987202485888</v>
      </c>
      <c r="H257" s="311">
        <f t="shared" si="117"/>
        <v>1.6606122387794797</v>
      </c>
      <c r="I257" s="311">
        <f t="shared" si="117"/>
        <v>0.35340055873462828</v>
      </c>
      <c r="J257" s="311">
        <f t="shared" si="117"/>
        <v>11.017999999999999</v>
      </c>
      <c r="K257" s="311"/>
      <c r="L257" s="311">
        <f t="shared" ref="L257:O257" si="118">SUM(L247:L255)</f>
        <v>8.6054821001628046</v>
      </c>
      <c r="M257" s="311">
        <f t="shared" si="118"/>
        <v>1.5712278093045851</v>
      </c>
      <c r="N257" s="311">
        <f t="shared" si="118"/>
        <v>0.36729009053262701</v>
      </c>
      <c r="O257" s="311">
        <f t="shared" si="118"/>
        <v>10.544000000000016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0.59527874863551555</v>
      </c>
      <c r="C264" s="302">
        <v>0.13282788779446009</v>
      </c>
      <c r="D264" s="302">
        <v>0.4646821625858944</v>
      </c>
      <c r="E264" s="302">
        <f>SUM(B264:D264)</f>
        <v>1.1927887990158701</v>
      </c>
      <c r="F264" s="303"/>
      <c r="G264" s="302">
        <v>0.96509258988712598</v>
      </c>
      <c r="H264" s="302">
        <v>0.11358688817090672</v>
      </c>
      <c r="I264" s="302">
        <v>0.33171222837210812</v>
      </c>
      <c r="J264" s="302">
        <f>SUM(G264:I264)</f>
        <v>1.4103917064301408</v>
      </c>
      <c r="K264" s="303"/>
      <c r="L264" s="302">
        <v>0.98877911852042488</v>
      </c>
      <c r="M264" s="302">
        <v>0.10300343561237861</v>
      </c>
      <c r="N264" s="302">
        <v>0.34974900775265838</v>
      </c>
      <c r="O264" s="302">
        <f>SUM(L264:N264)</f>
        <v>1.4415315618854618</v>
      </c>
    </row>
    <row r="265" spans="1:15" s="236" customFormat="1" x14ac:dyDescent="0.2">
      <c r="A265" s="237" t="str">
        <f>name!E$5</f>
        <v>Professional occupations</v>
      </c>
      <c r="B265" s="302">
        <v>0.53167618241063774</v>
      </c>
      <c r="C265" s="302">
        <v>0.1344972719257623</v>
      </c>
      <c r="D265" s="302">
        <v>0.12745634043082948</v>
      </c>
      <c r="E265" s="302">
        <f t="shared" ref="E265:E272" si="119">SUM(B265:D265)</f>
        <v>0.7936297947672295</v>
      </c>
      <c r="F265" s="303"/>
      <c r="G265" s="302">
        <v>1.0079888191198414</v>
      </c>
      <c r="H265" s="302">
        <v>0.10971851492255386</v>
      </c>
      <c r="I265" s="302">
        <v>8.8249652304948828E-2</v>
      </c>
      <c r="J265" s="302">
        <f t="shared" ref="J265:J267" si="120">SUM(G265:I265)</f>
        <v>1.2059569863473441</v>
      </c>
      <c r="K265" s="303"/>
      <c r="L265" s="302">
        <v>1.0281079267038509</v>
      </c>
      <c r="M265" s="302">
        <v>0.10110916015898742</v>
      </c>
      <c r="N265" s="302">
        <v>5.3790630293397937E-2</v>
      </c>
      <c r="O265" s="302">
        <f t="shared" ref="O265:O272" si="121">SUM(L265:N265)</f>
        <v>1.1830077171562363</v>
      </c>
    </row>
    <row r="266" spans="1:15" s="236" customFormat="1" x14ac:dyDescent="0.2">
      <c r="A266" s="237" t="str">
        <f>name!E$6</f>
        <v>Associate professional occupations</v>
      </c>
      <c r="B266" s="302">
        <v>0.47802903878025022</v>
      </c>
      <c r="C266" s="302">
        <v>0.16789777844975395</v>
      </c>
      <c r="D266" s="302">
        <v>0.13857950749930517</v>
      </c>
      <c r="E266" s="302">
        <f t="shared" si="119"/>
        <v>0.78450632472930926</v>
      </c>
      <c r="F266" s="303"/>
      <c r="G266" s="302">
        <v>0.83838129335219724</v>
      </c>
      <c r="H266" s="302">
        <v>0.11877240197216425</v>
      </c>
      <c r="I266" s="302">
        <v>8.2160251533267808E-2</v>
      </c>
      <c r="J266" s="302">
        <f t="shared" si="120"/>
        <v>1.0393139468576293</v>
      </c>
      <c r="K266" s="303"/>
      <c r="L266" s="302">
        <v>0.7594548043534286</v>
      </c>
      <c r="M266" s="302">
        <v>9.8333059740027609E-2</v>
      </c>
      <c r="N266" s="302">
        <v>5.7200331060101126E-2</v>
      </c>
      <c r="O266" s="302">
        <f t="shared" si="121"/>
        <v>0.91498819515355734</v>
      </c>
    </row>
    <row r="267" spans="1:15" s="236" customFormat="1" x14ac:dyDescent="0.2">
      <c r="A267" s="237" t="str">
        <f>name!E$7</f>
        <v>Administrative and secretarial occupations</v>
      </c>
      <c r="B267" s="302">
        <v>0.41883111726637884</v>
      </c>
      <c r="C267" s="302">
        <v>0.66176228440505647</v>
      </c>
      <c r="D267" s="302">
        <v>0.11464776039685952</v>
      </c>
      <c r="E267" s="302">
        <f t="shared" si="119"/>
        <v>1.1952411620682948</v>
      </c>
      <c r="F267" s="303"/>
      <c r="G267" s="302">
        <v>0.66248280322977449</v>
      </c>
      <c r="H267" s="302">
        <v>0.36826570604105019</v>
      </c>
      <c r="I267" s="302">
        <v>5.7621625466819537E-2</v>
      </c>
      <c r="J267" s="302">
        <f t="shared" si="120"/>
        <v>1.0883701347376442</v>
      </c>
      <c r="K267" s="303"/>
      <c r="L267" s="302">
        <v>0.43547619877308985</v>
      </c>
      <c r="M267" s="302">
        <v>0.2557641674245334</v>
      </c>
      <c r="N267" s="302">
        <v>4.73430425904404E-2</v>
      </c>
      <c r="O267" s="302">
        <f t="shared" si="121"/>
        <v>0.73858340878806361</v>
      </c>
    </row>
    <row r="268" spans="1:15" s="236" customFormat="1" x14ac:dyDescent="0.2">
      <c r="A268" s="237" t="str">
        <f>name!E$8</f>
        <v>Skilled trades occupations</v>
      </c>
      <c r="B268" s="302">
        <v>0.23204331496520023</v>
      </c>
      <c r="C268" s="302">
        <v>3.5861223927113363E-2</v>
      </c>
      <c r="D268" s="302">
        <v>0.34812758169188235</v>
      </c>
      <c r="E268" s="302">
        <f t="shared" si="119"/>
        <v>0.61603212058419587</v>
      </c>
      <c r="F268" s="303"/>
      <c r="G268" s="302">
        <v>0.26612844116986167</v>
      </c>
      <c r="H268" s="302">
        <v>1.8297912277370761E-2</v>
      </c>
      <c r="I268" s="302">
        <v>0.19076774828431395</v>
      </c>
      <c r="J268" s="302">
        <f>SUM(G268:I268)</f>
        <v>0.47519410173154641</v>
      </c>
      <c r="K268" s="303"/>
      <c r="L268" s="302">
        <v>0.28265433572173243</v>
      </c>
      <c r="M268" s="302">
        <v>2.4315509070002503E-2</v>
      </c>
      <c r="N268" s="302">
        <v>0.19322472083987843</v>
      </c>
      <c r="O268" s="302">
        <f t="shared" si="121"/>
        <v>0.50019456563161335</v>
      </c>
    </row>
    <row r="269" spans="1:15" s="236" customFormat="1" x14ac:dyDescent="0.2">
      <c r="A269" s="237" t="str">
        <f>name!E$9</f>
        <v>Caring, leisure and other service occupations</v>
      </c>
      <c r="B269" s="302">
        <v>0.11940037123048634</v>
      </c>
      <c r="C269" s="302">
        <v>7.6965443072295567E-2</v>
      </c>
      <c r="D269" s="302">
        <v>5.0373764790910387E-2</v>
      </c>
      <c r="E269" s="302">
        <f t="shared" si="119"/>
        <v>0.24673957909369229</v>
      </c>
      <c r="F269" s="303"/>
      <c r="G269" s="302">
        <v>0.18123147897848529</v>
      </c>
      <c r="H269" s="302">
        <v>4.2953916742822139E-2</v>
      </c>
      <c r="I269" s="302">
        <v>3.2013230621305372E-2</v>
      </c>
      <c r="J269" s="302">
        <f t="shared" ref="J269:J272" si="122">SUM(G269:I269)</f>
        <v>0.25619862634261281</v>
      </c>
      <c r="K269" s="303"/>
      <c r="L269" s="302">
        <v>0.18546044744740492</v>
      </c>
      <c r="M269" s="302">
        <v>3.4125304598282641E-2</v>
      </c>
      <c r="N269" s="302">
        <v>4.9773006470331893E-2</v>
      </c>
      <c r="O269" s="302">
        <f t="shared" si="121"/>
        <v>0.26935875851601943</v>
      </c>
    </row>
    <row r="270" spans="1:15" s="236" customFormat="1" x14ac:dyDescent="0.2">
      <c r="A270" s="237" t="str">
        <f>name!E$10</f>
        <v>Sales and customer service occupations</v>
      </c>
      <c r="B270" s="302">
        <v>0.27303495353027535</v>
      </c>
      <c r="C270" s="302">
        <v>0.25496406589115872</v>
      </c>
      <c r="D270" s="302">
        <v>0.12913029146187274</v>
      </c>
      <c r="E270" s="302">
        <f t="shared" si="119"/>
        <v>0.65712931088330684</v>
      </c>
      <c r="F270" s="303"/>
      <c r="G270" s="302">
        <v>0.38414091142619816</v>
      </c>
      <c r="H270" s="302">
        <v>0.13927621145083521</v>
      </c>
      <c r="I270" s="302">
        <v>6.7220270360043327E-2</v>
      </c>
      <c r="J270" s="302">
        <f t="shared" si="122"/>
        <v>0.59063739323707665</v>
      </c>
      <c r="K270" s="303"/>
      <c r="L270" s="302">
        <v>0.32480618319919768</v>
      </c>
      <c r="M270" s="302">
        <v>0.12112894617160083</v>
      </c>
      <c r="N270" s="302">
        <v>5.4083863786276935E-2</v>
      </c>
      <c r="O270" s="302">
        <f t="shared" si="121"/>
        <v>0.50001899315707543</v>
      </c>
    </row>
    <row r="271" spans="1:15" s="236" customFormat="1" x14ac:dyDescent="0.2">
      <c r="A271" s="237" t="str">
        <f>name!E$11</f>
        <v>Process, plant and machine operatives</v>
      </c>
      <c r="B271" s="302">
        <v>7.6803130292895358E-2</v>
      </c>
      <c r="C271" s="302">
        <v>1.1868332186050542E-2</v>
      </c>
      <c r="D271" s="302">
        <v>1.3414614028396178E-2</v>
      </c>
      <c r="E271" s="302">
        <f t="shared" si="119"/>
        <v>0.10208607650734208</v>
      </c>
      <c r="F271" s="303"/>
      <c r="G271" s="302">
        <v>8.3490876577558534E-2</v>
      </c>
      <c r="H271" s="302">
        <v>6.043197334098414E-3</v>
      </c>
      <c r="I271" s="302">
        <v>1.0571620483925457E-2</v>
      </c>
      <c r="J271" s="302">
        <f t="shared" si="122"/>
        <v>0.10010569439558241</v>
      </c>
      <c r="K271" s="303"/>
      <c r="L271" s="302">
        <v>7.593743649925104E-2</v>
      </c>
      <c r="M271" s="302">
        <v>6.6487907331381655E-3</v>
      </c>
      <c r="N271" s="302">
        <v>1.2314858937873726E-2</v>
      </c>
      <c r="O271" s="302">
        <f t="shared" si="121"/>
        <v>9.4901086170262924E-2</v>
      </c>
    </row>
    <row r="272" spans="1:15" s="236" customFormat="1" x14ac:dyDescent="0.2">
      <c r="A272" s="237" t="str">
        <f>name!E$12</f>
        <v>Elementary occupations</v>
      </c>
      <c r="B272" s="302">
        <v>0.10355390150146183</v>
      </c>
      <c r="C272" s="302">
        <v>9.4587361800385461E-2</v>
      </c>
      <c r="D272" s="302">
        <v>5.9705569048914185E-2</v>
      </c>
      <c r="E272" s="302">
        <f t="shared" si="119"/>
        <v>0.25784683235076145</v>
      </c>
      <c r="F272" s="303"/>
      <c r="G272" s="302">
        <v>0.12618516581032868</v>
      </c>
      <c r="H272" s="302">
        <v>4.3472312046033933E-2</v>
      </c>
      <c r="I272" s="302">
        <v>2.817393206405042E-2</v>
      </c>
      <c r="J272" s="302">
        <f t="shared" si="122"/>
        <v>0.19783140992041304</v>
      </c>
      <c r="K272" s="303"/>
      <c r="L272" s="302">
        <v>0.10427053955231992</v>
      </c>
      <c r="M272" s="302">
        <v>1.5509734425433533E-2</v>
      </c>
      <c r="N272" s="302">
        <v>3.9635439563952581E-2</v>
      </c>
      <c r="O272" s="302">
        <f t="shared" si="121"/>
        <v>0.15941571354170603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2.8286507586131013</v>
      </c>
      <c r="C274" s="311">
        <f t="shared" ref="C274:E274" si="123">SUM(C264:C272)</f>
        <v>1.5712316494520362</v>
      </c>
      <c r="D274" s="311">
        <f t="shared" si="123"/>
        <v>1.4461175919348643</v>
      </c>
      <c r="E274" s="311">
        <f t="shared" si="123"/>
        <v>5.846000000000001</v>
      </c>
      <c r="F274" s="311"/>
      <c r="G274" s="311">
        <f t="shared" ref="G274:J274" si="124">SUM(G264:G272)</f>
        <v>4.5151223795513715</v>
      </c>
      <c r="H274" s="311">
        <f t="shared" si="124"/>
        <v>0.96038706095783555</v>
      </c>
      <c r="I274" s="311">
        <f t="shared" si="124"/>
        <v>0.88849055949078271</v>
      </c>
      <c r="J274" s="311">
        <f t="shared" si="124"/>
        <v>6.3639999999999892</v>
      </c>
      <c r="K274" s="311"/>
      <c r="L274" s="311">
        <f t="shared" ref="L274:O274" si="125">SUM(L264:L272)</f>
        <v>4.1849469907706993</v>
      </c>
      <c r="M274" s="311">
        <f t="shared" si="125"/>
        <v>0.75993810793438477</v>
      </c>
      <c r="N274" s="311">
        <f t="shared" si="125"/>
        <v>0.85711490129491141</v>
      </c>
      <c r="O274" s="311">
        <f t="shared" si="125"/>
        <v>5.801999999999996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2.5244048639195773</v>
      </c>
      <c r="C281" s="302">
        <v>0.38936600833161733</v>
      </c>
      <c r="D281" s="302">
        <v>0.87438106945320571</v>
      </c>
      <c r="E281" s="302">
        <f>SUM(B281:D281)</f>
        <v>3.7881519417044007</v>
      </c>
      <c r="F281" s="303"/>
      <c r="G281" s="302">
        <v>2.6600401231774411</v>
      </c>
      <c r="H281" s="302">
        <v>0.72867912153951919</v>
      </c>
      <c r="I281" s="302">
        <v>0.83808523194550544</v>
      </c>
      <c r="J281" s="302">
        <f>SUM(G281:I281)</f>
        <v>4.2268044766624655</v>
      </c>
      <c r="K281" s="303"/>
      <c r="L281" s="302">
        <v>2.8978061927611765</v>
      </c>
      <c r="M281" s="302">
        <v>0.95854332835371214</v>
      </c>
      <c r="N281" s="302">
        <v>1.0513644944772802</v>
      </c>
      <c r="O281" s="302">
        <f>SUM(L281:N281)</f>
        <v>4.9077140155921688</v>
      </c>
    </row>
    <row r="282" spans="1:15" s="236" customFormat="1" x14ac:dyDescent="0.2">
      <c r="A282" s="237" t="str">
        <f>name!E$5</f>
        <v>Professional occupations</v>
      </c>
      <c r="B282" s="302">
        <v>6.204951386227858</v>
      </c>
      <c r="C282" s="302">
        <v>0.76965214320396258</v>
      </c>
      <c r="D282" s="302">
        <v>2.9648202805702755</v>
      </c>
      <c r="E282" s="302">
        <f t="shared" ref="E282:E289" si="126">SUM(B282:D282)</f>
        <v>9.9394238100020953</v>
      </c>
      <c r="F282" s="303"/>
      <c r="G282" s="302">
        <v>7.6282139736367087</v>
      </c>
      <c r="H282" s="302">
        <v>1.2883108859993984</v>
      </c>
      <c r="I282" s="302">
        <v>2.3728318779938711</v>
      </c>
      <c r="J282" s="302">
        <f t="shared" ref="J282:J284" si="127">SUM(G282:I282)</f>
        <v>11.289356737629978</v>
      </c>
      <c r="K282" s="303"/>
      <c r="L282" s="302">
        <v>9.3088885814165945</v>
      </c>
      <c r="M282" s="302">
        <v>1.7314272786933222</v>
      </c>
      <c r="N282" s="302">
        <v>2.5068665346960652</v>
      </c>
      <c r="O282" s="302">
        <f t="shared" ref="O282:O289" si="128">SUM(L282:N282)</f>
        <v>13.547182394805983</v>
      </c>
    </row>
    <row r="283" spans="1:15" s="236" customFormat="1" x14ac:dyDescent="0.2">
      <c r="A283" s="237" t="str">
        <f>name!E$6</f>
        <v>Associate professional occupations</v>
      </c>
      <c r="B283" s="302">
        <v>3.1414811374065792</v>
      </c>
      <c r="C283" s="302">
        <v>0.61073856078166278</v>
      </c>
      <c r="D283" s="302">
        <v>1.3551614980771474</v>
      </c>
      <c r="E283" s="302">
        <f t="shared" si="126"/>
        <v>5.1073811962653899</v>
      </c>
      <c r="F283" s="303"/>
      <c r="G283" s="302">
        <v>3.5569216819199938</v>
      </c>
      <c r="H283" s="302">
        <v>0.90416058712198699</v>
      </c>
      <c r="I283" s="302">
        <v>1.230043010871066</v>
      </c>
      <c r="J283" s="302">
        <f t="shared" si="127"/>
        <v>5.691125279913047</v>
      </c>
      <c r="K283" s="303"/>
      <c r="L283" s="302">
        <v>3.6058128637988167</v>
      </c>
      <c r="M283" s="302">
        <v>1.067632889801178</v>
      </c>
      <c r="N283" s="302">
        <v>1.4671759241106277</v>
      </c>
      <c r="O283" s="302">
        <f t="shared" si="128"/>
        <v>6.1406216777106231</v>
      </c>
    </row>
    <row r="284" spans="1:15" s="236" customFormat="1" x14ac:dyDescent="0.2">
      <c r="A284" s="237" t="str">
        <f>name!E$7</f>
        <v>Administrative and secretarial occupations</v>
      </c>
      <c r="B284" s="302">
        <v>2.1522501263804279</v>
      </c>
      <c r="C284" s="302">
        <v>1.6318831124335649</v>
      </c>
      <c r="D284" s="302">
        <v>0.68964817115090848</v>
      </c>
      <c r="E284" s="302">
        <f t="shared" si="126"/>
        <v>4.4737814099649009</v>
      </c>
      <c r="F284" s="303"/>
      <c r="G284" s="302">
        <v>2.1900394399905596</v>
      </c>
      <c r="H284" s="302">
        <v>2.0509674951794623</v>
      </c>
      <c r="I284" s="302">
        <v>0.75573981132844326</v>
      </c>
      <c r="J284" s="302">
        <f t="shared" si="127"/>
        <v>4.9967467464984647</v>
      </c>
      <c r="K284" s="303"/>
      <c r="L284" s="302">
        <v>1.5936916255247295</v>
      </c>
      <c r="M284" s="302">
        <v>1.8474779946952731</v>
      </c>
      <c r="N284" s="302">
        <v>0.69047526329373132</v>
      </c>
      <c r="O284" s="302">
        <f t="shared" si="128"/>
        <v>4.1316448835137338</v>
      </c>
    </row>
    <row r="285" spans="1:15" s="236" customFormat="1" x14ac:dyDescent="0.2">
      <c r="A285" s="237" t="str">
        <f>name!E$8</f>
        <v>Skilled trades occupations</v>
      </c>
      <c r="B285" s="302">
        <v>0.62780991355078652</v>
      </c>
      <c r="C285" s="302">
        <v>0.13415585882445508</v>
      </c>
      <c r="D285" s="302">
        <v>0.27199596715867841</v>
      </c>
      <c r="E285" s="302">
        <f t="shared" si="126"/>
        <v>1.03396173953392</v>
      </c>
      <c r="F285" s="303"/>
      <c r="G285" s="302">
        <v>0.46293141790742803</v>
      </c>
      <c r="H285" s="302">
        <v>9.6124470125453887E-2</v>
      </c>
      <c r="I285" s="302">
        <v>0.16157481781337033</v>
      </c>
      <c r="J285" s="302">
        <f>SUM(G285:I285)</f>
        <v>0.72063070584625233</v>
      </c>
      <c r="K285" s="303"/>
      <c r="L285" s="302">
        <v>0.45189530142374656</v>
      </c>
      <c r="M285" s="302">
        <v>0.14234135132609566</v>
      </c>
      <c r="N285" s="302">
        <v>0.24467732970948228</v>
      </c>
      <c r="O285" s="302">
        <f t="shared" si="128"/>
        <v>0.83891398245932447</v>
      </c>
    </row>
    <row r="286" spans="1:15" s="236" customFormat="1" x14ac:dyDescent="0.2">
      <c r="A286" s="237" t="str">
        <f>name!E$9</f>
        <v>Caring, leisure and other service occupations</v>
      </c>
      <c r="B286" s="302">
        <v>0.21609907547510482</v>
      </c>
      <c r="C286" s="302">
        <v>0.26821732111610319</v>
      </c>
      <c r="D286" s="302">
        <v>0.2853980510664747</v>
      </c>
      <c r="E286" s="302">
        <f t="shared" si="126"/>
        <v>0.76971444765768271</v>
      </c>
      <c r="F286" s="303"/>
      <c r="G286" s="302">
        <v>0.22292495712723925</v>
      </c>
      <c r="H286" s="302">
        <v>0.20834365109603917</v>
      </c>
      <c r="I286" s="302">
        <v>0.30035176000457914</v>
      </c>
      <c r="J286" s="302">
        <f t="shared" ref="J286:J289" si="129">SUM(G286:I286)</f>
        <v>0.73162036822785748</v>
      </c>
      <c r="K286" s="303"/>
      <c r="L286" s="302">
        <v>0.29855817082456942</v>
      </c>
      <c r="M286" s="302">
        <v>0.2895568301659886</v>
      </c>
      <c r="N286" s="302">
        <v>0.5366246803001139</v>
      </c>
      <c r="O286" s="302">
        <f t="shared" si="128"/>
        <v>1.1247396812906718</v>
      </c>
    </row>
    <row r="287" spans="1:15" s="236" customFormat="1" x14ac:dyDescent="0.2">
      <c r="A287" s="237" t="str">
        <f>name!E$10</f>
        <v>Sales and customer service occupations</v>
      </c>
      <c r="B287" s="302">
        <v>0.47214653802245254</v>
      </c>
      <c r="C287" s="302">
        <v>0.29638573801104223</v>
      </c>
      <c r="D287" s="302">
        <v>0.19481890203360594</v>
      </c>
      <c r="E287" s="302">
        <f t="shared" si="126"/>
        <v>0.96335117806710069</v>
      </c>
      <c r="F287" s="303"/>
      <c r="G287" s="302">
        <v>0.45467962168033266</v>
      </c>
      <c r="H287" s="302">
        <v>0.3766674707947768</v>
      </c>
      <c r="I287" s="302">
        <v>0.13430519511643874</v>
      </c>
      <c r="J287" s="302">
        <f t="shared" si="129"/>
        <v>0.96565228759154809</v>
      </c>
      <c r="K287" s="303"/>
      <c r="L287" s="302">
        <v>0.48775862472796033</v>
      </c>
      <c r="M287" s="302">
        <v>0.48340959955172663</v>
      </c>
      <c r="N287" s="302">
        <v>0.14285341407019303</v>
      </c>
      <c r="O287" s="302">
        <f t="shared" si="128"/>
        <v>1.11402163834988</v>
      </c>
    </row>
    <row r="288" spans="1:15" s="236" customFormat="1" x14ac:dyDescent="0.2">
      <c r="A288" s="237" t="str">
        <f>name!E$11</f>
        <v>Process, plant and machine operatives</v>
      </c>
      <c r="B288" s="302">
        <v>0.29546136908526038</v>
      </c>
      <c r="C288" s="302">
        <v>0.12032553648234474</v>
      </c>
      <c r="D288" s="302">
        <v>8.289621319545297E-2</v>
      </c>
      <c r="E288" s="302">
        <f t="shared" si="126"/>
        <v>0.4986831187630581</v>
      </c>
      <c r="F288" s="303"/>
      <c r="G288" s="302">
        <v>0.19577920894346737</v>
      </c>
      <c r="H288" s="302">
        <v>0.12748164441015164</v>
      </c>
      <c r="I288" s="302">
        <v>7.1319412658428921E-2</v>
      </c>
      <c r="J288" s="302">
        <f t="shared" si="129"/>
        <v>0.39458026601204788</v>
      </c>
      <c r="K288" s="303"/>
      <c r="L288" s="302">
        <v>0.21738861846959634</v>
      </c>
      <c r="M288" s="302">
        <v>0.21861993222189888</v>
      </c>
      <c r="N288" s="302">
        <v>0.1034938685484257</v>
      </c>
      <c r="O288" s="302">
        <f t="shared" si="128"/>
        <v>0.53950241923992093</v>
      </c>
    </row>
    <row r="289" spans="1:15" s="236" customFormat="1" x14ac:dyDescent="0.2">
      <c r="A289" s="237" t="str">
        <f>name!E$12</f>
        <v>Elementary occupations</v>
      </c>
      <c r="B289" s="302">
        <v>0.4866072247340531</v>
      </c>
      <c r="C289" s="302">
        <v>0.27617017536144439</v>
      </c>
      <c r="D289" s="302">
        <v>0.18477375794597525</v>
      </c>
      <c r="E289" s="302">
        <f t="shared" si="126"/>
        <v>0.94755115804147272</v>
      </c>
      <c r="F289" s="303"/>
      <c r="G289" s="302">
        <v>0.36985744030839207</v>
      </c>
      <c r="H289" s="302">
        <v>0.29500286661478825</v>
      </c>
      <c r="I289" s="302">
        <v>0.14062282469514145</v>
      </c>
      <c r="J289" s="302">
        <f t="shared" si="129"/>
        <v>0.80548313161832175</v>
      </c>
      <c r="K289" s="303"/>
      <c r="L289" s="302">
        <v>0.3707684153753153</v>
      </c>
      <c r="M289" s="302">
        <v>0.32026495800734067</v>
      </c>
      <c r="N289" s="302">
        <v>0.25562593365499503</v>
      </c>
      <c r="O289" s="302">
        <f t="shared" si="128"/>
        <v>0.946659307037651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16.121211634802101</v>
      </c>
      <c r="C291" s="311">
        <f t="shared" ref="C291:E291" si="130">SUM(C281:C289)</f>
        <v>4.4968944545461973</v>
      </c>
      <c r="D291" s="311">
        <f t="shared" si="130"/>
        <v>6.9038939106517239</v>
      </c>
      <c r="E291" s="311">
        <f t="shared" si="130"/>
        <v>27.52200000000002</v>
      </c>
      <c r="F291" s="311"/>
      <c r="G291" s="311">
        <f t="shared" ref="G291:J291" si="131">SUM(G281:G289)</f>
        <v>17.741387864691561</v>
      </c>
      <c r="H291" s="311">
        <f t="shared" si="131"/>
        <v>6.0757381928815768</v>
      </c>
      <c r="I291" s="311">
        <f t="shared" si="131"/>
        <v>6.0048739424268449</v>
      </c>
      <c r="J291" s="311">
        <f t="shared" si="131"/>
        <v>29.821999999999985</v>
      </c>
      <c r="K291" s="311"/>
      <c r="L291" s="311">
        <f t="shared" ref="L291:O291" si="132">SUM(L281:L289)</f>
        <v>19.232568394322506</v>
      </c>
      <c r="M291" s="311">
        <f t="shared" si="132"/>
        <v>7.0592741628165365</v>
      </c>
      <c r="N291" s="311">
        <f t="shared" si="132"/>
        <v>6.9991574428609136</v>
      </c>
      <c r="O291" s="311">
        <f t="shared" si="132"/>
        <v>33.290999999999954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1.4658674875834277</v>
      </c>
      <c r="C298" s="302">
        <v>0.24287643243431301</v>
      </c>
      <c r="D298" s="302">
        <v>0.47593100780980369</v>
      </c>
      <c r="E298" s="302">
        <f>SUM(B298:D298)</f>
        <v>2.1846749278275444</v>
      </c>
      <c r="F298" s="303"/>
      <c r="G298" s="302">
        <v>1.5075162341279935</v>
      </c>
      <c r="H298" s="302">
        <v>0.29952828857755315</v>
      </c>
      <c r="I298" s="302">
        <v>0.65412038943053152</v>
      </c>
      <c r="J298" s="302">
        <f>SUM(G298:I298)</f>
        <v>2.4611649121360784</v>
      </c>
      <c r="K298" s="303"/>
      <c r="L298" s="302">
        <v>2.0044041143042812</v>
      </c>
      <c r="M298" s="302">
        <v>0.38923462204709347</v>
      </c>
      <c r="N298" s="302">
        <v>0.81704859912217354</v>
      </c>
      <c r="O298" s="302">
        <f>SUM(L298:N298)</f>
        <v>3.2106873354735481</v>
      </c>
    </row>
    <row r="299" spans="1:15" s="236" customFormat="1" x14ac:dyDescent="0.2">
      <c r="A299" s="237" t="str">
        <f>name!E$5</f>
        <v>Professional occupations</v>
      </c>
      <c r="B299" s="302">
        <v>1.5663258307127907</v>
      </c>
      <c r="C299" s="302">
        <v>0.44000057012524973</v>
      </c>
      <c r="D299" s="302">
        <v>0.33493873937003721</v>
      </c>
      <c r="E299" s="302">
        <f t="shared" ref="E299:E306" si="133">SUM(B299:D299)</f>
        <v>2.341265140208078</v>
      </c>
      <c r="F299" s="303"/>
      <c r="G299" s="302">
        <v>1.8515824604804043</v>
      </c>
      <c r="H299" s="302">
        <v>0.51917449027924967</v>
      </c>
      <c r="I299" s="302">
        <v>0.43074659866243653</v>
      </c>
      <c r="J299" s="302">
        <f t="shared" ref="J299:J301" si="134">SUM(G299:I299)</f>
        <v>2.8015035494220908</v>
      </c>
      <c r="K299" s="303"/>
      <c r="L299" s="302">
        <v>2.7419345622142055</v>
      </c>
      <c r="M299" s="302">
        <v>0.73858673430399191</v>
      </c>
      <c r="N299" s="302">
        <v>0.40779616165804805</v>
      </c>
      <c r="O299" s="302">
        <f t="shared" ref="O299:O306" si="135">SUM(L299:N299)</f>
        <v>3.8883174581762456</v>
      </c>
    </row>
    <row r="300" spans="1:15" s="236" customFormat="1" x14ac:dyDescent="0.2">
      <c r="A300" s="237" t="str">
        <f>name!E$6</f>
        <v>Associate professional occupations</v>
      </c>
      <c r="B300" s="302">
        <v>1.8129376531953689</v>
      </c>
      <c r="C300" s="302">
        <v>0.52423122627586027</v>
      </c>
      <c r="D300" s="302">
        <v>0.8713868805144197</v>
      </c>
      <c r="E300" s="302">
        <f t="shared" si="133"/>
        <v>3.2085557599856491</v>
      </c>
      <c r="F300" s="303"/>
      <c r="G300" s="302">
        <v>1.9333909012392212</v>
      </c>
      <c r="H300" s="302">
        <v>0.54502214282786143</v>
      </c>
      <c r="I300" s="302">
        <v>1.1013194958433798</v>
      </c>
      <c r="J300" s="302">
        <f t="shared" si="134"/>
        <v>3.5797325399104625</v>
      </c>
      <c r="K300" s="303"/>
      <c r="L300" s="302">
        <v>2.2863581742063714</v>
      </c>
      <c r="M300" s="302">
        <v>0.71051296121148011</v>
      </c>
      <c r="N300" s="302">
        <v>1.2273241115066598</v>
      </c>
      <c r="O300" s="302">
        <f t="shared" si="135"/>
        <v>4.224195246924511</v>
      </c>
    </row>
    <row r="301" spans="1:15" s="236" customFormat="1" x14ac:dyDescent="0.2">
      <c r="A301" s="237" t="str">
        <f>name!E$7</f>
        <v>Administrative and secretarial occupations</v>
      </c>
      <c r="B301" s="302">
        <v>1.2410362116743106</v>
      </c>
      <c r="C301" s="302">
        <v>1.2609492518110144</v>
      </c>
      <c r="D301" s="302">
        <v>0.23674986172013496</v>
      </c>
      <c r="E301" s="302">
        <f t="shared" si="133"/>
        <v>2.73873532520546</v>
      </c>
      <c r="F301" s="303"/>
      <c r="G301" s="302">
        <v>1.1730675040357319</v>
      </c>
      <c r="H301" s="302">
        <v>1.1539991889784542</v>
      </c>
      <c r="I301" s="302">
        <v>0.28194755463711679</v>
      </c>
      <c r="J301" s="302">
        <f t="shared" si="134"/>
        <v>2.6090142476513027</v>
      </c>
      <c r="K301" s="303"/>
      <c r="L301" s="302">
        <v>1.1121536489648529</v>
      </c>
      <c r="M301" s="302">
        <v>1.4224239785131272</v>
      </c>
      <c r="N301" s="302">
        <v>0.33837232779840543</v>
      </c>
      <c r="O301" s="302">
        <f t="shared" si="135"/>
        <v>2.8729499552763857</v>
      </c>
    </row>
    <row r="302" spans="1:15" s="236" customFormat="1" x14ac:dyDescent="0.2">
      <c r="A302" s="237" t="str">
        <f>name!E$8</f>
        <v>Skilled trades occupations</v>
      </c>
      <c r="B302" s="302">
        <v>0.63164706171835672</v>
      </c>
      <c r="C302" s="302">
        <v>0.14322840554269078</v>
      </c>
      <c r="D302" s="302">
        <v>0.33852624463256459</v>
      </c>
      <c r="E302" s="302">
        <f t="shared" si="133"/>
        <v>1.1134017118936121</v>
      </c>
      <c r="F302" s="303"/>
      <c r="G302" s="302">
        <v>0.46129993390701007</v>
      </c>
      <c r="H302" s="302">
        <v>8.3808077683429447E-2</v>
      </c>
      <c r="I302" s="302">
        <v>0.35508010268946227</v>
      </c>
      <c r="J302" s="302">
        <f>SUM(G302:I302)</f>
        <v>0.90018811427990175</v>
      </c>
      <c r="K302" s="303"/>
      <c r="L302" s="302">
        <v>0.53498091513404211</v>
      </c>
      <c r="M302" s="302">
        <v>0.13147880524285302</v>
      </c>
      <c r="N302" s="302">
        <v>0.40546132225859915</v>
      </c>
      <c r="O302" s="302">
        <f t="shared" si="135"/>
        <v>1.0719210426354944</v>
      </c>
    </row>
    <row r="303" spans="1:15" s="236" customFormat="1" x14ac:dyDescent="0.2">
      <c r="A303" s="237" t="str">
        <f>name!E$9</f>
        <v>Caring, leisure and other service occupations</v>
      </c>
      <c r="B303" s="302">
        <v>0.82582044427736112</v>
      </c>
      <c r="C303" s="302">
        <v>0.91137738830633774</v>
      </c>
      <c r="D303" s="302">
        <v>0.35455415924715966</v>
      </c>
      <c r="E303" s="302">
        <f t="shared" si="133"/>
        <v>2.0917519918308587</v>
      </c>
      <c r="F303" s="303"/>
      <c r="G303" s="302">
        <v>0.78946246007020282</v>
      </c>
      <c r="H303" s="302">
        <v>0.76880397798509836</v>
      </c>
      <c r="I303" s="302">
        <v>0.49763217084630651</v>
      </c>
      <c r="J303" s="302">
        <f t="shared" ref="J303:J306" si="136">SUM(G303:I303)</f>
        <v>2.0558986089016074</v>
      </c>
      <c r="K303" s="303"/>
      <c r="L303" s="302">
        <v>1.095957364553708</v>
      </c>
      <c r="M303" s="302">
        <v>0.9440861840476229</v>
      </c>
      <c r="N303" s="302">
        <v>0.64216494078274577</v>
      </c>
      <c r="O303" s="302">
        <f t="shared" si="135"/>
        <v>2.6822084893840765</v>
      </c>
    </row>
    <row r="304" spans="1:15" s="236" customFormat="1" x14ac:dyDescent="0.2">
      <c r="A304" s="237" t="str">
        <f>name!E$10</f>
        <v>Sales and customer service occupations</v>
      </c>
      <c r="B304" s="302">
        <v>0.66482793658598938</v>
      </c>
      <c r="C304" s="302">
        <v>0.63405847118984093</v>
      </c>
      <c r="D304" s="302">
        <v>0.16775479171808749</v>
      </c>
      <c r="E304" s="302">
        <f t="shared" si="133"/>
        <v>1.4666411994939179</v>
      </c>
      <c r="F304" s="303"/>
      <c r="G304" s="302">
        <v>0.60767927958604395</v>
      </c>
      <c r="H304" s="302">
        <v>0.55316589066571076</v>
      </c>
      <c r="I304" s="302">
        <v>0.16388327868838984</v>
      </c>
      <c r="J304" s="302">
        <f t="shared" si="136"/>
        <v>1.3247284489401445</v>
      </c>
      <c r="K304" s="303"/>
      <c r="L304" s="302">
        <v>0.78708929691194396</v>
      </c>
      <c r="M304" s="302">
        <v>0.91455513207727512</v>
      </c>
      <c r="N304" s="302">
        <v>0.16127846428346615</v>
      </c>
      <c r="O304" s="302">
        <f t="shared" si="135"/>
        <v>1.8629228932726853</v>
      </c>
    </row>
    <row r="305" spans="1:15" s="236" customFormat="1" x14ac:dyDescent="0.2">
      <c r="A305" s="237" t="str">
        <f>name!E$11</f>
        <v>Process, plant and machine operatives</v>
      </c>
      <c r="B305" s="302">
        <v>0.91008569774456483</v>
      </c>
      <c r="C305" s="302">
        <v>0.32322085804510131</v>
      </c>
      <c r="D305" s="302">
        <v>6.7189926754420884E-2</v>
      </c>
      <c r="E305" s="302">
        <f t="shared" si="133"/>
        <v>1.300496482544087</v>
      </c>
      <c r="F305" s="303"/>
      <c r="G305" s="302">
        <v>0.66251502404439155</v>
      </c>
      <c r="H305" s="302">
        <v>0.24731837590553934</v>
      </c>
      <c r="I305" s="302">
        <v>9.5805445789231697E-2</v>
      </c>
      <c r="J305" s="302">
        <f t="shared" si="136"/>
        <v>1.0056388457391625</v>
      </c>
      <c r="K305" s="303"/>
      <c r="L305" s="302">
        <v>0.83900139465319512</v>
      </c>
      <c r="M305" s="302">
        <v>0.39076795550368359</v>
      </c>
      <c r="N305" s="302">
        <v>0.12699377244682555</v>
      </c>
      <c r="O305" s="302">
        <f t="shared" si="135"/>
        <v>1.3567631226037042</v>
      </c>
    </row>
    <row r="306" spans="1:15" s="236" customFormat="1" x14ac:dyDescent="0.2">
      <c r="A306" s="237" t="str">
        <f>name!E$12</f>
        <v>Elementary occupations</v>
      </c>
      <c r="B306" s="302">
        <v>3.7220950428598867</v>
      </c>
      <c r="C306" s="302">
        <v>3.3953651691229312</v>
      </c>
      <c r="D306" s="302">
        <v>0.95201724902797036</v>
      </c>
      <c r="E306" s="302">
        <f t="shared" si="133"/>
        <v>8.0694774610107878</v>
      </c>
      <c r="F306" s="303"/>
      <c r="G306" s="302">
        <v>2.9404017503760618</v>
      </c>
      <c r="H306" s="302">
        <v>2.2665280068678593</v>
      </c>
      <c r="I306" s="302">
        <v>0.97320097577530329</v>
      </c>
      <c r="J306" s="302">
        <f t="shared" si="136"/>
        <v>6.180130733019225</v>
      </c>
      <c r="K306" s="303"/>
      <c r="L306" s="302">
        <v>3.7364388056539402</v>
      </c>
      <c r="M306" s="302">
        <v>2.1078160173799074</v>
      </c>
      <c r="N306" s="302">
        <v>1.5107796332194781</v>
      </c>
      <c r="O306" s="302">
        <f t="shared" si="135"/>
        <v>7.3550344562533256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12.840643366352054</v>
      </c>
      <c r="C308" s="311">
        <f t="shared" ref="C308:E308" si="137">SUM(C298:C306)</f>
        <v>7.8753077728533398</v>
      </c>
      <c r="D308" s="311">
        <f t="shared" si="137"/>
        <v>3.7990488607945987</v>
      </c>
      <c r="E308" s="311">
        <f t="shared" si="137"/>
        <v>24.514999999999993</v>
      </c>
      <c r="F308" s="311"/>
      <c r="G308" s="311">
        <f t="shared" ref="G308:J308" si="138">SUM(G298:G306)</f>
        <v>11.926915547867061</v>
      </c>
      <c r="H308" s="311">
        <f t="shared" si="138"/>
        <v>6.4373484397707559</v>
      </c>
      <c r="I308" s="311">
        <f t="shared" si="138"/>
        <v>4.5537360123621591</v>
      </c>
      <c r="J308" s="311">
        <f t="shared" si="138"/>
        <v>22.917999999999974</v>
      </c>
      <c r="K308" s="311"/>
      <c r="L308" s="311">
        <f t="shared" ref="L308:O308" si="139">SUM(L298:L306)</f>
        <v>15.138318276596541</v>
      </c>
      <c r="M308" s="311">
        <f t="shared" si="139"/>
        <v>7.7494623903270341</v>
      </c>
      <c r="N308" s="311">
        <f t="shared" si="139"/>
        <v>5.6372193330764011</v>
      </c>
      <c r="O308" s="311">
        <f t="shared" si="139"/>
        <v>28.524999999999977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1.0409268428699958</v>
      </c>
      <c r="C315" s="302">
        <v>0.26382381102296487</v>
      </c>
      <c r="D315" s="302">
        <v>0.10489546069063097</v>
      </c>
      <c r="E315" s="302">
        <f>SUM(B315:D315)</f>
        <v>1.4096461145835917</v>
      </c>
      <c r="F315" s="303"/>
      <c r="G315" s="302">
        <v>0.81471169982536262</v>
      </c>
      <c r="H315" s="302">
        <v>0.2528550085207153</v>
      </c>
      <c r="I315" s="302">
        <v>9.7912848666046215E-2</v>
      </c>
      <c r="J315" s="302">
        <f>SUM(G315:I315)</f>
        <v>1.1654795570121244</v>
      </c>
      <c r="K315" s="303"/>
      <c r="L315" s="302">
        <v>0.81588666701494317</v>
      </c>
      <c r="M315" s="302">
        <v>0.30539542438246908</v>
      </c>
      <c r="N315" s="302">
        <v>0.11325415025068819</v>
      </c>
      <c r="O315" s="302">
        <f>SUM(L315:N315)</f>
        <v>1.2345362416481005</v>
      </c>
    </row>
    <row r="316" spans="1:15" s="236" customFormat="1" x14ac:dyDescent="0.2">
      <c r="A316" s="237" t="str">
        <f>name!E$5</f>
        <v>Professional occupations</v>
      </c>
      <c r="B316" s="302">
        <v>2.4942158961281695</v>
      </c>
      <c r="C316" s="302">
        <v>0.79259388938603237</v>
      </c>
      <c r="D316" s="302">
        <v>0.32294110597349068</v>
      </c>
      <c r="E316" s="302">
        <f t="shared" ref="E316:E323" si="140">SUM(B316:D316)</f>
        <v>3.6097508914876926</v>
      </c>
      <c r="F316" s="303"/>
      <c r="G316" s="302">
        <v>2.2405931837322948</v>
      </c>
      <c r="H316" s="302">
        <v>0.71279538868822534</v>
      </c>
      <c r="I316" s="302">
        <v>0.27318249857226751</v>
      </c>
      <c r="J316" s="302">
        <f t="shared" ref="J316:J318" si="141">SUM(G316:I316)</f>
        <v>3.2265710709927875</v>
      </c>
      <c r="K316" s="303"/>
      <c r="L316" s="302">
        <v>2.5874137399848811</v>
      </c>
      <c r="M316" s="302">
        <v>0.94474701896953872</v>
      </c>
      <c r="N316" s="302">
        <v>0.23157576530239091</v>
      </c>
      <c r="O316" s="302">
        <f t="shared" ref="O316:O323" si="142">SUM(L316:N316)</f>
        <v>3.763736524256811</v>
      </c>
    </row>
    <row r="317" spans="1:15" s="236" customFormat="1" x14ac:dyDescent="0.2">
      <c r="A317" s="237" t="str">
        <f>name!E$6</f>
        <v>Associate professional occupations</v>
      </c>
      <c r="B317" s="302">
        <v>2.9631958623114505</v>
      </c>
      <c r="C317" s="302">
        <v>0.84277104927409563</v>
      </c>
      <c r="D317" s="302">
        <v>0.17568592583776974</v>
      </c>
      <c r="E317" s="302">
        <f t="shared" si="140"/>
        <v>3.981652837423316</v>
      </c>
      <c r="F317" s="303"/>
      <c r="G317" s="302">
        <v>2.3881743330041374</v>
      </c>
      <c r="H317" s="302">
        <v>0.64008338874547099</v>
      </c>
      <c r="I317" s="302">
        <v>0.11418136227030964</v>
      </c>
      <c r="J317" s="302">
        <f t="shared" si="141"/>
        <v>3.1424390840199181</v>
      </c>
      <c r="K317" s="303"/>
      <c r="L317" s="302">
        <v>2.5463562899844319</v>
      </c>
      <c r="M317" s="302">
        <v>0.75712532214588557</v>
      </c>
      <c r="N317" s="302">
        <v>0.10304430973555954</v>
      </c>
      <c r="O317" s="302">
        <f t="shared" si="142"/>
        <v>3.4065259218658772</v>
      </c>
    </row>
    <row r="318" spans="1:15" s="236" customFormat="1" x14ac:dyDescent="0.2">
      <c r="A318" s="237" t="str">
        <f>name!E$7</f>
        <v>Administrative and secretarial occupations</v>
      </c>
      <c r="B318" s="302">
        <v>1.8238316865651065</v>
      </c>
      <c r="C318" s="302">
        <v>2.0355345453607203</v>
      </c>
      <c r="D318" s="302">
        <v>5.8226296645792916E-2</v>
      </c>
      <c r="E318" s="302">
        <f t="shared" si="140"/>
        <v>3.9175925285716193</v>
      </c>
      <c r="F318" s="303"/>
      <c r="G318" s="302">
        <v>1.2536599212534465</v>
      </c>
      <c r="H318" s="302">
        <v>1.3062179880653748</v>
      </c>
      <c r="I318" s="302">
        <v>3.4503559038989863E-2</v>
      </c>
      <c r="J318" s="302">
        <f t="shared" si="141"/>
        <v>2.594381468357811</v>
      </c>
      <c r="K318" s="303"/>
      <c r="L318" s="302">
        <v>0.75504282096956377</v>
      </c>
      <c r="M318" s="302">
        <v>1.076940625881083</v>
      </c>
      <c r="N318" s="302">
        <v>2.8783479087681769E-2</v>
      </c>
      <c r="O318" s="302">
        <f t="shared" si="142"/>
        <v>1.8607669259383286</v>
      </c>
    </row>
    <row r="319" spans="1:15" s="236" customFormat="1" x14ac:dyDescent="0.2">
      <c r="A319" s="237" t="str">
        <f>name!E$8</f>
        <v>Skilled trades occupations</v>
      </c>
      <c r="B319" s="302">
        <v>0.26490931322478023</v>
      </c>
      <c r="C319" s="302">
        <v>2.9844951728452335E-2</v>
      </c>
      <c r="D319" s="302">
        <v>7.1285247936309165E-2</v>
      </c>
      <c r="E319" s="302">
        <f t="shared" si="140"/>
        <v>0.36603951288954173</v>
      </c>
      <c r="F319" s="303"/>
      <c r="G319" s="302">
        <v>0.14907323058015517</v>
      </c>
      <c r="H319" s="302">
        <v>1.7025879276315915E-2</v>
      </c>
      <c r="I319" s="302">
        <v>4.8390791436040873E-2</v>
      </c>
      <c r="J319" s="302">
        <f>SUM(G319:I319)</f>
        <v>0.21448990129251194</v>
      </c>
      <c r="K319" s="303"/>
      <c r="L319" s="302">
        <v>0.15075890504607009</v>
      </c>
      <c r="M319" s="302">
        <v>3.9071009141988834E-2</v>
      </c>
      <c r="N319" s="302">
        <v>5.7044061061065902E-2</v>
      </c>
      <c r="O319" s="302">
        <f t="shared" si="142"/>
        <v>0.24687397524912483</v>
      </c>
    </row>
    <row r="320" spans="1:15" s="236" customFormat="1" x14ac:dyDescent="0.2">
      <c r="A320" s="237" t="str">
        <f>name!E$9</f>
        <v>Caring, leisure and other service occupations</v>
      </c>
      <c r="B320" s="302">
        <v>0.39607236677265389</v>
      </c>
      <c r="C320" s="302">
        <v>0.4811180156883797</v>
      </c>
      <c r="D320" s="302">
        <v>6.0476168780573998E-2</v>
      </c>
      <c r="E320" s="302">
        <f t="shared" si="140"/>
        <v>0.93766655124160769</v>
      </c>
      <c r="F320" s="303"/>
      <c r="G320" s="302">
        <v>0.27460198141572373</v>
      </c>
      <c r="H320" s="302">
        <v>0.31911245251907744</v>
      </c>
      <c r="I320" s="302">
        <v>4.5589028268023898E-2</v>
      </c>
      <c r="J320" s="302">
        <f t="shared" ref="J320:J323" si="143">SUM(G320:I320)</f>
        <v>0.63930346220282508</v>
      </c>
      <c r="K320" s="303"/>
      <c r="L320" s="302">
        <v>0.30712884173680688</v>
      </c>
      <c r="M320" s="302">
        <v>0.35530754737613018</v>
      </c>
      <c r="N320" s="302">
        <v>4.4976725347541407E-2</v>
      </c>
      <c r="O320" s="302">
        <f t="shared" si="142"/>
        <v>0.70741311446047839</v>
      </c>
    </row>
    <row r="321" spans="1:15" s="236" customFormat="1" x14ac:dyDescent="0.2">
      <c r="A321" s="237" t="str">
        <f>name!E$10</f>
        <v>Sales and customer service occupations</v>
      </c>
      <c r="B321" s="302">
        <v>0.18925952215722938</v>
      </c>
      <c r="C321" s="302">
        <v>0.19278084606751572</v>
      </c>
      <c r="D321" s="302">
        <v>2.0750935807965484E-2</v>
      </c>
      <c r="E321" s="302">
        <f t="shared" si="140"/>
        <v>0.40279130403271057</v>
      </c>
      <c r="F321" s="303"/>
      <c r="G321" s="302">
        <v>0.1314044350008452</v>
      </c>
      <c r="H321" s="302">
        <v>0.13504282216507016</v>
      </c>
      <c r="I321" s="302">
        <v>1.6192518165027182E-2</v>
      </c>
      <c r="J321" s="302">
        <f t="shared" si="143"/>
        <v>0.28263977533094253</v>
      </c>
      <c r="K321" s="303"/>
      <c r="L321" s="302">
        <v>0.13949839052442281</v>
      </c>
      <c r="M321" s="302">
        <v>0.17690250091668192</v>
      </c>
      <c r="N321" s="302">
        <v>1.7647489164722675E-2</v>
      </c>
      <c r="O321" s="302">
        <f t="shared" si="142"/>
        <v>0.33404838060582742</v>
      </c>
    </row>
    <row r="322" spans="1:15" s="236" customFormat="1" x14ac:dyDescent="0.2">
      <c r="A322" s="237" t="str">
        <f>name!E$11</f>
        <v>Process, plant and machine operatives</v>
      </c>
      <c r="B322" s="302">
        <v>0.18540088773648727</v>
      </c>
      <c r="C322" s="302">
        <v>7.7822389809810627E-2</v>
      </c>
      <c r="D322" s="302">
        <v>9.5772214428571211E-3</v>
      </c>
      <c r="E322" s="302">
        <f t="shared" si="140"/>
        <v>0.27280049898915504</v>
      </c>
      <c r="F322" s="303"/>
      <c r="G322" s="302">
        <v>9.8927254498722195E-2</v>
      </c>
      <c r="H322" s="302">
        <v>4.2050109245057393E-2</v>
      </c>
      <c r="I322" s="302">
        <v>1.2982684731848227E-2</v>
      </c>
      <c r="J322" s="302">
        <f t="shared" si="143"/>
        <v>0.1539600484756278</v>
      </c>
      <c r="K322" s="303"/>
      <c r="L322" s="302">
        <v>0.10358175180273427</v>
      </c>
      <c r="M322" s="302">
        <v>5.8550412421459037E-2</v>
      </c>
      <c r="N322" s="302">
        <v>2.5054994512774261E-2</v>
      </c>
      <c r="O322" s="302">
        <f t="shared" si="142"/>
        <v>0.18718715873696756</v>
      </c>
    </row>
    <row r="323" spans="1:15" s="236" customFormat="1" x14ac:dyDescent="0.2">
      <c r="A323" s="237" t="str">
        <f>name!E$12</f>
        <v>Elementary occupations</v>
      </c>
      <c r="B323" s="302">
        <v>0.29510630250941655</v>
      </c>
      <c r="C323" s="302">
        <v>0.29551108299616669</v>
      </c>
      <c r="D323" s="302">
        <v>1.2442375275163332E-2</v>
      </c>
      <c r="E323" s="302">
        <f t="shared" si="140"/>
        <v>0.60305976078074652</v>
      </c>
      <c r="F323" s="303"/>
      <c r="G323" s="302">
        <v>0.1652772361044188</v>
      </c>
      <c r="H323" s="302">
        <v>0.15246151353962531</v>
      </c>
      <c r="I323" s="302">
        <v>6.1996882671410521E-2</v>
      </c>
      <c r="J323" s="302">
        <f t="shared" si="143"/>
        <v>0.37973563231545465</v>
      </c>
      <c r="K323" s="303"/>
      <c r="L323" s="302">
        <v>0.14384300895587099</v>
      </c>
      <c r="M323" s="302">
        <v>0.13057407466928897</v>
      </c>
      <c r="N323" s="302">
        <v>0.11949467361330351</v>
      </c>
      <c r="O323" s="302">
        <f t="shared" si="142"/>
        <v>0.39391175723846344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9.65291868027529</v>
      </c>
      <c r="C325" s="311">
        <f t="shared" ref="C325:E325" si="144">SUM(C315:C323)</f>
        <v>5.0118005813341382</v>
      </c>
      <c r="D325" s="311">
        <f t="shared" si="144"/>
        <v>0.8362807383905535</v>
      </c>
      <c r="E325" s="311">
        <f t="shared" si="144"/>
        <v>15.500999999999982</v>
      </c>
      <c r="F325" s="311"/>
      <c r="G325" s="311">
        <f t="shared" ref="G325:J325" si="145">SUM(G315:G323)</f>
        <v>7.5164232754151055</v>
      </c>
      <c r="H325" s="311">
        <f t="shared" si="145"/>
        <v>3.5776445507649326</v>
      </c>
      <c r="I325" s="311">
        <f t="shared" si="145"/>
        <v>0.70493217381996398</v>
      </c>
      <c r="J325" s="311">
        <f t="shared" si="145"/>
        <v>11.799000000000003</v>
      </c>
      <c r="K325" s="311"/>
      <c r="L325" s="311">
        <f t="shared" ref="L325:O325" si="146">SUM(L315:L323)</f>
        <v>7.5495104160197251</v>
      </c>
      <c r="M325" s="311">
        <f t="shared" si="146"/>
        <v>3.8446139359045253</v>
      </c>
      <c r="N325" s="311">
        <f t="shared" si="146"/>
        <v>0.74087564807572814</v>
      </c>
      <c r="O325" s="311">
        <f t="shared" si="146"/>
        <v>12.13499999999998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0.33304087298540136</v>
      </c>
      <c r="C332" s="302">
        <v>0.17496664681401056</v>
      </c>
      <c r="D332" s="302">
        <v>0.16640879283219898</v>
      </c>
      <c r="E332" s="302">
        <f>SUM(B332:D332)</f>
        <v>0.67441631263161095</v>
      </c>
      <c r="F332" s="303"/>
      <c r="G332" s="302">
        <v>0.32084170424294861</v>
      </c>
      <c r="H332" s="302">
        <v>0.22546271068584417</v>
      </c>
      <c r="I332" s="302">
        <v>0.14154288317031236</v>
      </c>
      <c r="J332" s="302">
        <f>SUM(G332:I332)</f>
        <v>0.68784729809910516</v>
      </c>
      <c r="K332" s="303"/>
      <c r="L332" s="302">
        <v>0.34829849795744888</v>
      </c>
      <c r="M332" s="302">
        <v>0.28154092962145399</v>
      </c>
      <c r="N332" s="302">
        <v>0.15160132652966712</v>
      </c>
      <c r="O332" s="302">
        <f>SUM(L332:N332)</f>
        <v>0.78144075410856995</v>
      </c>
    </row>
    <row r="333" spans="1:15" s="236" customFormat="1" x14ac:dyDescent="0.2">
      <c r="A333" s="237" t="str">
        <f>name!E$5</f>
        <v>Professional occupations</v>
      </c>
      <c r="B333" s="302">
        <v>7.4593240377947829</v>
      </c>
      <c r="C333" s="302">
        <v>5.0052831852042052</v>
      </c>
      <c r="D333" s="302">
        <v>1.2706486832935964</v>
      </c>
      <c r="E333" s="302">
        <f t="shared" ref="E333:E340" si="147">SUM(B333:D333)</f>
        <v>13.735255906292586</v>
      </c>
      <c r="F333" s="303"/>
      <c r="G333" s="302">
        <v>7.6856430959072499</v>
      </c>
      <c r="H333" s="302">
        <v>5.4570915130205515</v>
      </c>
      <c r="I333" s="302">
        <v>1.3180418219893828</v>
      </c>
      <c r="J333" s="302">
        <f t="shared" ref="J333:J335" si="148">SUM(G333:I333)</f>
        <v>14.460776430917184</v>
      </c>
      <c r="K333" s="303"/>
      <c r="L333" s="302">
        <v>8.7037008371296949</v>
      </c>
      <c r="M333" s="302">
        <v>6.9992698517016043</v>
      </c>
      <c r="N333" s="302">
        <v>1.4370167433895871</v>
      </c>
      <c r="O333" s="302">
        <f t="shared" ref="O333:O340" si="149">SUM(L333:N333)</f>
        <v>17.139987432220888</v>
      </c>
    </row>
    <row r="334" spans="1:15" s="236" customFormat="1" x14ac:dyDescent="0.2">
      <c r="A334" s="237" t="str">
        <f>name!E$6</f>
        <v>Associate professional occupations</v>
      </c>
      <c r="B334" s="302">
        <v>0.71608864606922618</v>
      </c>
      <c r="C334" s="302">
        <v>0.92725787117130276</v>
      </c>
      <c r="D334" s="302">
        <v>0.53641782274843264</v>
      </c>
      <c r="E334" s="302">
        <f t="shared" si="147"/>
        <v>2.1797643399889615</v>
      </c>
      <c r="F334" s="303"/>
      <c r="G334" s="302">
        <v>0.73318115370936532</v>
      </c>
      <c r="H334" s="302">
        <v>1.010041543931266</v>
      </c>
      <c r="I334" s="302">
        <v>0.38605716466287648</v>
      </c>
      <c r="J334" s="302">
        <f t="shared" si="148"/>
        <v>2.1292798623035076</v>
      </c>
      <c r="K334" s="303"/>
      <c r="L334" s="302">
        <v>0.699450938415212</v>
      </c>
      <c r="M334" s="302">
        <v>1.0651522338683086</v>
      </c>
      <c r="N334" s="302">
        <v>0.416163699543526</v>
      </c>
      <c r="O334" s="302">
        <f t="shared" si="149"/>
        <v>2.1807668718270463</v>
      </c>
    </row>
    <row r="335" spans="1:15" s="236" customFormat="1" x14ac:dyDescent="0.2">
      <c r="A335" s="237" t="str">
        <f>name!E$7</f>
        <v>Administrative and secretarial occupations</v>
      </c>
      <c r="B335" s="302">
        <v>0.40560866923894501</v>
      </c>
      <c r="C335" s="302">
        <v>0.93323913648991697</v>
      </c>
      <c r="D335" s="302">
        <v>5.7480141744355576E-2</v>
      </c>
      <c r="E335" s="302">
        <f t="shared" si="147"/>
        <v>1.3963279474732175</v>
      </c>
      <c r="F335" s="303"/>
      <c r="G335" s="302">
        <v>0.34593474318769712</v>
      </c>
      <c r="H335" s="302">
        <v>0.82163036044619076</v>
      </c>
      <c r="I335" s="302">
        <v>4.797519090474265E-2</v>
      </c>
      <c r="J335" s="302">
        <f t="shared" si="148"/>
        <v>1.2155402945386304</v>
      </c>
      <c r="K335" s="303"/>
      <c r="L335" s="302">
        <v>0.20260792390664764</v>
      </c>
      <c r="M335" s="302">
        <v>0.36665319141909214</v>
      </c>
      <c r="N335" s="302">
        <v>3.2139709675395325E-2</v>
      </c>
      <c r="O335" s="302">
        <f t="shared" si="149"/>
        <v>0.60140082500113512</v>
      </c>
    </row>
    <row r="336" spans="1:15" s="236" customFormat="1" x14ac:dyDescent="0.2">
      <c r="A336" s="237" t="str">
        <f>name!E$8</f>
        <v>Skilled trades occupations</v>
      </c>
      <c r="B336" s="302">
        <v>0.20320140804490522</v>
      </c>
      <c r="C336" s="302">
        <v>0.14652607697187353</v>
      </c>
      <c r="D336" s="302">
        <v>3.3034731974948287E-2</v>
      </c>
      <c r="E336" s="302">
        <f t="shared" si="147"/>
        <v>0.38276221699172702</v>
      </c>
      <c r="F336" s="303"/>
      <c r="G336" s="302">
        <v>0.14109476863473946</v>
      </c>
      <c r="H336" s="302">
        <v>0.10072644409575651</v>
      </c>
      <c r="I336" s="302">
        <v>2.4846424932090338E-2</v>
      </c>
      <c r="J336" s="302">
        <f>SUM(G336:I336)</f>
        <v>0.26666763766258633</v>
      </c>
      <c r="K336" s="303"/>
      <c r="L336" s="302">
        <v>0.1036306533986466</v>
      </c>
      <c r="M336" s="302">
        <v>5.4315930197026151E-2</v>
      </c>
      <c r="N336" s="302">
        <v>4.7616380987313488E-2</v>
      </c>
      <c r="O336" s="302">
        <f t="shared" si="149"/>
        <v>0.20556296458298626</v>
      </c>
    </row>
    <row r="337" spans="1:15" s="236" customFormat="1" x14ac:dyDescent="0.2">
      <c r="A337" s="237" t="str">
        <f>name!E$9</f>
        <v>Caring, leisure and other service occupations</v>
      </c>
      <c r="B337" s="302">
        <v>2.1561750310246741</v>
      </c>
      <c r="C337" s="302">
        <v>3.9536420534704564</v>
      </c>
      <c r="D337" s="302">
        <v>0.14203002679685203</v>
      </c>
      <c r="E337" s="302">
        <f t="shared" si="147"/>
        <v>6.2518471112919825</v>
      </c>
      <c r="F337" s="303"/>
      <c r="G337" s="302">
        <v>1.9489918272766513</v>
      </c>
      <c r="H337" s="302">
        <v>3.7100251783461999</v>
      </c>
      <c r="I337" s="302">
        <v>0.15371139120197103</v>
      </c>
      <c r="J337" s="302">
        <f t="shared" ref="J337:J340" si="150">SUM(G337:I337)</f>
        <v>5.8127283968248218</v>
      </c>
      <c r="K337" s="303"/>
      <c r="L337" s="302">
        <v>2.5251427933470194</v>
      </c>
      <c r="M337" s="302">
        <v>3.7687142349412421</v>
      </c>
      <c r="N337" s="302">
        <v>0.24909034736466057</v>
      </c>
      <c r="O337" s="302">
        <f t="shared" si="149"/>
        <v>6.5429473756529219</v>
      </c>
    </row>
    <row r="338" spans="1:15" s="236" customFormat="1" x14ac:dyDescent="0.2">
      <c r="A338" s="237" t="str">
        <f>name!E$10</f>
        <v>Sales and customer service occupations</v>
      </c>
      <c r="B338" s="302">
        <v>4.3910237192669385E-2</v>
      </c>
      <c r="C338" s="302">
        <v>7.6224052155424771E-2</v>
      </c>
      <c r="D338" s="302">
        <v>2.7767459618593178E-2</v>
      </c>
      <c r="E338" s="302">
        <f t="shared" si="147"/>
        <v>0.14790174896668734</v>
      </c>
      <c r="F338" s="303"/>
      <c r="G338" s="302">
        <v>3.7425995574007088E-2</v>
      </c>
      <c r="H338" s="302">
        <v>6.7740847394191658E-2</v>
      </c>
      <c r="I338" s="302">
        <v>1.5623745470770363E-2</v>
      </c>
      <c r="J338" s="302">
        <f t="shared" si="150"/>
        <v>0.12079058843896912</v>
      </c>
      <c r="K338" s="303"/>
      <c r="L338" s="302">
        <v>4.1311129098399124E-2</v>
      </c>
      <c r="M338" s="302">
        <v>5.9144159017808361E-2</v>
      </c>
      <c r="N338" s="302">
        <v>1.8390605125359286E-2</v>
      </c>
      <c r="O338" s="302">
        <f t="shared" si="149"/>
        <v>0.11884589324156677</v>
      </c>
    </row>
    <row r="339" spans="1:15" s="236" customFormat="1" x14ac:dyDescent="0.2">
      <c r="A339" s="237" t="str">
        <f>name!E$11</f>
        <v>Process, plant and machine operatives</v>
      </c>
      <c r="B339" s="302">
        <v>3.4414886782648355E-2</v>
      </c>
      <c r="C339" s="302">
        <v>6.821239828130915E-2</v>
      </c>
      <c r="D339" s="302">
        <v>0.37252464291182008</v>
      </c>
      <c r="E339" s="302">
        <f t="shared" si="147"/>
        <v>0.4751519279757776</v>
      </c>
      <c r="F339" s="303"/>
      <c r="G339" s="302">
        <v>2.362018194990308E-2</v>
      </c>
      <c r="H339" s="302">
        <v>4.725639245688866E-2</v>
      </c>
      <c r="I339" s="302">
        <v>0.24994235863536321</v>
      </c>
      <c r="J339" s="302">
        <f t="shared" si="150"/>
        <v>0.32081893304215492</v>
      </c>
      <c r="K339" s="303"/>
      <c r="L339" s="302">
        <v>2.6928756689129831E-2</v>
      </c>
      <c r="M339" s="302">
        <v>5.3824236910839277E-2</v>
      </c>
      <c r="N339" s="302">
        <v>0.2772190021665803</v>
      </c>
      <c r="O339" s="302">
        <f t="shared" si="149"/>
        <v>0.35797199576654942</v>
      </c>
    </row>
    <row r="340" spans="1:15" s="236" customFormat="1" x14ac:dyDescent="0.2">
      <c r="A340" s="237" t="str">
        <f>name!E$12</f>
        <v>Elementary occupations</v>
      </c>
      <c r="B340" s="302">
        <v>0.27946063006417637</v>
      </c>
      <c r="C340" s="302">
        <v>1.4677049349941278</v>
      </c>
      <c r="D340" s="302">
        <v>7.4069233291784191E-3</v>
      </c>
      <c r="E340" s="302">
        <f t="shared" si="147"/>
        <v>1.7545724883874827</v>
      </c>
      <c r="F340" s="303"/>
      <c r="G340" s="302">
        <v>0.22024477583636359</v>
      </c>
      <c r="H340" s="302">
        <v>1.0574497671824987</v>
      </c>
      <c r="I340" s="302">
        <v>2.8560151541792596E-3</v>
      </c>
      <c r="J340" s="302">
        <f t="shared" si="150"/>
        <v>1.2805505581730414</v>
      </c>
      <c r="K340" s="303"/>
      <c r="L340" s="302">
        <v>0.30456747858766103</v>
      </c>
      <c r="M340" s="302">
        <v>0.4538465374333962</v>
      </c>
      <c r="N340" s="302">
        <v>4.661871577273497E-3</v>
      </c>
      <c r="O340" s="302">
        <f t="shared" si="149"/>
        <v>0.76307588759833078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11.631224419197428</v>
      </c>
      <c r="C342" s="311">
        <f t="shared" ref="C342:E342" si="151">SUM(C332:C340)</f>
        <v>12.753056355552628</v>
      </c>
      <c r="D342" s="311">
        <f t="shared" si="151"/>
        <v>2.6137192252499757</v>
      </c>
      <c r="E342" s="311">
        <f t="shared" si="151"/>
        <v>26.99800000000003</v>
      </c>
      <c r="F342" s="311"/>
      <c r="G342" s="311">
        <f t="shared" ref="G342:J342" si="152">SUM(G332:G340)</f>
        <v>11.456978246318927</v>
      </c>
      <c r="H342" s="311">
        <f t="shared" si="152"/>
        <v>12.497424757559386</v>
      </c>
      <c r="I342" s="311">
        <f t="shared" si="152"/>
        <v>2.3405969961216879</v>
      </c>
      <c r="J342" s="311">
        <f t="shared" si="152"/>
        <v>26.294999999999998</v>
      </c>
      <c r="K342" s="311"/>
      <c r="L342" s="311">
        <f t="shared" ref="L342:O342" si="153">SUM(L332:L340)</f>
        <v>12.955639008529859</v>
      </c>
      <c r="M342" s="311">
        <f t="shared" si="153"/>
        <v>13.102461305110772</v>
      </c>
      <c r="N342" s="311">
        <f t="shared" si="153"/>
        <v>2.6338996863593622</v>
      </c>
      <c r="O342" s="311">
        <f t="shared" si="153"/>
        <v>28.691999999999993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1.1266525966063723</v>
      </c>
      <c r="C349" s="302">
        <v>0.53281899759603502</v>
      </c>
      <c r="D349" s="302">
        <v>0.32451642675210374</v>
      </c>
      <c r="E349" s="302">
        <f>SUM(B349:D349)</f>
        <v>1.9839880209545109</v>
      </c>
      <c r="F349" s="303"/>
      <c r="G349" s="302">
        <v>1.1004632833216708</v>
      </c>
      <c r="H349" s="302">
        <v>0.62963940522024309</v>
      </c>
      <c r="I349" s="302">
        <v>0.37996262940358994</v>
      </c>
      <c r="J349" s="302">
        <f>SUM(G349:I349)</f>
        <v>2.1100653179455038</v>
      </c>
      <c r="K349" s="303"/>
      <c r="L349" s="302">
        <v>1.5902783689562832</v>
      </c>
      <c r="M349" s="302">
        <v>0.95702334394439026</v>
      </c>
      <c r="N349" s="302">
        <v>0.48667776841077826</v>
      </c>
      <c r="O349" s="302">
        <f>SUM(L349:N349)</f>
        <v>3.033979481311452</v>
      </c>
    </row>
    <row r="350" spans="1:15" s="236" customFormat="1" x14ac:dyDescent="0.2">
      <c r="A350" s="237" t="str">
        <f>name!E$5</f>
        <v>Professional occupations</v>
      </c>
      <c r="B350" s="302">
        <v>7.6964261923969</v>
      </c>
      <c r="C350" s="302">
        <v>4.6463298803871114</v>
      </c>
      <c r="D350" s="302">
        <v>1.7466598784951626</v>
      </c>
      <c r="E350" s="302">
        <f t="shared" ref="E350:E357" si="154">SUM(B350:D350)</f>
        <v>14.089415951279173</v>
      </c>
      <c r="F350" s="303"/>
      <c r="G350" s="302">
        <v>8.1023146621151341</v>
      </c>
      <c r="H350" s="302">
        <v>4.88414882561562</v>
      </c>
      <c r="I350" s="302">
        <v>1.6711419373703773</v>
      </c>
      <c r="J350" s="302">
        <f t="shared" ref="J350:J352" si="155">SUM(G350:I350)</f>
        <v>14.657605425101131</v>
      </c>
      <c r="K350" s="303"/>
      <c r="L350" s="302">
        <v>12.183536545393238</v>
      </c>
      <c r="M350" s="302">
        <v>7.035802269880115</v>
      </c>
      <c r="N350" s="302">
        <v>2.2459205078726492</v>
      </c>
      <c r="O350" s="302">
        <f t="shared" ref="O350:O357" si="156">SUM(L350:N350)</f>
        <v>21.465259323146004</v>
      </c>
    </row>
    <row r="351" spans="1:15" s="236" customFormat="1" x14ac:dyDescent="0.2">
      <c r="A351" s="237" t="str">
        <f>name!E$6</f>
        <v>Associate professional occupations</v>
      </c>
      <c r="B351" s="302">
        <v>2.9034833127034525</v>
      </c>
      <c r="C351" s="302">
        <v>2.4232794121875085</v>
      </c>
      <c r="D351" s="302">
        <v>0.79054440444780272</v>
      </c>
      <c r="E351" s="302">
        <f t="shared" si="154"/>
        <v>6.117307129338764</v>
      </c>
      <c r="F351" s="303"/>
      <c r="G351" s="302">
        <v>2.9653690008822422</v>
      </c>
      <c r="H351" s="302">
        <v>2.5080274322816911</v>
      </c>
      <c r="I351" s="302">
        <v>0.54323759090048485</v>
      </c>
      <c r="J351" s="302">
        <f t="shared" si="155"/>
        <v>6.0166340240644178</v>
      </c>
      <c r="K351" s="303"/>
      <c r="L351" s="302">
        <v>3.9726013316544675</v>
      </c>
      <c r="M351" s="302">
        <v>3.1549415598470523</v>
      </c>
      <c r="N351" s="302">
        <v>0.84395441547587813</v>
      </c>
      <c r="O351" s="302">
        <f t="shared" si="156"/>
        <v>7.9714973069773976</v>
      </c>
    </row>
    <row r="352" spans="1:15" s="236" customFormat="1" x14ac:dyDescent="0.2">
      <c r="A352" s="237" t="str">
        <f>name!E$7</f>
        <v>Administrative and secretarial occupations</v>
      </c>
      <c r="B352" s="302">
        <v>1.4141178166351998</v>
      </c>
      <c r="C352" s="302">
        <v>2.2573179403548589</v>
      </c>
      <c r="D352" s="302">
        <v>0.16330977771672803</v>
      </c>
      <c r="E352" s="302">
        <f t="shared" si="154"/>
        <v>3.8347455347067867</v>
      </c>
      <c r="F352" s="303"/>
      <c r="G352" s="302">
        <v>1.2279171858669229</v>
      </c>
      <c r="H352" s="302">
        <v>1.8107507449543343</v>
      </c>
      <c r="I352" s="302">
        <v>8.9562575803072364E-2</v>
      </c>
      <c r="J352" s="302">
        <f t="shared" si="155"/>
        <v>3.1282305066243294</v>
      </c>
      <c r="K352" s="303"/>
      <c r="L352" s="302">
        <v>1.1911381019300264</v>
      </c>
      <c r="M352" s="302">
        <v>0.94594235009958993</v>
      </c>
      <c r="N352" s="302">
        <v>7.5472607611164796E-2</v>
      </c>
      <c r="O352" s="302">
        <f t="shared" si="156"/>
        <v>2.2125530596407814</v>
      </c>
    </row>
    <row r="353" spans="1:15" s="236" customFormat="1" x14ac:dyDescent="0.2">
      <c r="A353" s="237" t="str">
        <f>name!E$8</f>
        <v>Skilled trades occupations</v>
      </c>
      <c r="B353" s="302">
        <v>0.20315765679271613</v>
      </c>
      <c r="C353" s="302">
        <v>0.26826314665102108</v>
      </c>
      <c r="D353" s="302">
        <v>0.12993367429257213</v>
      </c>
      <c r="E353" s="302">
        <f t="shared" si="154"/>
        <v>0.60135447773630935</v>
      </c>
      <c r="F353" s="303"/>
      <c r="G353" s="302">
        <v>0.13934400035242847</v>
      </c>
      <c r="H353" s="302">
        <v>0.17007783821653527</v>
      </c>
      <c r="I353" s="302">
        <v>0.13175620992576809</v>
      </c>
      <c r="J353" s="302">
        <f>SUM(G353:I353)</f>
        <v>0.44117804849473186</v>
      </c>
      <c r="K353" s="303"/>
      <c r="L353" s="302">
        <v>0.11237494954639549</v>
      </c>
      <c r="M353" s="302">
        <v>0.17270861887127772</v>
      </c>
      <c r="N353" s="302">
        <v>0.16464158376082538</v>
      </c>
      <c r="O353" s="302">
        <f t="shared" si="156"/>
        <v>0.44972515217849862</v>
      </c>
    </row>
    <row r="354" spans="1:15" s="236" customFormat="1" x14ac:dyDescent="0.2">
      <c r="A354" s="237" t="str">
        <f>name!E$9</f>
        <v>Caring, leisure and other service occupations</v>
      </c>
      <c r="B354" s="302">
        <v>6.4115495672463805</v>
      </c>
      <c r="C354" s="302">
        <v>8.3235794833277765</v>
      </c>
      <c r="D354" s="302">
        <v>1.5659067839741858</v>
      </c>
      <c r="E354" s="302">
        <f t="shared" si="154"/>
        <v>16.301035834548344</v>
      </c>
      <c r="F354" s="303"/>
      <c r="G354" s="302">
        <v>5.9926416424634565</v>
      </c>
      <c r="H354" s="302">
        <v>7.1924427800758268</v>
      </c>
      <c r="I354" s="302">
        <v>1.2111361890092303</v>
      </c>
      <c r="J354" s="302">
        <f t="shared" ref="J354:J357" si="157">SUM(G354:I354)</f>
        <v>14.396220611548515</v>
      </c>
      <c r="K354" s="303"/>
      <c r="L354" s="302">
        <v>8.3490364919409625</v>
      </c>
      <c r="M354" s="302">
        <v>9.3299447540552993</v>
      </c>
      <c r="N354" s="302">
        <v>1.742110049756068</v>
      </c>
      <c r="O354" s="302">
        <f t="shared" si="156"/>
        <v>19.42109129575233</v>
      </c>
    </row>
    <row r="355" spans="1:15" s="236" customFormat="1" x14ac:dyDescent="0.2">
      <c r="A355" s="237" t="str">
        <f>name!E$10</f>
        <v>Sales and customer service occupations</v>
      </c>
      <c r="B355" s="302">
        <v>0.2294958350027794</v>
      </c>
      <c r="C355" s="302">
        <v>0.29894286154482291</v>
      </c>
      <c r="D355" s="302">
        <v>6.2218681986283768E-2</v>
      </c>
      <c r="E355" s="302">
        <f t="shared" si="154"/>
        <v>0.59065737853388611</v>
      </c>
      <c r="F355" s="303"/>
      <c r="G355" s="302">
        <v>0.19690504001331793</v>
      </c>
      <c r="H355" s="302">
        <v>0.24011806508716774</v>
      </c>
      <c r="I355" s="302">
        <v>3.5959760938651192E-2</v>
      </c>
      <c r="J355" s="302">
        <f t="shared" si="157"/>
        <v>0.47298286603913686</v>
      </c>
      <c r="K355" s="303"/>
      <c r="L355" s="302">
        <v>0.27140253692886573</v>
      </c>
      <c r="M355" s="302">
        <v>0.30631580961494104</v>
      </c>
      <c r="N355" s="302">
        <v>5.6082434277091482E-2</v>
      </c>
      <c r="O355" s="302">
        <f t="shared" si="156"/>
        <v>0.63380078082089819</v>
      </c>
    </row>
    <row r="356" spans="1:15" s="236" customFormat="1" x14ac:dyDescent="0.2">
      <c r="A356" s="237" t="str">
        <f>name!E$11</f>
        <v>Process, plant and machine operatives</v>
      </c>
      <c r="B356" s="302">
        <v>6.3768682905518598E-2</v>
      </c>
      <c r="C356" s="302">
        <v>0.25093528594118103</v>
      </c>
      <c r="D356" s="302">
        <v>2.4598680508332624E-2</v>
      </c>
      <c r="E356" s="302">
        <f t="shared" si="154"/>
        <v>0.33930264935503224</v>
      </c>
      <c r="F356" s="303"/>
      <c r="G356" s="302">
        <v>4.2403819033425223E-2</v>
      </c>
      <c r="H356" s="302">
        <v>0.17306576141935143</v>
      </c>
      <c r="I356" s="302">
        <v>2.680959341831992E-2</v>
      </c>
      <c r="J356" s="302">
        <f t="shared" si="157"/>
        <v>0.24227917387109657</v>
      </c>
      <c r="K356" s="303"/>
      <c r="L356" s="302">
        <v>3.2037462348732663E-2</v>
      </c>
      <c r="M356" s="302">
        <v>0.19860788528657475</v>
      </c>
      <c r="N356" s="302">
        <v>2.9040363901493151E-2</v>
      </c>
      <c r="O356" s="302">
        <f t="shared" si="156"/>
        <v>0.25968571153680059</v>
      </c>
    </row>
    <row r="357" spans="1:15" s="236" customFormat="1" x14ac:dyDescent="0.2">
      <c r="A357" s="237" t="str">
        <f>name!E$12</f>
        <v>Elementary occupations</v>
      </c>
      <c r="B357" s="302">
        <v>0.33202789283341699</v>
      </c>
      <c r="C357" s="302">
        <v>1.1366211463071298</v>
      </c>
      <c r="D357" s="302">
        <v>7.2543984406604492E-2</v>
      </c>
      <c r="E357" s="302">
        <f t="shared" si="154"/>
        <v>1.5411930235471514</v>
      </c>
      <c r="F357" s="303"/>
      <c r="G357" s="302">
        <v>0.25097899889086717</v>
      </c>
      <c r="H357" s="302">
        <v>0.7243251328853797</v>
      </c>
      <c r="I357" s="302">
        <v>3.1499894534846515E-2</v>
      </c>
      <c r="J357" s="302">
        <f t="shared" si="157"/>
        <v>1.0068040263110933</v>
      </c>
      <c r="K357" s="303"/>
      <c r="L357" s="302">
        <v>0.33478771752602116</v>
      </c>
      <c r="M357" s="302">
        <v>0.3418714469577242</v>
      </c>
      <c r="N357" s="302">
        <v>9.6748724152089557E-2</v>
      </c>
      <c r="O357" s="302">
        <f t="shared" si="156"/>
        <v>0.77340788863583498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20.380679553122732</v>
      </c>
      <c r="C359" s="311">
        <f t="shared" ref="C359:E359" si="158">SUM(C349:C357)</f>
        <v>20.138088154297449</v>
      </c>
      <c r="D359" s="311">
        <f t="shared" si="158"/>
        <v>4.8802322925797759</v>
      </c>
      <c r="E359" s="311">
        <f t="shared" si="158"/>
        <v>45.398999999999951</v>
      </c>
      <c r="F359" s="311"/>
      <c r="G359" s="311">
        <f t="shared" ref="G359:J359" si="159">SUM(G349:G357)</f>
        <v>20.018337632939467</v>
      </c>
      <c r="H359" s="311">
        <f t="shared" si="159"/>
        <v>18.332595985756146</v>
      </c>
      <c r="I359" s="311">
        <f t="shared" si="159"/>
        <v>4.12106638130434</v>
      </c>
      <c r="J359" s="311">
        <f t="shared" si="159"/>
        <v>42.471999999999959</v>
      </c>
      <c r="K359" s="311"/>
      <c r="L359" s="311">
        <f t="shared" ref="L359:O359" si="160">SUM(L349:L357)</f>
        <v>28.037193506224991</v>
      </c>
      <c r="M359" s="311">
        <f t="shared" si="160"/>
        <v>22.443158038556966</v>
      </c>
      <c r="N359" s="311">
        <f t="shared" si="160"/>
        <v>5.7406484552180377</v>
      </c>
      <c r="O359" s="311">
        <f t="shared" si="160"/>
        <v>56.221000000000004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0.33950243794071411</v>
      </c>
      <c r="C366" s="302">
        <v>9.5799770107965698E-2</v>
      </c>
      <c r="D366" s="302">
        <v>0.26578012448531113</v>
      </c>
      <c r="E366" s="302">
        <f>SUM(B366:D366)</f>
        <v>0.70108233253399099</v>
      </c>
      <c r="F366" s="303"/>
      <c r="G366" s="302">
        <v>0.39626303216721087</v>
      </c>
      <c r="H366" s="302">
        <v>0.15716215117460444</v>
      </c>
      <c r="I366" s="302">
        <v>0.28137904725910851</v>
      </c>
      <c r="J366" s="302">
        <f>SUM(G366:I366)</f>
        <v>0.83480423060092379</v>
      </c>
      <c r="K366" s="303"/>
      <c r="L366" s="302">
        <v>0.57854083263581479</v>
      </c>
      <c r="M366" s="302">
        <v>0.31107472913819267</v>
      </c>
      <c r="N366" s="302">
        <v>0.44868066274900648</v>
      </c>
      <c r="O366" s="302">
        <f>SUM(L366:N366)</f>
        <v>1.3382962245230139</v>
      </c>
    </row>
    <row r="367" spans="1:15" s="236" customFormat="1" x14ac:dyDescent="0.2">
      <c r="A367" s="237" t="str">
        <f>name!E$5</f>
        <v>Professional occupations</v>
      </c>
      <c r="B367" s="302">
        <v>0.48840913180277706</v>
      </c>
      <c r="C367" s="302">
        <v>0.25289815239560098</v>
      </c>
      <c r="D367" s="302">
        <v>0.52707424987375273</v>
      </c>
      <c r="E367" s="302">
        <f t="shared" ref="E367:E374" si="161">SUM(B367:D367)</f>
        <v>1.2683815340721307</v>
      </c>
      <c r="F367" s="303"/>
      <c r="G367" s="302">
        <v>0.58443245401913513</v>
      </c>
      <c r="H367" s="302">
        <v>0.41057664361511831</v>
      </c>
      <c r="I367" s="302">
        <v>0.51025120122393408</v>
      </c>
      <c r="J367" s="302">
        <f t="shared" ref="J367:J369" si="162">SUM(G367:I367)</f>
        <v>1.5052602988581874</v>
      </c>
      <c r="K367" s="303"/>
      <c r="L367" s="302">
        <v>0.88037047988804562</v>
      </c>
      <c r="M367" s="302">
        <v>0.76228303464254754</v>
      </c>
      <c r="N367" s="302">
        <v>0.62282391078462918</v>
      </c>
      <c r="O367" s="302">
        <f t="shared" ref="O367:O374" si="163">SUM(L367:N367)</f>
        <v>2.2654774253152223</v>
      </c>
    </row>
    <row r="368" spans="1:15" s="236" customFormat="1" x14ac:dyDescent="0.2">
      <c r="A368" s="237" t="str">
        <f>name!E$6</f>
        <v>Associate professional occupations</v>
      </c>
      <c r="B368" s="302">
        <v>0.51548649257404466</v>
      </c>
      <c r="C368" s="302">
        <v>0.50408912371212289</v>
      </c>
      <c r="D368" s="302">
        <v>1.7585053282226482</v>
      </c>
      <c r="E368" s="302">
        <f t="shared" si="161"/>
        <v>2.7780809445088157</v>
      </c>
      <c r="F368" s="303"/>
      <c r="G368" s="302">
        <v>0.59112307618114401</v>
      </c>
      <c r="H368" s="302">
        <v>0.64900961353837616</v>
      </c>
      <c r="I368" s="302">
        <v>1.7480649437622946</v>
      </c>
      <c r="J368" s="302">
        <f t="shared" si="162"/>
        <v>2.988197633481815</v>
      </c>
      <c r="K368" s="303"/>
      <c r="L368" s="302">
        <v>0.75594064587911391</v>
      </c>
      <c r="M368" s="302">
        <v>1.0394161312708681</v>
      </c>
      <c r="N368" s="302">
        <v>2.4576416250205528</v>
      </c>
      <c r="O368" s="302">
        <f t="shared" si="163"/>
        <v>4.2529984021705349</v>
      </c>
    </row>
    <row r="369" spans="1:15" s="236" customFormat="1" x14ac:dyDescent="0.2">
      <c r="A369" s="237" t="str">
        <f>name!E$7</f>
        <v>Administrative and secretarial occupations</v>
      </c>
      <c r="B369" s="302">
        <v>0.28931167617784881</v>
      </c>
      <c r="C369" s="302">
        <v>0.52358340049116026</v>
      </c>
      <c r="D369" s="302">
        <v>5.2236706071282668E-2</v>
      </c>
      <c r="E369" s="302">
        <f t="shared" si="161"/>
        <v>0.86513178274029179</v>
      </c>
      <c r="F369" s="303"/>
      <c r="G369" s="302">
        <v>0.23432092971046894</v>
      </c>
      <c r="H369" s="302">
        <v>0.54973867529533993</v>
      </c>
      <c r="I369" s="302">
        <v>4.4100158545425254E-2</v>
      </c>
      <c r="J369" s="302">
        <f t="shared" si="162"/>
        <v>0.82815976355123411</v>
      </c>
      <c r="K369" s="303"/>
      <c r="L369" s="302">
        <v>0.26616246939794669</v>
      </c>
      <c r="M369" s="302">
        <v>0.59402644083600964</v>
      </c>
      <c r="N369" s="302">
        <v>5.4987270919029066E-2</v>
      </c>
      <c r="O369" s="302">
        <f t="shared" si="163"/>
        <v>0.91517618115298549</v>
      </c>
    </row>
    <row r="370" spans="1:15" s="236" customFormat="1" x14ac:dyDescent="0.2">
      <c r="A370" s="237" t="str">
        <f>name!E$8</f>
        <v>Skilled trades occupations</v>
      </c>
      <c r="B370" s="302">
        <v>0.29329310187802626</v>
      </c>
      <c r="C370" s="302">
        <v>0.1215046926279824</v>
      </c>
      <c r="D370" s="302">
        <v>0.30822657348435734</v>
      </c>
      <c r="E370" s="302">
        <f t="shared" si="161"/>
        <v>0.72302436799036607</v>
      </c>
      <c r="F370" s="303"/>
      <c r="G370" s="302">
        <v>0.30033947756586926</v>
      </c>
      <c r="H370" s="302">
        <v>0.11950814302266762</v>
      </c>
      <c r="I370" s="302">
        <v>0.26023862496570027</v>
      </c>
      <c r="J370" s="302">
        <f>SUM(G370:I370)</f>
        <v>0.68008624555423713</v>
      </c>
      <c r="K370" s="303"/>
      <c r="L370" s="302">
        <v>0.31923755743020493</v>
      </c>
      <c r="M370" s="302">
        <v>0.24274623328095771</v>
      </c>
      <c r="N370" s="302">
        <v>0.36728316676928574</v>
      </c>
      <c r="O370" s="302">
        <f t="shared" si="163"/>
        <v>0.92926695748044841</v>
      </c>
    </row>
    <row r="371" spans="1:15" s="236" customFormat="1" x14ac:dyDescent="0.2">
      <c r="A371" s="237" t="str">
        <f>name!E$9</f>
        <v>Caring, leisure and other service occupations</v>
      </c>
      <c r="B371" s="302">
        <v>0.35640084112387088</v>
      </c>
      <c r="C371" s="302">
        <v>0.51780806920604361</v>
      </c>
      <c r="D371" s="302">
        <v>0.11370422056890811</v>
      </c>
      <c r="E371" s="302">
        <f t="shared" si="161"/>
        <v>0.98791313089882249</v>
      </c>
      <c r="F371" s="303"/>
      <c r="G371" s="302">
        <v>0.31502202777938204</v>
      </c>
      <c r="H371" s="302">
        <v>0.51169043924708491</v>
      </c>
      <c r="I371" s="302">
        <v>0.13667143988289512</v>
      </c>
      <c r="J371" s="302">
        <f t="shared" ref="J371:J374" si="164">SUM(G371:I371)</f>
        <v>0.96338390690936204</v>
      </c>
      <c r="K371" s="303"/>
      <c r="L371" s="302">
        <v>0.44689323385992563</v>
      </c>
      <c r="M371" s="302">
        <v>0.70656336548049237</v>
      </c>
      <c r="N371" s="302">
        <v>0.20177857867130081</v>
      </c>
      <c r="O371" s="302">
        <f t="shared" si="163"/>
        <v>1.3552351780117189</v>
      </c>
    </row>
    <row r="372" spans="1:15" s="236" customFormat="1" x14ac:dyDescent="0.2">
      <c r="A372" s="237" t="str">
        <f>name!E$10</f>
        <v>Sales and customer service occupations</v>
      </c>
      <c r="B372" s="302">
        <v>0.12579882860666589</v>
      </c>
      <c r="C372" s="302">
        <v>0.20181744530336057</v>
      </c>
      <c r="D372" s="302">
        <v>6.1299216053941716E-2</v>
      </c>
      <c r="E372" s="302">
        <f t="shared" si="161"/>
        <v>0.38891548996396819</v>
      </c>
      <c r="F372" s="303"/>
      <c r="G372" s="302">
        <v>0.11292055411457741</v>
      </c>
      <c r="H372" s="302">
        <v>0.22546017675928126</v>
      </c>
      <c r="I372" s="302">
        <v>4.6245167017370116E-2</v>
      </c>
      <c r="J372" s="302">
        <f t="shared" si="164"/>
        <v>0.38462589789122881</v>
      </c>
      <c r="K372" s="303"/>
      <c r="L372" s="302">
        <v>0.16003681775843873</v>
      </c>
      <c r="M372" s="302">
        <v>0.29726129248621164</v>
      </c>
      <c r="N372" s="302">
        <v>5.8084216663054473E-2</v>
      </c>
      <c r="O372" s="302">
        <f t="shared" si="163"/>
        <v>0.51538232690770491</v>
      </c>
    </row>
    <row r="373" spans="1:15" s="236" customFormat="1" x14ac:dyDescent="0.2">
      <c r="A373" s="237" t="str">
        <f>name!E$11</f>
        <v>Process, plant and machine operatives</v>
      </c>
      <c r="B373" s="302">
        <v>5.2237657809151176E-2</v>
      </c>
      <c r="C373" s="302">
        <v>4.1280344438502196E-2</v>
      </c>
      <c r="D373" s="302">
        <v>1.4241710659348194E-2</v>
      </c>
      <c r="E373" s="302">
        <f t="shared" si="161"/>
        <v>0.10775971290700156</v>
      </c>
      <c r="F373" s="303"/>
      <c r="G373" s="302">
        <v>5.0688336979155341E-2</v>
      </c>
      <c r="H373" s="302">
        <v>4.6358760699629568E-2</v>
      </c>
      <c r="I373" s="302">
        <v>1.3535712503203448E-2</v>
      </c>
      <c r="J373" s="302">
        <f t="shared" si="164"/>
        <v>0.11058281018198836</v>
      </c>
      <c r="K373" s="303"/>
      <c r="L373" s="302">
        <v>6.6046302778627067E-2</v>
      </c>
      <c r="M373" s="302">
        <v>9.2037902324570375E-2</v>
      </c>
      <c r="N373" s="302">
        <v>2.0728003489656761E-2</v>
      </c>
      <c r="O373" s="302">
        <f t="shared" si="163"/>
        <v>0.17881220859285418</v>
      </c>
    </row>
    <row r="374" spans="1:15" s="236" customFormat="1" x14ac:dyDescent="0.2">
      <c r="A374" s="237" t="str">
        <f>name!E$12</f>
        <v>Elementary occupations</v>
      </c>
      <c r="B374" s="302">
        <v>0.16243313447643021</v>
      </c>
      <c r="C374" s="302">
        <v>0.81050762357172823</v>
      </c>
      <c r="D374" s="302">
        <v>3.7769946336455945E-2</v>
      </c>
      <c r="E374" s="302">
        <f t="shared" si="161"/>
        <v>1.0107107043846144</v>
      </c>
      <c r="F374" s="303"/>
      <c r="G374" s="302">
        <v>0.14936798650459029</v>
      </c>
      <c r="H374" s="302">
        <v>0.74405581486267325</v>
      </c>
      <c r="I374" s="302">
        <v>2.647541160374231E-2</v>
      </c>
      <c r="J374" s="302">
        <f t="shared" si="164"/>
        <v>0.91989921297100585</v>
      </c>
      <c r="K374" s="303"/>
      <c r="L374" s="302">
        <v>0.15429976298812059</v>
      </c>
      <c r="M374" s="302">
        <v>0.77985954322198758</v>
      </c>
      <c r="N374" s="302">
        <v>3.9195789635419448E-2</v>
      </c>
      <c r="O374" s="302">
        <f t="shared" si="163"/>
        <v>0.9733550958455276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2.6228733023895288</v>
      </c>
      <c r="C376" s="311">
        <f t="shared" ref="C376:E376" si="165">SUM(C366:C374)</f>
        <v>3.0692886218544668</v>
      </c>
      <c r="D376" s="311">
        <f t="shared" si="165"/>
        <v>3.1388380757560057</v>
      </c>
      <c r="E376" s="311">
        <f t="shared" si="165"/>
        <v>8.8310000000000013</v>
      </c>
      <c r="F376" s="311"/>
      <c r="G376" s="311">
        <f t="shared" ref="G376:J376" si="166">SUM(G366:G374)</f>
        <v>2.7344778750215326</v>
      </c>
      <c r="H376" s="311">
        <f t="shared" si="166"/>
        <v>3.4135604182147756</v>
      </c>
      <c r="I376" s="311">
        <f t="shared" si="166"/>
        <v>3.0669617067636734</v>
      </c>
      <c r="J376" s="311">
        <f t="shared" si="166"/>
        <v>9.2149999999999821</v>
      </c>
      <c r="K376" s="311"/>
      <c r="L376" s="311">
        <f t="shared" ref="L376:O376" si="167">SUM(L366:L374)</f>
        <v>3.627528102616238</v>
      </c>
      <c r="M376" s="311">
        <f t="shared" si="167"/>
        <v>4.8252686726818368</v>
      </c>
      <c r="N376" s="311">
        <f t="shared" si="167"/>
        <v>4.2712032247019351</v>
      </c>
      <c r="O376" s="311">
        <f t="shared" si="167"/>
        <v>12.724000000000011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0.27858408780417615</v>
      </c>
      <c r="C383" s="302">
        <v>6.1498306978052454E-2</v>
      </c>
      <c r="D383" s="302">
        <v>0.40461984958848246</v>
      </c>
      <c r="E383" s="302">
        <f>SUM(B383:D383)</f>
        <v>0.74470224437071109</v>
      </c>
      <c r="F383" s="303"/>
      <c r="G383" s="302">
        <v>0.29914864779372646</v>
      </c>
      <c r="H383" s="302">
        <v>9.4193120445828213E-2</v>
      </c>
      <c r="I383" s="302">
        <v>0.56610711361444976</v>
      </c>
      <c r="J383" s="302">
        <f>SUM(G383:I383)</f>
        <v>0.95944888185400445</v>
      </c>
      <c r="K383" s="303"/>
      <c r="L383" s="302">
        <v>0.35122482583853681</v>
      </c>
      <c r="M383" s="302">
        <v>0.12556899547592554</v>
      </c>
      <c r="N383" s="302">
        <v>0.71503170095644952</v>
      </c>
      <c r="O383" s="302">
        <f>SUM(L383:N383)</f>
        <v>1.191825522270912</v>
      </c>
    </row>
    <row r="384" spans="1:15" s="236" customFormat="1" x14ac:dyDescent="0.2">
      <c r="A384" s="237" t="str">
        <f>name!E$5</f>
        <v>Professional occupations</v>
      </c>
      <c r="B384" s="302">
        <v>0.66423807317451078</v>
      </c>
      <c r="C384" s="302">
        <v>0.30788450532024536</v>
      </c>
      <c r="D384" s="302">
        <v>0.49983161098728873</v>
      </c>
      <c r="E384" s="302">
        <f t="shared" ref="E384:E391" si="168">SUM(B384:D384)</f>
        <v>1.4719541894820449</v>
      </c>
      <c r="F384" s="303"/>
      <c r="G384" s="302">
        <v>0.75304072584430604</v>
      </c>
      <c r="H384" s="302">
        <v>0.3893724424397525</v>
      </c>
      <c r="I384" s="302">
        <v>0.56550849997856212</v>
      </c>
      <c r="J384" s="302">
        <f t="shared" ref="J384:J386" si="169">SUM(G384:I384)</f>
        <v>1.7079216682626206</v>
      </c>
      <c r="K384" s="303"/>
      <c r="L384" s="302">
        <v>0.91905726766343854</v>
      </c>
      <c r="M384" s="302">
        <v>0.50078897157214031</v>
      </c>
      <c r="N384" s="302">
        <v>0.5407111662837174</v>
      </c>
      <c r="O384" s="302">
        <f t="shared" ref="O384:O391" si="170">SUM(L384:N384)</f>
        <v>1.9605574055192962</v>
      </c>
    </row>
    <row r="385" spans="1:15" s="236" customFormat="1" x14ac:dyDescent="0.2">
      <c r="A385" s="237" t="str">
        <f>name!E$6</f>
        <v>Associate professional occupations</v>
      </c>
      <c r="B385" s="302">
        <v>0.32188858908736562</v>
      </c>
      <c r="C385" s="302">
        <v>0.27021351039650321</v>
      </c>
      <c r="D385" s="302">
        <v>0.43527890987872475</v>
      </c>
      <c r="E385" s="302">
        <f t="shared" si="168"/>
        <v>1.0273810093625935</v>
      </c>
      <c r="F385" s="303"/>
      <c r="G385" s="302">
        <v>0.33919216137919533</v>
      </c>
      <c r="H385" s="302">
        <v>0.29017110536862628</v>
      </c>
      <c r="I385" s="302">
        <v>0.46791112932912632</v>
      </c>
      <c r="J385" s="302">
        <f t="shared" si="169"/>
        <v>1.097274396076948</v>
      </c>
      <c r="K385" s="303"/>
      <c r="L385" s="302">
        <v>0.34524746713277676</v>
      </c>
      <c r="M385" s="302">
        <v>0.33950502097136753</v>
      </c>
      <c r="N385" s="302">
        <v>0.45960837169076557</v>
      </c>
      <c r="O385" s="302">
        <f t="shared" si="170"/>
        <v>1.1443608597949098</v>
      </c>
    </row>
    <row r="386" spans="1:15" s="236" customFormat="1" x14ac:dyDescent="0.2">
      <c r="A386" s="237" t="str">
        <f>name!E$7</f>
        <v>Administrative and secretarial occupations</v>
      </c>
      <c r="B386" s="302">
        <v>0.25688617167795602</v>
      </c>
      <c r="C386" s="302">
        <v>0.41304517715238787</v>
      </c>
      <c r="D386" s="302">
        <v>0.1189309986863535</v>
      </c>
      <c r="E386" s="302">
        <f t="shared" si="168"/>
        <v>0.78886234751669737</v>
      </c>
      <c r="F386" s="303"/>
      <c r="G386" s="302">
        <v>0.2187205752359454</v>
      </c>
      <c r="H386" s="302">
        <v>0.30712480691028021</v>
      </c>
      <c r="I386" s="302">
        <v>0.11109004332638474</v>
      </c>
      <c r="J386" s="302">
        <f t="shared" si="169"/>
        <v>0.63693542547261039</v>
      </c>
      <c r="K386" s="303"/>
      <c r="L386" s="302">
        <v>0.18213263701967036</v>
      </c>
      <c r="M386" s="302">
        <v>0.28930356082482866</v>
      </c>
      <c r="N386" s="302">
        <v>7.3878484841550907E-2</v>
      </c>
      <c r="O386" s="302">
        <f t="shared" si="170"/>
        <v>0.54531468268604999</v>
      </c>
    </row>
    <row r="387" spans="1:15" s="236" customFormat="1" x14ac:dyDescent="0.2">
      <c r="A387" s="237" t="str">
        <f>name!E$8</f>
        <v>Skilled trades occupations</v>
      </c>
      <c r="B387" s="302">
        <v>0.12853742516507513</v>
      </c>
      <c r="C387" s="302">
        <v>5.1797526756432594E-2</v>
      </c>
      <c r="D387" s="302">
        <v>0.18419081968406165</v>
      </c>
      <c r="E387" s="302">
        <f t="shared" si="168"/>
        <v>0.36452577160556937</v>
      </c>
      <c r="F387" s="303"/>
      <c r="G387" s="302">
        <v>0.10256425900148582</v>
      </c>
      <c r="H387" s="302">
        <v>5.5562510269411773E-2</v>
      </c>
      <c r="I387" s="302">
        <v>0.22948080591538439</v>
      </c>
      <c r="J387" s="302">
        <f>SUM(G387:I387)</f>
        <v>0.38760757518628197</v>
      </c>
      <c r="K387" s="303"/>
      <c r="L387" s="302">
        <v>0.10412122945231272</v>
      </c>
      <c r="M387" s="302">
        <v>6.0995748613959656E-2</v>
      </c>
      <c r="N387" s="302">
        <v>0.34832762355074443</v>
      </c>
      <c r="O387" s="302">
        <f t="shared" si="170"/>
        <v>0.51344460161701677</v>
      </c>
    </row>
    <row r="388" spans="1:15" s="236" customFormat="1" x14ac:dyDescent="0.2">
      <c r="A388" s="237" t="str">
        <f>name!E$9</f>
        <v>Caring, leisure and other service occupations</v>
      </c>
      <c r="B388" s="302">
        <v>0.99997161714330907</v>
      </c>
      <c r="C388" s="302">
        <v>0.72179502290488906</v>
      </c>
      <c r="D388" s="302">
        <v>0.87909761925975882</v>
      </c>
      <c r="E388" s="302">
        <f t="shared" si="168"/>
        <v>2.6008642593079569</v>
      </c>
      <c r="F388" s="303"/>
      <c r="G388" s="302">
        <v>0.91508653246418981</v>
      </c>
      <c r="H388" s="302">
        <v>0.55299201875365711</v>
      </c>
      <c r="I388" s="302">
        <v>0.98716007940357653</v>
      </c>
      <c r="J388" s="302">
        <f t="shared" ref="J388:J391" si="171">SUM(G388:I388)</f>
        <v>2.4552386306214236</v>
      </c>
      <c r="K388" s="303"/>
      <c r="L388" s="302">
        <v>0.95414315690624407</v>
      </c>
      <c r="M388" s="302">
        <v>0.48970557804357606</v>
      </c>
      <c r="N388" s="302">
        <v>1.1251957622399316</v>
      </c>
      <c r="O388" s="302">
        <f t="shared" si="170"/>
        <v>2.5690444971897515</v>
      </c>
    </row>
    <row r="389" spans="1:15" s="236" customFormat="1" x14ac:dyDescent="0.2">
      <c r="A389" s="237" t="str">
        <f>name!E$10</f>
        <v>Sales and customer service occupations</v>
      </c>
      <c r="B389" s="302">
        <v>0.11226275133072391</v>
      </c>
      <c r="C389" s="302">
        <v>9.5601978083746264E-2</v>
      </c>
      <c r="D389" s="302">
        <v>0.12968377999226927</v>
      </c>
      <c r="E389" s="302">
        <f t="shared" si="168"/>
        <v>0.33754850940673942</v>
      </c>
      <c r="F389" s="303"/>
      <c r="G389" s="302">
        <v>0.1026424585973873</v>
      </c>
      <c r="H389" s="302">
        <v>0.17032427452120261</v>
      </c>
      <c r="I389" s="302">
        <v>0.13740495074750314</v>
      </c>
      <c r="J389" s="302">
        <f t="shared" si="171"/>
        <v>0.41037168386609302</v>
      </c>
      <c r="K389" s="303"/>
      <c r="L389" s="302">
        <v>9.5249092681654948E-2</v>
      </c>
      <c r="M389" s="302">
        <v>0.1771979658819319</v>
      </c>
      <c r="N389" s="302">
        <v>0.11972751386569837</v>
      </c>
      <c r="O389" s="302">
        <f t="shared" si="170"/>
        <v>0.39217457242928522</v>
      </c>
    </row>
    <row r="390" spans="1:15" s="236" customFormat="1" x14ac:dyDescent="0.2">
      <c r="A390" s="237" t="str">
        <f>name!E$11</f>
        <v>Process, plant and machine operatives</v>
      </c>
      <c r="B390" s="302">
        <v>0.12113628057168659</v>
      </c>
      <c r="C390" s="302">
        <v>9.3070397165164853E-2</v>
      </c>
      <c r="D390" s="302">
        <v>3.0382729806744557E-2</v>
      </c>
      <c r="E390" s="302">
        <f t="shared" si="168"/>
        <v>0.24458940754359598</v>
      </c>
      <c r="F390" s="303"/>
      <c r="G390" s="302">
        <v>0.10028661133402167</v>
      </c>
      <c r="H390" s="302">
        <v>0.11229925089269382</v>
      </c>
      <c r="I390" s="302">
        <v>3.7433810657803664E-2</v>
      </c>
      <c r="J390" s="302">
        <f t="shared" si="171"/>
        <v>0.25001967288451915</v>
      </c>
      <c r="K390" s="303"/>
      <c r="L390" s="302">
        <v>0.11188411305305337</v>
      </c>
      <c r="M390" s="302">
        <v>0.19317552602989108</v>
      </c>
      <c r="N390" s="302">
        <v>3.0250384193199358E-2</v>
      </c>
      <c r="O390" s="302">
        <f t="shared" si="170"/>
        <v>0.33531002327614379</v>
      </c>
    </row>
    <row r="391" spans="1:15" s="236" customFormat="1" x14ac:dyDescent="0.2">
      <c r="A391" s="237" t="str">
        <f>name!E$12</f>
        <v>Elementary occupations</v>
      </c>
      <c r="B391" s="302">
        <v>0.20399458711654797</v>
      </c>
      <c r="C391" s="302">
        <v>0.42895543774325251</v>
      </c>
      <c r="D391" s="302">
        <v>0.12962223654428201</v>
      </c>
      <c r="E391" s="302">
        <f t="shared" si="168"/>
        <v>0.76257226140408241</v>
      </c>
      <c r="F391" s="303"/>
      <c r="G391" s="302">
        <v>0.18007994476051195</v>
      </c>
      <c r="H391" s="302">
        <v>0.35202264192078497</v>
      </c>
      <c r="I391" s="302">
        <v>0.10407947909420778</v>
      </c>
      <c r="J391" s="302">
        <f t="shared" si="171"/>
        <v>0.63618206577550473</v>
      </c>
      <c r="K391" s="303"/>
      <c r="L391" s="302">
        <v>0.18639346037147655</v>
      </c>
      <c r="M391" s="302">
        <v>0.2378094958479911</v>
      </c>
      <c r="N391" s="302">
        <v>8.7764878997160164E-2</v>
      </c>
      <c r="O391" s="302">
        <f t="shared" si="170"/>
        <v>0.51196783521662781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3.087499583071351</v>
      </c>
      <c r="C393" s="311">
        <f t="shared" ref="C393:E393" si="172">SUM(C383:C391)</f>
        <v>2.4438618625006741</v>
      </c>
      <c r="D393" s="311">
        <f t="shared" si="172"/>
        <v>2.8116385544279656</v>
      </c>
      <c r="E393" s="311">
        <f t="shared" si="172"/>
        <v>8.3429999999999893</v>
      </c>
      <c r="F393" s="311"/>
      <c r="G393" s="311">
        <f t="shared" ref="G393:J393" si="173">SUM(G383:G391)</f>
        <v>3.01076191641077</v>
      </c>
      <c r="H393" s="311">
        <f t="shared" si="173"/>
        <v>2.3240621715222374</v>
      </c>
      <c r="I393" s="311">
        <f t="shared" si="173"/>
        <v>3.2061759120669984</v>
      </c>
      <c r="J393" s="311">
        <f t="shared" si="173"/>
        <v>8.5410000000000039</v>
      </c>
      <c r="K393" s="311"/>
      <c r="L393" s="311">
        <f t="shared" ref="L393:O393" si="174">SUM(L383:L391)</f>
        <v>3.2494532501191649</v>
      </c>
      <c r="M393" s="311">
        <f t="shared" si="174"/>
        <v>2.4140508632616116</v>
      </c>
      <c r="N393" s="311">
        <f t="shared" si="174"/>
        <v>3.5004958866192175</v>
      </c>
      <c r="O393" s="311">
        <f t="shared" si="174"/>
        <v>9.1639999999999944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Gloucestershire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Gloucestershire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Gloucestershire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33.990513015572191</v>
      </c>
      <c r="C8" s="11">
        <f t="array" ref="C8:C16">MMULT(aggregation!$B$13:$AA$21,'Occ T2'!C8:C33)</f>
        <v>39.503806827911539</v>
      </c>
      <c r="D8" s="11">
        <f t="array" ref="D8:D16">MMULT(aggregation!$B$13:$AA$21,'Occ T2'!D8:D33)</f>
        <v>40.582493240052301</v>
      </c>
      <c r="E8" s="11">
        <f t="array" ref="E8:E16">MMULT(aggregation!$B$13:$AA$21,'Occ T2'!E8:E33)</f>
        <v>42.202240234738412</v>
      </c>
      <c r="F8" s="11">
        <f t="array" ref="F8:F16">MMULT(aggregation!$B$13:$AA$21,'Occ T2'!F8:F33)</f>
        <v>47.188541359221993</v>
      </c>
      <c r="G8" s="11"/>
      <c r="H8" s="11">
        <f>F8-D8</f>
        <v>6.6060481191696923</v>
      </c>
      <c r="I8" s="11">
        <f t="array" ref="I8:I16">MMULT(aggregation!$B$13:$AA$21,'Occ T2'!I8:I33)</f>
        <v>23.185341475281696</v>
      </c>
      <c r="J8" s="11">
        <f>SUM(H8:I8)</f>
        <v>29.791389594451388</v>
      </c>
      <c r="L8" s="10" t="str">
        <f>name!E4</f>
        <v>Managers, directors and senior officials</v>
      </c>
      <c r="M8" s="11">
        <f t="array" ref="M8:M16">MMULT(aggregation!$B$13:$AA$21,'Occ T2'!M8:M33)</f>
        <v>23.372553834705005</v>
      </c>
      <c r="N8" s="11">
        <f t="array" ref="N8:N16">MMULT(aggregation!$B$13:$AA$21,'Occ T2'!N8:N33)</f>
        <v>26.205736642345983</v>
      </c>
      <c r="O8" s="11">
        <f t="array" ref="O8:O16">MMULT(aggregation!$B$13:$AA$21,'Occ T2'!O8:O33)</f>
        <v>26.226112695301573</v>
      </c>
      <c r="P8" s="11">
        <f t="array" ref="P8:P16">MMULT(aggregation!$B$13:$AA$21,'Occ T2'!P8:P33)</f>
        <v>26.908631120975521</v>
      </c>
      <c r="Q8" s="11">
        <f t="array" ref="Q8:Q16">MMULT(aggregation!$B$13:$AA$21,'Occ T2'!Q8:Q33)</f>
        <v>29.598643567833939</v>
      </c>
      <c r="R8" s="11"/>
      <c r="S8" s="11">
        <f>Q8-O8</f>
        <v>3.3725308725323657</v>
      </c>
      <c r="T8" s="11">
        <f t="array" ref="T8:T16">MMULT(aggregation!$B$13:$AA$21,'Occ T2'!T8:T33)</f>
        <v>13.383155687276304</v>
      </c>
      <c r="U8" s="11">
        <f>SUM(S8:T8)</f>
        <v>16.75568655980867</v>
      </c>
      <c r="W8" s="10" t="str">
        <f>name!E4</f>
        <v>Managers, directors and senior officials</v>
      </c>
      <c r="X8" s="11">
        <f t="array" ref="X8:X16">MMULT(aggregation!$B$13:$AA$21,'Occ T2'!X8:X33)</f>
        <v>10.617959180867143</v>
      </c>
      <c r="Y8" s="11">
        <f t="array" ref="Y8:Y16">MMULT(aggregation!$B$13:$AA$21,'Occ T2'!Y8:Y33)</f>
        <v>13.29807018556555</v>
      </c>
      <c r="Z8" s="11">
        <f t="array" ref="Z8:Z16">MMULT(aggregation!$B$13:$AA$21,'Occ T2'!Z8:Z33)</f>
        <v>14.356380544750726</v>
      </c>
      <c r="AA8" s="11">
        <f t="array" ref="AA8:AA16">MMULT(aggregation!$B$13:$AA$21,'Occ T2'!AA8:AA33)</f>
        <v>15.293609113762837</v>
      </c>
      <c r="AB8" s="11">
        <f t="array" ref="AB8:AB16">MMULT(aggregation!$B$13:$AA$21,'Occ T2'!AB8:AB33)</f>
        <v>17.589897791388026</v>
      </c>
      <c r="AC8" s="11"/>
      <c r="AD8" s="11">
        <f>AB8-Z8</f>
        <v>3.2335172466372999</v>
      </c>
      <c r="AE8" s="11">
        <f t="array" ref="AE8:AE16">MMULT(aggregation!$B$13:$AA$21,'Occ T2'!AE8:AE33)</f>
        <v>9.8021857880053958</v>
      </c>
      <c r="AF8" s="11">
        <f>SUM(AD8:AE8)</f>
        <v>13.035703034642696</v>
      </c>
    </row>
    <row r="9" spans="1:32" x14ac:dyDescent="0.2">
      <c r="A9" t="str">
        <f>name!E5</f>
        <v>Professional occupations</v>
      </c>
      <c r="B9" s="11">
        <v>67.123495735987348</v>
      </c>
      <c r="C9" s="11">
        <v>75.226902682155469</v>
      </c>
      <c r="D9" s="11">
        <v>77.753642255017724</v>
      </c>
      <c r="E9" s="11">
        <v>85.458385419525627</v>
      </c>
      <c r="F9" s="11">
        <v>97.298115235919241</v>
      </c>
      <c r="G9" s="11"/>
      <c r="H9" s="11">
        <f t="shared" ref="H9:H16" si="0">F9-D9</f>
        <v>19.544472980901517</v>
      </c>
      <c r="I9" s="11">
        <v>40.902886147319833</v>
      </c>
      <c r="J9" s="11">
        <f t="shared" ref="J9:J15" si="1">SUM(H9:I9)</f>
        <v>60.44735912822135</v>
      </c>
      <c r="L9" s="10" t="str">
        <f>name!E5</f>
        <v>Professional occupations</v>
      </c>
      <c r="M9" s="11">
        <v>36.447534884659987</v>
      </c>
      <c r="N9" s="11">
        <v>40.265951673357137</v>
      </c>
      <c r="O9" s="11">
        <v>41.054230316484777</v>
      </c>
      <c r="P9" s="11">
        <v>44.549826469809751</v>
      </c>
      <c r="Q9" s="11">
        <v>49.517396514183304</v>
      </c>
      <c r="R9" s="11"/>
      <c r="S9" s="11">
        <f t="shared" ref="S9:S16" si="2">Q9-O9</f>
        <v>8.4631661976985271</v>
      </c>
      <c r="T9" s="11">
        <v>17.190583779968502</v>
      </c>
      <c r="U9" s="11">
        <f t="shared" ref="U9:U12" si="3">SUM(S9:T9)</f>
        <v>25.653749977667029</v>
      </c>
      <c r="W9" s="10" t="str">
        <f>name!E5</f>
        <v>Professional occupations</v>
      </c>
      <c r="X9" s="11">
        <v>30.675960851327368</v>
      </c>
      <c r="Y9" s="11">
        <v>34.960951008798318</v>
      </c>
      <c r="Z9" s="11">
        <v>36.699411938532947</v>
      </c>
      <c r="AA9" s="11">
        <v>40.908558949715868</v>
      </c>
      <c r="AB9" s="11">
        <v>47.780718721735965</v>
      </c>
      <c r="AC9" s="11"/>
      <c r="AD9" s="11">
        <f t="shared" ref="AD9:AD16" si="4">AB9-Z9</f>
        <v>11.081306783203019</v>
      </c>
      <c r="AE9" s="11">
        <v>23.712302367351334</v>
      </c>
      <c r="AF9" s="11">
        <f t="shared" ref="AF9:AF12" si="5">SUM(AD9:AE9)</f>
        <v>34.793609150554353</v>
      </c>
    </row>
    <row r="10" spans="1:32" x14ac:dyDescent="0.2">
      <c r="A10" t="str">
        <f>name!E6</f>
        <v>Associate professional occupations</v>
      </c>
      <c r="B10" s="11">
        <v>40.513599903587576</v>
      </c>
      <c r="C10" s="11">
        <v>43.059662166073721</v>
      </c>
      <c r="D10" s="11">
        <v>44.857767352859526</v>
      </c>
      <c r="E10" s="11">
        <v>44.841714178484168</v>
      </c>
      <c r="F10" s="11">
        <v>49.171646440854644</v>
      </c>
      <c r="G10" s="11"/>
      <c r="H10" s="11">
        <f t="shared" si="0"/>
        <v>4.3138790879951188</v>
      </c>
      <c r="I10" s="11">
        <v>21.475073502448964</v>
      </c>
      <c r="J10" s="11">
        <f t="shared" si="1"/>
        <v>25.788952590444083</v>
      </c>
      <c r="L10" s="10" t="str">
        <f>name!E6</f>
        <v>Associate professional occupations</v>
      </c>
      <c r="M10" s="11">
        <v>21.717215882950885</v>
      </c>
      <c r="N10" s="11">
        <v>22.459786919093887</v>
      </c>
      <c r="O10" s="11">
        <v>23.145422868683347</v>
      </c>
      <c r="P10" s="11">
        <v>21.974259443495114</v>
      </c>
      <c r="Q10" s="11">
        <v>22.98755044424734</v>
      </c>
      <c r="R10" s="11"/>
      <c r="S10" s="11">
        <f t="shared" si="2"/>
        <v>-0.15787242443600746</v>
      </c>
      <c r="T10" s="11">
        <v>8.4815033803392534</v>
      </c>
      <c r="U10" s="11">
        <f t="shared" si="3"/>
        <v>8.323630955903246</v>
      </c>
      <c r="W10" s="10" t="str">
        <f>name!E6</f>
        <v>Associate professional occupations</v>
      </c>
      <c r="X10" s="11">
        <v>18.796384020636715</v>
      </c>
      <c r="Y10" s="11">
        <v>20.599875246979803</v>
      </c>
      <c r="Z10" s="11">
        <v>21.712344484176196</v>
      </c>
      <c r="AA10" s="11">
        <v>22.867454734989035</v>
      </c>
      <c r="AB10" s="11">
        <v>26.184095996607272</v>
      </c>
      <c r="AC10" s="11"/>
      <c r="AD10" s="11">
        <f t="shared" si="4"/>
        <v>4.4717515124310765</v>
      </c>
      <c r="AE10" s="11">
        <v>12.993570122109706</v>
      </c>
      <c r="AF10" s="11">
        <f t="shared" si="5"/>
        <v>17.465321634540782</v>
      </c>
    </row>
    <row r="11" spans="1:32" x14ac:dyDescent="0.2">
      <c r="A11" t="str">
        <f>name!E7</f>
        <v>Administrative and secretarial occupations</v>
      </c>
      <c r="B11" s="11">
        <v>35.356759041810037</v>
      </c>
      <c r="C11" s="11">
        <v>33.45140735225182</v>
      </c>
      <c r="D11" s="11">
        <v>34.910811120100618</v>
      </c>
      <c r="E11" s="11">
        <v>33.116438400145711</v>
      </c>
      <c r="F11" s="11">
        <v>30.929556597798417</v>
      </c>
      <c r="G11" s="11"/>
      <c r="H11" s="11">
        <f t="shared" si="0"/>
        <v>-3.9812545223022013</v>
      </c>
      <c r="I11" s="11">
        <v>16.533986497737761</v>
      </c>
      <c r="J11" s="11">
        <f t="shared" si="1"/>
        <v>12.55273197543556</v>
      </c>
      <c r="L11" s="10" t="str">
        <f>name!E7</f>
        <v>Administrative and secretarial occupations</v>
      </c>
      <c r="M11" s="11">
        <v>8.2824975961789864</v>
      </c>
      <c r="N11" s="11">
        <v>7.2281852842943746</v>
      </c>
      <c r="O11" s="11">
        <v>8.5774077874973482</v>
      </c>
      <c r="P11" s="11">
        <v>8.3185555211389719</v>
      </c>
      <c r="Q11" s="11">
        <v>8.8629670501193569</v>
      </c>
      <c r="R11" s="11"/>
      <c r="S11" s="11">
        <f t="shared" si="2"/>
        <v>0.2855592626220087</v>
      </c>
      <c r="T11" s="11">
        <v>3.123199454025626</v>
      </c>
      <c r="U11" s="11">
        <f t="shared" si="3"/>
        <v>3.4087587166476347</v>
      </c>
      <c r="W11" s="10" t="str">
        <f>name!E7</f>
        <v>Administrative and secretarial occupations</v>
      </c>
      <c r="X11" s="11">
        <v>27.074261445631024</v>
      </c>
      <c r="Y11" s="11">
        <v>26.223222067957462</v>
      </c>
      <c r="Z11" s="11">
        <v>26.333403332603261</v>
      </c>
      <c r="AA11" s="11">
        <v>24.797882879006753</v>
      </c>
      <c r="AB11" s="11">
        <v>22.066589547679065</v>
      </c>
      <c r="AC11" s="11"/>
      <c r="AD11" s="11">
        <f t="shared" si="4"/>
        <v>-4.2668137849241958</v>
      </c>
      <c r="AE11" s="11">
        <v>13.410787043712133</v>
      </c>
      <c r="AF11" s="11">
        <f t="shared" si="5"/>
        <v>9.1439732587879377</v>
      </c>
    </row>
    <row r="12" spans="1:32" x14ac:dyDescent="0.2">
      <c r="A12" t="str">
        <f>name!E8</f>
        <v>Skilled trades occupations</v>
      </c>
      <c r="B12" s="11">
        <v>41.497742263460893</v>
      </c>
      <c r="C12" s="11">
        <v>41.786309660726253</v>
      </c>
      <c r="D12" s="11">
        <v>37.598120332594995</v>
      </c>
      <c r="E12" s="11">
        <v>38.814634844035176</v>
      </c>
      <c r="F12" s="11">
        <v>38.627587706952717</v>
      </c>
      <c r="G12" s="11"/>
      <c r="H12" s="11">
        <f t="shared" si="0"/>
        <v>1.0294673743577221</v>
      </c>
      <c r="I12" s="11">
        <v>16.588208632182109</v>
      </c>
      <c r="J12" s="11">
        <f t="shared" si="1"/>
        <v>17.617676006539831</v>
      </c>
      <c r="L12" s="10" t="str">
        <f>name!E8</f>
        <v>Skilled trades occupations</v>
      </c>
      <c r="M12" s="11">
        <v>37.838163557715284</v>
      </c>
      <c r="N12" s="11">
        <v>37.735578120923705</v>
      </c>
      <c r="O12" s="11">
        <v>33.301747106616709</v>
      </c>
      <c r="P12" s="11">
        <v>33.797585403461859</v>
      </c>
      <c r="Q12" s="11">
        <v>33.077234643621182</v>
      </c>
      <c r="R12" s="11"/>
      <c r="S12" s="11">
        <f t="shared" si="2"/>
        <v>-0.22451246299552707</v>
      </c>
      <c r="T12" s="11">
        <v>13.514316564150676</v>
      </c>
      <c r="U12" s="11">
        <f t="shared" si="3"/>
        <v>13.289804101155148</v>
      </c>
      <c r="W12" s="10" t="str">
        <f>name!E8</f>
        <v>Skilled trades occupations</v>
      </c>
      <c r="X12" s="11">
        <v>3.6595787057456137</v>
      </c>
      <c r="Y12" s="11">
        <v>4.0507315398025323</v>
      </c>
      <c r="Z12" s="11">
        <v>4.2963732259782912</v>
      </c>
      <c r="AA12" s="11">
        <v>5.0170494405733059</v>
      </c>
      <c r="AB12" s="11">
        <v>5.5503530633315279</v>
      </c>
      <c r="AC12" s="11"/>
      <c r="AD12" s="11">
        <f t="shared" si="4"/>
        <v>1.2539798373532367</v>
      </c>
      <c r="AE12" s="11">
        <v>3.0738920680314328</v>
      </c>
      <c r="AF12" s="11">
        <f t="shared" si="5"/>
        <v>4.3278719053846695</v>
      </c>
    </row>
    <row r="13" spans="1:32" x14ac:dyDescent="0.2">
      <c r="A13" t="str">
        <f>name!E9</f>
        <v>Caring, leisure and other service occupations</v>
      </c>
      <c r="B13" s="11">
        <v>33.496902195951655</v>
      </c>
      <c r="C13" s="11">
        <v>33.279450334351324</v>
      </c>
      <c r="D13" s="11">
        <v>31.18581326017528</v>
      </c>
      <c r="E13" s="11">
        <v>34.720121786878252</v>
      </c>
      <c r="F13" s="11">
        <v>39.273196443596703</v>
      </c>
      <c r="G13" s="11"/>
      <c r="H13" s="11">
        <f t="shared" si="0"/>
        <v>8.0873831834214229</v>
      </c>
      <c r="I13" s="11">
        <v>19.727624325600242</v>
      </c>
      <c r="J13" s="11">
        <f>SUM(H13:I13)</f>
        <v>27.815007509021665</v>
      </c>
      <c r="L13" s="10" t="str">
        <f>name!E9</f>
        <v>Caring, leisure and other service occupations</v>
      </c>
      <c r="M13" s="11">
        <v>4.8087572292309426</v>
      </c>
      <c r="N13" s="11">
        <v>4.8184448544799983</v>
      </c>
      <c r="O13" s="11">
        <v>4.8592115426553848</v>
      </c>
      <c r="P13" s="11">
        <v>5.6591325625729594</v>
      </c>
      <c r="Q13" s="11">
        <v>6.758262665732941</v>
      </c>
      <c r="R13" s="11"/>
      <c r="S13" s="11">
        <f t="shared" si="2"/>
        <v>1.8990511230775562</v>
      </c>
      <c r="T13" s="11">
        <v>2.5995641537471594</v>
      </c>
      <c r="U13" s="11">
        <f>SUM(S13:T13)</f>
        <v>4.4986152768247152</v>
      </c>
      <c r="W13" s="10" t="str">
        <f>name!E9</f>
        <v>Caring, leisure and other service occupations</v>
      </c>
      <c r="X13" s="11">
        <v>28.688144966720717</v>
      </c>
      <c r="Y13" s="11">
        <v>28.461005479871336</v>
      </c>
      <c r="Z13" s="11">
        <v>26.326601717519907</v>
      </c>
      <c r="AA13" s="11">
        <v>29.060989224305292</v>
      </c>
      <c r="AB13" s="11">
        <v>32.514933777863774</v>
      </c>
      <c r="AC13" s="11"/>
      <c r="AD13" s="11">
        <f t="shared" si="4"/>
        <v>6.1883320603438676</v>
      </c>
      <c r="AE13" s="11">
        <v>17.128060171853079</v>
      </c>
      <c r="AF13" s="11">
        <f>SUM(AD13:AE13)</f>
        <v>23.316392232196947</v>
      </c>
    </row>
    <row r="14" spans="1:32" x14ac:dyDescent="0.2">
      <c r="A14" t="str">
        <f>name!E10</f>
        <v>Sales and customer service occupations</v>
      </c>
      <c r="B14" s="11">
        <v>29.269078607979672</v>
      </c>
      <c r="C14" s="11">
        <v>29.310987604273194</v>
      </c>
      <c r="D14" s="11">
        <v>29.624994157453354</v>
      </c>
      <c r="E14" s="11">
        <v>29.949064874238093</v>
      </c>
      <c r="F14" s="11">
        <v>29.829644192583942</v>
      </c>
      <c r="G14" s="11"/>
      <c r="H14" s="11">
        <f t="shared" si="0"/>
        <v>0.20465003513058733</v>
      </c>
      <c r="I14" s="11">
        <v>13.829232273711014</v>
      </c>
      <c r="J14" s="11">
        <f t="shared" si="1"/>
        <v>14.033882308841601</v>
      </c>
      <c r="L14" s="10" t="str">
        <f>name!E10</f>
        <v>Sales and customer service occupations</v>
      </c>
      <c r="M14" s="11">
        <v>11.182777196988516</v>
      </c>
      <c r="N14" s="11">
        <v>11.09595583435679</v>
      </c>
      <c r="O14" s="11">
        <v>11.515412077923617</v>
      </c>
      <c r="P14" s="11">
        <v>11.895965620199359</v>
      </c>
      <c r="Q14" s="11">
        <v>12.325628509344632</v>
      </c>
      <c r="R14" s="11"/>
      <c r="S14" s="11">
        <f t="shared" si="2"/>
        <v>0.81021643142101496</v>
      </c>
      <c r="T14" s="11">
        <v>4.0585437169020651</v>
      </c>
      <c r="U14" s="11">
        <f t="shared" ref="U14:U15" si="6">SUM(S14:T14)</f>
        <v>4.86876014832308</v>
      </c>
      <c r="W14" s="10" t="str">
        <f>name!E10</f>
        <v>Sales and customer service occupations</v>
      </c>
      <c r="X14" s="11">
        <v>18.086301410991233</v>
      </c>
      <c r="Y14" s="11">
        <v>18.215031769916358</v>
      </c>
      <c r="Z14" s="11">
        <v>18.109582079529762</v>
      </c>
      <c r="AA14" s="11">
        <v>18.053099254038692</v>
      </c>
      <c r="AB14" s="11">
        <v>17.504015683239292</v>
      </c>
      <c r="AC14" s="11"/>
      <c r="AD14" s="11">
        <f t="shared" si="4"/>
        <v>-0.60556639629047027</v>
      </c>
      <c r="AE14" s="11">
        <v>9.7706885568089508</v>
      </c>
      <c r="AF14" s="11">
        <f t="shared" ref="AF14:AF15" si="7">SUM(AD14:AE14)</f>
        <v>9.1651221605184805</v>
      </c>
    </row>
    <row r="15" spans="1:32" x14ac:dyDescent="0.2">
      <c r="A15" t="str">
        <f>name!E11</f>
        <v>Process, plant and machine operatives</v>
      </c>
      <c r="B15" s="11">
        <v>19.278278585784591</v>
      </c>
      <c r="C15" s="11">
        <v>19.439991613177469</v>
      </c>
      <c r="D15" s="11">
        <v>17.319022976458537</v>
      </c>
      <c r="E15" s="11">
        <v>19.603303470433069</v>
      </c>
      <c r="F15" s="11">
        <v>19.708221711028056</v>
      </c>
      <c r="G15" s="11"/>
      <c r="H15" s="11">
        <f t="shared" si="0"/>
        <v>2.3891987345695185</v>
      </c>
      <c r="I15" s="11">
        <v>8.8925373219777111</v>
      </c>
      <c r="J15" s="11">
        <f t="shared" si="1"/>
        <v>11.28173605654723</v>
      </c>
      <c r="L15" s="10" t="str">
        <f>name!E11</f>
        <v>Process, plant and machine operatives</v>
      </c>
      <c r="M15" s="11">
        <v>16.494937919237096</v>
      </c>
      <c r="N15" s="11">
        <v>16.407921514407384</v>
      </c>
      <c r="O15" s="11">
        <v>14.621043008048746</v>
      </c>
      <c r="P15" s="11">
        <v>16.114936839742423</v>
      </c>
      <c r="Q15" s="11">
        <v>15.879666676733406</v>
      </c>
      <c r="R15" s="11"/>
      <c r="S15" s="11">
        <f t="shared" si="2"/>
        <v>1.2586236686846597</v>
      </c>
      <c r="T15" s="11">
        <v>7.019695131521436</v>
      </c>
      <c r="U15" s="11">
        <f t="shared" si="6"/>
        <v>8.2783188002060957</v>
      </c>
      <c r="W15" s="10" t="str">
        <f>name!E11</f>
        <v>Process, plant and machine operatives</v>
      </c>
      <c r="X15" s="11">
        <v>2.7833406665474647</v>
      </c>
      <c r="Y15" s="11">
        <v>3.0320700987700588</v>
      </c>
      <c r="Z15" s="11">
        <v>2.6979799684097836</v>
      </c>
      <c r="AA15" s="11">
        <v>3.4883666306906607</v>
      </c>
      <c r="AB15" s="11">
        <v>3.8285550342946322</v>
      </c>
      <c r="AC15" s="11"/>
      <c r="AD15" s="11">
        <f t="shared" si="4"/>
        <v>1.1305750658848486</v>
      </c>
      <c r="AE15" s="11">
        <v>1.8728421904562751</v>
      </c>
      <c r="AF15" s="11">
        <f t="shared" si="7"/>
        <v>3.0034172563411237</v>
      </c>
    </row>
    <row r="16" spans="1:32" x14ac:dyDescent="0.2">
      <c r="A16" t="str">
        <f>name!E12</f>
        <v>Elementary occupations</v>
      </c>
      <c r="B16" s="11">
        <v>36.543630649865953</v>
      </c>
      <c r="C16" s="11">
        <v>36.099481759079275</v>
      </c>
      <c r="D16" s="11">
        <v>33.560335305287616</v>
      </c>
      <c r="E16" s="11">
        <v>34.938096791521566</v>
      </c>
      <c r="F16" s="11">
        <v>34.145490312044231</v>
      </c>
      <c r="G16" s="11"/>
      <c r="H16" s="11">
        <f t="shared" si="0"/>
        <v>0.58515500675661514</v>
      </c>
      <c r="I16" s="11">
        <v>16.144521682128822</v>
      </c>
      <c r="J16" s="11">
        <f>SUM(H16:I16)</f>
        <v>16.729676688885437</v>
      </c>
      <c r="L16" s="10" t="str">
        <f>name!E12</f>
        <v>Elementary occupations</v>
      </c>
      <c r="M16" s="11">
        <v>20.097679299407059</v>
      </c>
      <c r="N16" s="11">
        <v>18.153351143453861</v>
      </c>
      <c r="O16" s="11">
        <v>17.827424847670517</v>
      </c>
      <c r="P16" s="11">
        <v>18.747914046126866</v>
      </c>
      <c r="Q16" s="11">
        <v>18.012963809720361</v>
      </c>
      <c r="R16" s="11"/>
      <c r="S16" s="11">
        <f t="shared" si="2"/>
        <v>0.18553896204984355</v>
      </c>
      <c r="T16" s="11">
        <v>6.9582765058162499</v>
      </c>
      <c r="U16" s="11">
        <f>SUM(S16:T16)</f>
        <v>7.1438154678660934</v>
      </c>
      <c r="W16" s="10" t="str">
        <f>name!E12</f>
        <v>Elementary occupations</v>
      </c>
      <c r="X16" s="11">
        <v>16.445951350458849</v>
      </c>
      <c r="Y16" s="11">
        <v>17.946130615625385</v>
      </c>
      <c r="Z16" s="11">
        <v>15.732910457617061</v>
      </c>
      <c r="AA16" s="11">
        <v>16.190182745394701</v>
      </c>
      <c r="AB16" s="11">
        <v>16.132526502323859</v>
      </c>
      <c r="AC16" s="11"/>
      <c r="AD16" s="11">
        <f t="shared" si="4"/>
        <v>0.39961604470679823</v>
      </c>
      <c r="AE16" s="11">
        <v>9.1862451763125694</v>
      </c>
      <c r="AF16" s="11">
        <f>SUM(AD16:AE16)</f>
        <v>9.5858612210193677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337.07</v>
      </c>
      <c r="C18" s="34">
        <f>SUM(C8:C16)</f>
        <v>351.15800000000007</v>
      </c>
      <c r="D18" s="34">
        <f>SUM(D8:D16)</f>
        <v>347.39299999999992</v>
      </c>
      <c r="E18" s="34">
        <f>SUM(E8:E16)</f>
        <v>363.64400000000001</v>
      </c>
      <c r="F18" s="34">
        <f>SUM(F8:F16)</f>
        <v>386.17199999999991</v>
      </c>
      <c r="G18" s="11"/>
      <c r="H18" s="34">
        <f>SUM(H8:H16)</f>
        <v>38.778999999999989</v>
      </c>
      <c r="I18" s="34">
        <f>SUM(I8:I16)</f>
        <v>177.2794118583881</v>
      </c>
      <c r="J18" s="34">
        <f>SUM(H18:I18)</f>
        <v>216.0584118583881</v>
      </c>
      <c r="L18" s="231" t="str">
        <f>name!E3</f>
        <v>All occupations</v>
      </c>
      <c r="M18" s="34">
        <f>SUM(M8:M16)</f>
        <v>180.24211740107373</v>
      </c>
      <c r="N18" s="34">
        <f>SUM(N8:N16)</f>
        <v>184.37091198671311</v>
      </c>
      <c r="O18" s="34">
        <f>SUM(O8:O16)</f>
        <v>181.12801225088205</v>
      </c>
      <c r="P18" s="34">
        <f>SUM(P8:P16)</f>
        <v>187.9668070275228</v>
      </c>
      <c r="Q18" s="34">
        <f>SUM(Q8:Q16)</f>
        <v>197.02031388153642</v>
      </c>
      <c r="R18" s="11"/>
      <c r="S18" s="34">
        <f>SUM(S8:S16)</f>
        <v>15.89230163065444</v>
      </c>
      <c r="T18" s="34">
        <f>SUM(T8:T16)</f>
        <v>76.32883837374726</v>
      </c>
      <c r="U18" s="34">
        <f>SUM(S18:T18)</f>
        <v>92.221140004401704</v>
      </c>
      <c r="W18" s="231" t="str">
        <f>name!E3</f>
        <v>All occupations</v>
      </c>
      <c r="X18" s="34">
        <f>SUM(X8:X16)</f>
        <v>156.82788259892612</v>
      </c>
      <c r="Y18" s="34">
        <f>SUM(Y8:Y16)</f>
        <v>166.78708801328679</v>
      </c>
      <c r="Z18" s="34">
        <f>SUM(Z8:Z16)</f>
        <v>166.26498774911792</v>
      </c>
      <c r="AA18" s="34">
        <f>SUM(AA8:AA16)</f>
        <v>175.67719297247714</v>
      </c>
      <c r="AB18" s="34">
        <f>SUM(AB8:AB16)</f>
        <v>189.1516861184634</v>
      </c>
      <c r="AC18" s="11"/>
      <c r="AD18" s="34">
        <f>SUM(AD8:AD16)</f>
        <v>22.886698369345474</v>
      </c>
      <c r="AE18" s="34">
        <f>SUM(AE8:AE16)</f>
        <v>100.95057348464088</v>
      </c>
      <c r="AF18" s="34">
        <f>SUM(AD18:AE18)</f>
        <v>123.83727185398635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10.084111020135932</v>
      </c>
      <c r="C26" s="18">
        <f t="shared" si="8"/>
        <v>11.24958190555577</v>
      </c>
      <c r="D26" s="18">
        <f t="shared" si="8"/>
        <v>11.682012372169938</v>
      </c>
      <c r="E26" s="18">
        <f t="shared" si="8"/>
        <v>11.605372351733676</v>
      </c>
      <c r="F26" s="18">
        <f t="shared" si="8"/>
        <v>12.219565726987458</v>
      </c>
      <c r="G26" s="11"/>
      <c r="H26" s="40">
        <f>IF(D8&gt;0,(H8/D8)*100,0)</f>
        <v>16.27807360206728</v>
      </c>
      <c r="I26" s="40">
        <f>IF(D8&gt;0,(I8/D8)*100,0)</f>
        <v>57.131387512680618</v>
      </c>
      <c r="J26" s="40">
        <f>IF(D8&gt;0,(J8/D8)*100,0)</f>
        <v>73.409461114747899</v>
      </c>
      <c r="L26" t="str">
        <f>$A$8</f>
        <v>Managers, directors and senior officials</v>
      </c>
      <c r="M26" s="18">
        <f t="shared" ref="M26:Q26" si="9">M8/M$18*100</f>
        <v>12.967309845066085</v>
      </c>
      <c r="N26" s="18">
        <f t="shared" si="9"/>
        <v>14.213596038530484</v>
      </c>
      <c r="O26" s="18">
        <f t="shared" si="9"/>
        <v>14.479324522689261</v>
      </c>
      <c r="P26" s="18">
        <f t="shared" si="9"/>
        <v>14.315629204168722</v>
      </c>
      <c r="Q26" s="18">
        <f t="shared" si="9"/>
        <v>15.02314303774325</v>
      </c>
      <c r="R26" s="11"/>
      <c r="S26" s="40">
        <f>IF(O8&gt;0,(S8/O8)*100,0)</f>
        <v>12.859438650763355</v>
      </c>
      <c r="T26" s="40">
        <f>IF(O8&gt;0,(T8/O8)*100,0)</f>
        <v>51.029887054797506</v>
      </c>
      <c r="U26" s="40">
        <f>IF(O8&gt;0,(U8/O8)*100,0)</f>
        <v>63.889325705560864</v>
      </c>
      <c r="W26" t="str">
        <f>$A$8</f>
        <v>Managers, directors and senior officials</v>
      </c>
      <c r="X26" s="18">
        <f t="shared" ref="X26:AB26" si="10">X8/X$18*100</f>
        <v>6.7704537005206307</v>
      </c>
      <c r="Y26" s="18">
        <f t="shared" si="10"/>
        <v>7.9730813361920339</v>
      </c>
      <c r="Z26" s="18">
        <f t="shared" si="10"/>
        <v>8.6346384401829006</v>
      </c>
      <c r="AA26" s="18">
        <f t="shared" si="10"/>
        <v>8.705517691279848</v>
      </c>
      <c r="AB26" s="18">
        <f t="shared" si="10"/>
        <v>9.2993608211198744</v>
      </c>
      <c r="AC26" s="11"/>
      <c r="AD26" s="40">
        <f>IF(Z8&gt;0,(AD8/Z8)*100,0)</f>
        <v>22.523206573955054</v>
      </c>
      <c r="AE26" s="40">
        <f>IF(Z8&gt;0,(AE8/Z8)*100,0)</f>
        <v>68.277556153173109</v>
      </c>
      <c r="AF26" s="40">
        <f>IF(Z8&gt;0,(AF8/Z8)*100,0)</f>
        <v>90.800762727128159</v>
      </c>
    </row>
    <row r="27" spans="1:32" x14ac:dyDescent="0.2">
      <c r="A27" t="str">
        <f>$A$9</f>
        <v>Professional occupations</v>
      </c>
      <c r="B27" s="18">
        <f t="shared" si="8"/>
        <v>19.913814856257559</v>
      </c>
      <c r="C27" s="18">
        <f t="shared" si="8"/>
        <v>21.422522819401937</v>
      </c>
      <c r="D27" s="18">
        <f t="shared" si="8"/>
        <v>22.382040586602994</v>
      </c>
      <c r="E27" s="18">
        <f t="shared" si="8"/>
        <v>23.500562478557498</v>
      </c>
      <c r="F27" s="18">
        <f t="shared" si="8"/>
        <v>25.195538577607714</v>
      </c>
      <c r="G27" s="11"/>
      <c r="H27" s="40">
        <f t="shared" ref="H27:H36" si="11">IF(D9&gt;0,(H9/D9)*100,0)</f>
        <v>25.136408294288287</v>
      </c>
      <c r="I27" s="40">
        <f t="shared" ref="I27:I36" si="12">IF(D9&gt;0,(I9/D9)*100,0)</f>
        <v>52.605749339903397</v>
      </c>
      <c r="J27" s="40">
        <f t="shared" ref="J27:J36" si="13">IF(D9&gt;0,(J9/D9)*100,0)</f>
        <v>77.74215763419167</v>
      </c>
      <c r="L27" t="str">
        <f>$A$9</f>
        <v>Professional occupations</v>
      </c>
      <c r="M27" s="18">
        <f t="shared" ref="M27:Q27" si="14">M9/M$18*100</f>
        <v>20.221430712310788</v>
      </c>
      <c r="N27" s="18">
        <f t="shared" si="14"/>
        <v>21.839644464230314</v>
      </c>
      <c r="O27" s="18">
        <f t="shared" si="14"/>
        <v>22.665864769509085</v>
      </c>
      <c r="P27" s="18">
        <f t="shared" si="14"/>
        <v>23.70090079962182</v>
      </c>
      <c r="Q27" s="18">
        <f t="shared" si="14"/>
        <v>25.133142638254512</v>
      </c>
      <c r="R27" s="11"/>
      <c r="S27" s="40">
        <f t="shared" ref="S27:S34" si="15">IF(O9&gt;0,(S9/O9)*100,0)</f>
        <v>20.614602033594224</v>
      </c>
      <c r="T27" s="40">
        <f t="shared" ref="T27:T34" si="16">IF(O9&gt;0,(T9/O9)*100,0)</f>
        <v>41.872868270692805</v>
      </c>
      <c r="U27" s="40">
        <f t="shared" ref="U27:U34" si="17">IF(O9&gt;0,(U9/O9)*100,0)</f>
        <v>62.487470304287029</v>
      </c>
      <c r="W27" t="str">
        <f>$A$9</f>
        <v>Professional occupations</v>
      </c>
      <c r="X27" s="18">
        <f t="shared" ref="X27:AB27" si="18">X9/X$18*100</f>
        <v>19.560272282562476</v>
      </c>
      <c r="Y27" s="18">
        <f t="shared" si="18"/>
        <v>20.961425386846024</v>
      </c>
      <c r="Z27" s="18">
        <f t="shared" si="18"/>
        <v>22.072844340451134</v>
      </c>
      <c r="AA27" s="18">
        <f t="shared" si="18"/>
        <v>23.286209357935778</v>
      </c>
      <c r="AB27" s="18">
        <f t="shared" si="18"/>
        <v>25.260530160863322</v>
      </c>
      <c r="AC27" s="11"/>
      <c r="AD27" s="40">
        <f t="shared" ref="AD27:AD34" si="19">IF(Z9&gt;0,(AD9/Z9)*100,0)</f>
        <v>30.194780237249741</v>
      </c>
      <c r="AE27" s="40">
        <f t="shared" ref="AE27:AE34" si="20">IF(Z9&gt;0,(AE9/Z9)*100,0)</f>
        <v>64.612213424745221</v>
      </c>
      <c r="AF27" s="40">
        <f t="shared" ref="AF27:AF34" si="21">IF(Z9&gt;0,(AF9/Z9)*100,0)</f>
        <v>94.806993661994966</v>
      </c>
    </row>
    <row r="28" spans="1:32" x14ac:dyDescent="0.2">
      <c r="A28" t="str">
        <f>$A$10</f>
        <v>Associate professional occupations</v>
      </c>
      <c r="B28" s="18">
        <f t="shared" si="8"/>
        <v>12.019343134538101</v>
      </c>
      <c r="C28" s="18">
        <f t="shared" si="8"/>
        <v>12.262190286444765</v>
      </c>
      <c r="D28" s="18">
        <f t="shared" si="8"/>
        <v>12.912686022130421</v>
      </c>
      <c r="E28" s="18">
        <f t="shared" si="8"/>
        <v>12.33121244362183</v>
      </c>
      <c r="F28" s="18">
        <f t="shared" si="8"/>
        <v>12.733094693777556</v>
      </c>
      <c r="G28" s="11"/>
      <c r="H28" s="40">
        <f t="shared" si="11"/>
        <v>9.6167940193308006</v>
      </c>
      <c r="I28" s="40">
        <f t="shared" si="12"/>
        <v>47.873701188741855</v>
      </c>
      <c r="J28" s="40">
        <f t="shared" si="13"/>
        <v>57.490495208072645</v>
      </c>
      <c r="L28" t="str">
        <f>$A$10</f>
        <v>Associate professional occupations</v>
      </c>
      <c r="M28" s="18">
        <f t="shared" ref="M28:Q28" si="22">M10/M$18*100</f>
        <v>12.048912982211512</v>
      </c>
      <c r="N28" s="18">
        <f t="shared" si="22"/>
        <v>12.18184944527067</v>
      </c>
      <c r="O28" s="18">
        <f t="shared" si="22"/>
        <v>12.778488860477536</v>
      </c>
      <c r="P28" s="18">
        <f t="shared" si="22"/>
        <v>11.690499929744277</v>
      </c>
      <c r="Q28" s="18">
        <f t="shared" si="22"/>
        <v>11.667604213679814</v>
      </c>
      <c r="R28" s="11"/>
      <c r="S28" s="40">
        <f t="shared" si="15"/>
        <v>-0.68208917733628871</v>
      </c>
      <c r="T28" s="40">
        <f t="shared" si="16"/>
        <v>36.644408825276017</v>
      </c>
      <c r="U28" s="40">
        <f t="shared" si="17"/>
        <v>35.962319647939729</v>
      </c>
      <c r="W28" t="str">
        <f>$A$10</f>
        <v>Associate professional occupations</v>
      </c>
      <c r="X28" s="18">
        <f t="shared" ref="X28:AB28" si="23">X10/X$18*100</f>
        <v>11.985358540296598</v>
      </c>
      <c r="Y28" s="18">
        <f t="shared" si="23"/>
        <v>12.351001203006046</v>
      </c>
      <c r="Z28" s="18">
        <f t="shared" si="23"/>
        <v>13.058879550118263</v>
      </c>
      <c r="AA28" s="18">
        <f t="shared" si="23"/>
        <v>13.016746424546763</v>
      </c>
      <c r="AB28" s="18">
        <f t="shared" si="23"/>
        <v>13.8429091138043</v>
      </c>
      <c r="AC28" s="11"/>
      <c r="AD28" s="40">
        <f t="shared" si="19"/>
        <v>20.595433697591055</v>
      </c>
      <c r="AE28" s="40">
        <f t="shared" si="20"/>
        <v>59.844159766253377</v>
      </c>
      <c r="AF28" s="40">
        <f t="shared" si="21"/>
        <v>80.439593463844432</v>
      </c>
    </row>
    <row r="29" spans="1:32" x14ac:dyDescent="0.2">
      <c r="A29" t="str">
        <f>$A$11</f>
        <v>Administrative and secretarial occupations</v>
      </c>
      <c r="B29" s="18">
        <f t="shared" si="8"/>
        <v>10.489441078057983</v>
      </c>
      <c r="C29" s="18">
        <f t="shared" si="8"/>
        <v>9.5260274156510221</v>
      </c>
      <c r="D29" s="18">
        <f t="shared" si="8"/>
        <v>10.04937091999569</v>
      </c>
      <c r="E29" s="18">
        <f t="shared" si="8"/>
        <v>9.1068293166244203</v>
      </c>
      <c r="F29" s="18">
        <f t="shared" si="8"/>
        <v>8.009269599504476</v>
      </c>
      <c r="G29" s="11"/>
      <c r="H29" s="40">
        <f t="shared" si="11"/>
        <v>-11.40407339321289</v>
      </c>
      <c r="I29" s="40">
        <f t="shared" si="12"/>
        <v>47.360648370091802</v>
      </c>
      <c r="J29" s="40">
        <f t="shared" si="13"/>
        <v>35.956574976878912</v>
      </c>
      <c r="L29" t="str">
        <f>$A$11</f>
        <v>Administrative and secretarial occupations</v>
      </c>
      <c r="M29" s="18">
        <f t="shared" ref="M29:Q29" si="24">M11/M$18*100</f>
        <v>4.5952065563837223</v>
      </c>
      <c r="N29" s="18">
        <f t="shared" si="24"/>
        <v>3.9204586051053876</v>
      </c>
      <c r="O29" s="18">
        <f t="shared" si="24"/>
        <v>4.7355501122690526</v>
      </c>
      <c r="P29" s="18">
        <f t="shared" si="24"/>
        <v>4.4255449420497621</v>
      </c>
      <c r="Q29" s="18">
        <f t="shared" si="24"/>
        <v>4.4985041773146532</v>
      </c>
      <c r="R29" s="11"/>
      <c r="S29" s="40">
        <f t="shared" si="15"/>
        <v>3.3292023615601822</v>
      </c>
      <c r="T29" s="40">
        <f t="shared" si="16"/>
        <v>36.411926906146199</v>
      </c>
      <c r="U29" s="40">
        <f t="shared" si="17"/>
        <v>39.741129267706377</v>
      </c>
      <c r="W29" t="str">
        <f>$A$11</f>
        <v>Administrative and secretarial occupations</v>
      </c>
      <c r="X29" s="18">
        <f t="shared" ref="X29:AB29" si="25">X11/X$18*100</f>
        <v>17.263678497063641</v>
      </c>
      <c r="Y29" s="18">
        <f t="shared" si="25"/>
        <v>15.722573240123022</v>
      </c>
      <c r="Z29" s="18">
        <f t="shared" si="25"/>
        <v>15.838213257705524</v>
      </c>
      <c r="AA29" s="18">
        <f t="shared" si="25"/>
        <v>14.11559603123427</v>
      </c>
      <c r="AB29" s="18">
        <f t="shared" si="25"/>
        <v>11.666081334246753</v>
      </c>
      <c r="AC29" s="11"/>
      <c r="AD29" s="40">
        <f t="shared" si="19"/>
        <v>-16.203047251554736</v>
      </c>
      <c r="AE29" s="40">
        <f t="shared" si="20"/>
        <v>50.926904032599161</v>
      </c>
      <c r="AF29" s="40">
        <f t="shared" si="21"/>
        <v>34.723856781044432</v>
      </c>
    </row>
    <row r="30" spans="1:32" x14ac:dyDescent="0.2">
      <c r="A30" t="str">
        <f>$A$12</f>
        <v>Skilled trades occupations</v>
      </c>
      <c r="B30" s="18">
        <f t="shared" si="8"/>
        <v>12.311312861856853</v>
      </c>
      <c r="C30" s="18">
        <f t="shared" si="8"/>
        <v>11.899575023415739</v>
      </c>
      <c r="D30" s="18">
        <f t="shared" si="8"/>
        <v>10.822935503189472</v>
      </c>
      <c r="E30" s="18">
        <f t="shared" si="8"/>
        <v>10.673800432300595</v>
      </c>
      <c r="F30" s="18">
        <f t="shared" si="8"/>
        <v>10.002689917174919</v>
      </c>
      <c r="G30" s="11"/>
      <c r="H30" s="40">
        <f t="shared" si="11"/>
        <v>2.7380820244496222</v>
      </c>
      <c r="I30" s="40">
        <f t="shared" si="12"/>
        <v>44.119781748241465</v>
      </c>
      <c r="J30" s="40">
        <f t="shared" si="13"/>
        <v>46.857863772691083</v>
      </c>
      <c r="L30" t="str">
        <f>$A$12</f>
        <v>Skilled trades occupations</v>
      </c>
      <c r="M30" s="18">
        <f t="shared" ref="M30:Q30" si="26">M12/M$18*100</f>
        <v>20.992964409932014</v>
      </c>
      <c r="N30" s="18">
        <f t="shared" si="26"/>
        <v>20.467208039651698</v>
      </c>
      <c r="O30" s="18">
        <f t="shared" si="26"/>
        <v>18.385751984342519</v>
      </c>
      <c r="P30" s="18">
        <f t="shared" si="26"/>
        <v>17.980613672132598</v>
      </c>
      <c r="Q30" s="18">
        <f t="shared" si="26"/>
        <v>16.788743247820488</v>
      </c>
      <c r="R30" s="11"/>
      <c r="S30" s="40">
        <f t="shared" si="15"/>
        <v>-0.67417622948352396</v>
      </c>
      <c r="T30" s="40">
        <f t="shared" si="16"/>
        <v>40.581404095359076</v>
      </c>
      <c r="U30" s="40">
        <f t="shared" si="17"/>
        <v>39.907227865875548</v>
      </c>
      <c r="W30" t="str">
        <f>$A$12</f>
        <v>Skilled trades occupations</v>
      </c>
      <c r="X30" s="18">
        <f t="shared" ref="X30:AB30" si="27">X12/X$18*100</f>
        <v>2.3335000416377949</v>
      </c>
      <c r="Y30" s="18">
        <f t="shared" si="27"/>
        <v>2.4286841313998107</v>
      </c>
      <c r="Z30" s="18">
        <f t="shared" si="27"/>
        <v>2.5840516901015946</v>
      </c>
      <c r="AA30" s="18">
        <f t="shared" si="27"/>
        <v>2.8558342467136946</v>
      </c>
      <c r="AB30" s="18">
        <f t="shared" si="27"/>
        <v>2.9343397234404822</v>
      </c>
      <c r="AC30" s="11"/>
      <c r="AD30" s="40">
        <f t="shared" si="19"/>
        <v>29.186939108803877</v>
      </c>
      <c r="AE30" s="40">
        <f t="shared" si="20"/>
        <v>71.546206680670821</v>
      </c>
      <c r="AF30" s="40">
        <f t="shared" si="21"/>
        <v>100.7331457894747</v>
      </c>
    </row>
    <row r="31" spans="1:32" x14ac:dyDescent="0.2">
      <c r="A31" t="str">
        <f>$A$13</f>
        <v>Caring, leisure and other service occupations</v>
      </c>
      <c r="B31" s="18">
        <f t="shared" si="8"/>
        <v>9.9376693849798716</v>
      </c>
      <c r="C31" s="18">
        <f t="shared" si="8"/>
        <v>9.4770588550883978</v>
      </c>
      <c r="D31" s="18">
        <f t="shared" si="8"/>
        <v>8.977098922596392</v>
      </c>
      <c r="E31" s="18">
        <f t="shared" si="8"/>
        <v>9.5478329868987935</v>
      </c>
      <c r="F31" s="18">
        <f t="shared" si="8"/>
        <v>10.169871571112539</v>
      </c>
      <c r="G31" s="11"/>
      <c r="H31" s="40">
        <f t="shared" si="11"/>
        <v>25.93289171569922</v>
      </c>
      <c r="I31" s="40">
        <f t="shared" si="12"/>
        <v>63.258328910705998</v>
      </c>
      <c r="J31" s="40">
        <f t="shared" si="13"/>
        <v>89.191220626405212</v>
      </c>
      <c r="L31" t="str">
        <f>$A$13</f>
        <v>Caring, leisure and other service occupations</v>
      </c>
      <c r="M31" s="18">
        <f t="shared" ref="M31:Q31" si="28">M13/M$18*100</f>
        <v>2.6679431525599111</v>
      </c>
      <c r="N31" s="18">
        <f t="shared" si="28"/>
        <v>2.6134517655514147</v>
      </c>
      <c r="O31" s="18">
        <f t="shared" si="28"/>
        <v>2.6827498862654369</v>
      </c>
      <c r="P31" s="18">
        <f t="shared" si="28"/>
        <v>3.0107084607466508</v>
      </c>
      <c r="Q31" s="18">
        <f t="shared" si="28"/>
        <v>3.430236472872803</v>
      </c>
      <c r="R31" s="11"/>
      <c r="S31" s="40">
        <f t="shared" si="15"/>
        <v>39.081466332700401</v>
      </c>
      <c r="T31" s="40">
        <f t="shared" si="16"/>
        <v>53.49765349640635</v>
      </c>
      <c r="U31" s="40">
        <f t="shared" si="17"/>
        <v>92.579119829106745</v>
      </c>
      <c r="W31" t="str">
        <f>$A$13</f>
        <v>Caring, leisure and other service occupations</v>
      </c>
      <c r="X31" s="18">
        <f t="shared" ref="X31:AB31" si="29">X13/X$18*100</f>
        <v>18.292757953053663</v>
      </c>
      <c r="Y31" s="18">
        <f t="shared" si="29"/>
        <v>17.064273870891036</v>
      </c>
      <c r="Z31" s="18">
        <f t="shared" si="29"/>
        <v>15.834122429458738</v>
      </c>
      <c r="AA31" s="18">
        <f t="shared" si="29"/>
        <v>16.542266376522875</v>
      </c>
      <c r="AB31" s="18">
        <f t="shared" si="29"/>
        <v>17.189872554189165</v>
      </c>
      <c r="AC31" s="11"/>
      <c r="AD31" s="40">
        <f t="shared" si="19"/>
        <v>23.506004028714568</v>
      </c>
      <c r="AE31" s="40">
        <f t="shared" si="20"/>
        <v>65.059897800841668</v>
      </c>
      <c r="AF31" s="40">
        <f t="shared" si="21"/>
        <v>88.565901829556239</v>
      </c>
    </row>
    <row r="32" spans="1:32" x14ac:dyDescent="0.2">
      <c r="A32" t="str">
        <f>$A$14</f>
        <v>Sales and customer service occupations</v>
      </c>
      <c r="B32" s="18">
        <f t="shared" si="8"/>
        <v>8.6833828605273897</v>
      </c>
      <c r="C32" s="18">
        <f t="shared" si="8"/>
        <v>8.3469514020108306</v>
      </c>
      <c r="D32" s="18">
        <f t="shared" si="8"/>
        <v>8.5278040022261141</v>
      </c>
      <c r="E32" s="18">
        <f t="shared" si="8"/>
        <v>8.235819888197824</v>
      </c>
      <c r="F32" s="18">
        <f t="shared" si="8"/>
        <v>7.7244451157991643</v>
      </c>
      <c r="H32" s="40">
        <f t="shared" si="11"/>
        <v>0.69080194258569805</v>
      </c>
      <c r="I32" s="40">
        <f t="shared" si="12"/>
        <v>46.680962028921499</v>
      </c>
      <c r="J32" s="40">
        <f t="shared" si="13"/>
        <v>47.3717639715072</v>
      </c>
      <c r="L32" t="str">
        <f>$A$14</f>
        <v>Sales and customer service occupations</v>
      </c>
      <c r="M32" s="18">
        <f t="shared" ref="M32:Q32" si="30">M14/M$18*100</f>
        <v>6.2043086034684469</v>
      </c>
      <c r="N32" s="18">
        <f t="shared" si="30"/>
        <v>6.0182789762174806</v>
      </c>
      <c r="O32" s="18">
        <f t="shared" si="30"/>
        <v>6.3576097009078385</v>
      </c>
      <c r="P32" s="18">
        <f t="shared" si="30"/>
        <v>6.3287586826207605</v>
      </c>
      <c r="Q32" s="18">
        <f t="shared" si="30"/>
        <v>6.2560191213357497</v>
      </c>
      <c r="S32" s="40">
        <f t="shared" si="15"/>
        <v>7.0359308545657164</v>
      </c>
      <c r="T32" s="40">
        <f t="shared" si="16"/>
        <v>35.244450562761578</v>
      </c>
      <c r="U32" s="40">
        <f t="shared" si="17"/>
        <v>42.280381417327298</v>
      </c>
      <c r="W32" t="str">
        <f>$A$14</f>
        <v>Sales and customer service occupations</v>
      </c>
      <c r="X32" s="18">
        <f t="shared" ref="X32:AB32" si="31">X14/X$18*100</f>
        <v>11.532580247382029</v>
      </c>
      <c r="Y32" s="18">
        <f t="shared" si="31"/>
        <v>10.921128240134086</v>
      </c>
      <c r="Z32" s="18">
        <f t="shared" si="31"/>
        <v>10.891999767777829</v>
      </c>
      <c r="AA32" s="18">
        <f t="shared" si="31"/>
        <v>10.276290819871548</v>
      </c>
      <c r="AB32" s="18">
        <f t="shared" si="31"/>
        <v>9.253956992102486</v>
      </c>
      <c r="AD32" s="40">
        <f t="shared" si="19"/>
        <v>-3.3439004480118548</v>
      </c>
      <c r="AE32" s="40">
        <f t="shared" si="20"/>
        <v>53.95314212056438</v>
      </c>
      <c r="AF32" s="40">
        <f t="shared" si="21"/>
        <v>50.609241672552528</v>
      </c>
    </row>
    <row r="33" spans="1:32" x14ac:dyDescent="0.2">
      <c r="A33" t="str">
        <f>$A$15</f>
        <v>Process, plant and machine operatives</v>
      </c>
      <c r="B33" s="18">
        <f t="shared" si="8"/>
        <v>5.7193694442651646</v>
      </c>
      <c r="C33" s="18">
        <f t="shared" si="8"/>
        <v>5.5359671752252444</v>
      </c>
      <c r="D33" s="18">
        <f t="shared" si="8"/>
        <v>4.9854265850084891</v>
      </c>
      <c r="E33" s="18">
        <f t="shared" si="8"/>
        <v>5.3907952476688923</v>
      </c>
      <c r="F33" s="18">
        <f t="shared" si="8"/>
        <v>5.1034828291611145</v>
      </c>
      <c r="G33" s="11"/>
      <c r="H33" s="40">
        <f t="shared" si="11"/>
        <v>13.795228159331602</v>
      </c>
      <c r="I33" s="40">
        <f t="shared" si="12"/>
        <v>51.345490643815126</v>
      </c>
      <c r="J33" s="40">
        <f t="shared" si="13"/>
        <v>65.14071880314674</v>
      </c>
      <c r="L33" t="str">
        <f>$A$15</f>
        <v>Process, plant and machine operatives</v>
      </c>
      <c r="M33" s="18">
        <f t="shared" ref="M33:Q33" si="32">M15/M$18*100</f>
        <v>9.1515446872678794</v>
      </c>
      <c r="N33" s="18">
        <f t="shared" si="32"/>
        <v>8.8994089889786068</v>
      </c>
      <c r="O33" s="18">
        <f t="shared" si="32"/>
        <v>8.0722152395715625</v>
      </c>
      <c r="P33" s="18">
        <f t="shared" si="32"/>
        <v>8.5732886005680857</v>
      </c>
      <c r="Q33" s="18">
        <f t="shared" si="32"/>
        <v>8.0599133987175904</v>
      </c>
      <c r="R33" s="11"/>
      <c r="S33" s="40">
        <f t="shared" si="15"/>
        <v>8.6083028959821757</v>
      </c>
      <c r="T33" s="40">
        <f t="shared" si="16"/>
        <v>48.010905430325046</v>
      </c>
      <c r="U33" s="40">
        <f t="shared" si="17"/>
        <v>56.619208326307223</v>
      </c>
      <c r="W33" t="str">
        <f>$A$15</f>
        <v>Process, plant and machine operatives</v>
      </c>
      <c r="X33" s="18">
        <f t="shared" ref="X33:AB33" si="33">X15/X$18*100</f>
        <v>1.7747741156881012</v>
      </c>
      <c r="Y33" s="18">
        <f t="shared" si="33"/>
        <v>1.8179285548342412</v>
      </c>
      <c r="Z33" s="18">
        <f t="shared" si="33"/>
        <v>1.6226988044415243</v>
      </c>
      <c r="AA33" s="18">
        <f t="shared" si="33"/>
        <v>1.9856684704867602</v>
      </c>
      <c r="AB33" s="18">
        <f t="shared" si="33"/>
        <v>2.0240660354974866</v>
      </c>
      <c r="AC33" s="11"/>
      <c r="AD33" s="40">
        <f t="shared" si="19"/>
        <v>41.904501854074958</v>
      </c>
      <c r="AE33" s="40">
        <f t="shared" si="20"/>
        <v>69.416460180768027</v>
      </c>
      <c r="AF33" s="40">
        <f t="shared" si="21"/>
        <v>111.32096203484296</v>
      </c>
    </row>
    <row r="34" spans="1:32" x14ac:dyDescent="0.2">
      <c r="A34" t="str">
        <f>$A$16</f>
        <v>Elementary occupations</v>
      </c>
      <c r="B34" s="18">
        <f t="shared" si="8"/>
        <v>10.841555359381124</v>
      </c>
      <c r="C34" s="18">
        <f t="shared" si="8"/>
        <v>10.280125117206291</v>
      </c>
      <c r="D34" s="18">
        <f t="shared" si="8"/>
        <v>9.660625086080497</v>
      </c>
      <c r="E34" s="18">
        <f t="shared" si="8"/>
        <v>9.6077748543964869</v>
      </c>
      <c r="F34" s="18">
        <f t="shared" si="8"/>
        <v>8.8420419688750709</v>
      </c>
      <c r="G34" s="11"/>
      <c r="H34" s="40">
        <f t="shared" si="11"/>
        <v>1.7435910619892427</v>
      </c>
      <c r="I34" s="40">
        <f t="shared" si="12"/>
        <v>48.105960608758167</v>
      </c>
      <c r="J34" s="40">
        <f t="shared" si="13"/>
        <v>49.849551670747417</v>
      </c>
      <c r="L34" t="str">
        <f>$A$16</f>
        <v>Elementary occupations</v>
      </c>
      <c r="M34" s="18">
        <f t="shared" ref="M34:Q34" si="34">M16/M$18*100</f>
        <v>11.150379050799662</v>
      </c>
      <c r="N34" s="18">
        <f t="shared" si="34"/>
        <v>9.8461036764639438</v>
      </c>
      <c r="O34" s="18">
        <f t="shared" si="34"/>
        <v>9.8424449239676921</v>
      </c>
      <c r="P34" s="18">
        <f t="shared" si="34"/>
        <v>9.974055708347338</v>
      </c>
      <c r="Q34" s="18">
        <f t="shared" si="34"/>
        <v>9.1426936922611564</v>
      </c>
      <c r="R34" s="11"/>
      <c r="S34" s="40">
        <f t="shared" si="15"/>
        <v>1.0407502128614365</v>
      </c>
      <c r="T34" s="40">
        <f t="shared" si="16"/>
        <v>39.031304662745377</v>
      </c>
      <c r="U34" s="40">
        <f t="shared" si="17"/>
        <v>40.07205487560681</v>
      </c>
      <c r="W34" t="str">
        <f>$A$16</f>
        <v>Elementary occupations</v>
      </c>
      <c r="X34" s="18">
        <f t="shared" ref="X34:AB34" si="35">X16/X$18*100</f>
        <v>10.486624621795066</v>
      </c>
      <c r="Y34" s="18">
        <f t="shared" si="35"/>
        <v>10.759904036573706</v>
      </c>
      <c r="Z34" s="18">
        <f t="shared" si="35"/>
        <v>9.4625517197624962</v>
      </c>
      <c r="AA34" s="18">
        <f t="shared" si="35"/>
        <v>9.2158705814084652</v>
      </c>
      <c r="AB34" s="18">
        <f t="shared" si="35"/>
        <v>8.528883264736141</v>
      </c>
      <c r="AC34" s="11"/>
      <c r="AD34" s="40">
        <f t="shared" si="19"/>
        <v>2.5400007569058833</v>
      </c>
      <c r="AE34" s="40">
        <f t="shared" si="20"/>
        <v>58.38872089852304</v>
      </c>
      <c r="AF34" s="40">
        <f t="shared" si="21"/>
        <v>60.928721655428916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11.162861658122068</v>
      </c>
      <c r="I36" s="43">
        <f t="shared" si="12"/>
        <v>51.031371345533195</v>
      </c>
      <c r="J36" s="43">
        <f t="shared" si="13"/>
        <v>62.194233003655278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8.7740716817682891</v>
      </c>
      <c r="T36" s="43">
        <f t="shared" ref="T36" si="37">IF(O18&gt;0,(T18/O18)*100,0)</f>
        <v>42.140824837200498</v>
      </c>
      <c r="U36" s="43">
        <f t="shared" ref="U36" si="38">IF(O18&gt;0,(U18/O18)*100,0)</f>
        <v>50.914896518968789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13.765194151326604</v>
      </c>
      <c r="AE36" s="43">
        <f t="shared" ref="AE36" si="40">IF(Z18&gt;0,(AE18/Z18)*100,0)</f>
        <v>60.716675742320533</v>
      </c>
      <c r="AF36" s="43">
        <f t="shared" ref="AF36" si="41">IF(Z18&gt;0,(AF18/Z18)*100,0)</f>
        <v>74.481869893647129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Gloucestershire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Gloucestershire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Gloucestershire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3.8293911587007567</v>
      </c>
      <c r="C46" s="18">
        <f t="shared" si="42"/>
        <v>2.7305885147722364</v>
      </c>
      <c r="D46" s="18">
        <f t="shared" si="42"/>
        <v>0.78580200736029227</v>
      </c>
      <c r="E46" s="18">
        <f t="shared" si="42"/>
        <v>1.1230371386661497</v>
      </c>
      <c r="F46" s="18">
        <f>IF(F$6-D$6 &lt;&gt; 0,(EXP(LN(F8/D8)/(F$6-D$6))-1)*100,0)</f>
        <v>1.0105002356249226</v>
      </c>
      <c r="H46" s="18">
        <f>IF($F$6-$D$6 &lt;&gt; 0,(EXP(LN(1+(H26/100))/($F$6-$D$6))-1)*100,0)</f>
        <v>1.0105002356249226</v>
      </c>
      <c r="I46" s="18">
        <f>IF($F$6-$D$6 &lt;&gt; 0,(EXP(LN(1+(I26/100))/($F$6-$D$6))-1)*100,0)</f>
        <v>3.0585900034881375</v>
      </c>
      <c r="J46" s="18">
        <f>IF($F$6-$D$6 &lt;&gt; 0,(EXP(LN(1+(J26/100))/($F$6-$D$6))-1)*100,0)</f>
        <v>3.7380752619363466</v>
      </c>
      <c r="L46" t="str">
        <f>$A$8</f>
        <v>Managers, directors and senior officials</v>
      </c>
      <c r="M46" s="18">
        <f t="shared" ref="M46:M54" si="43">IF(N$6-M$6 &lt;&gt; 0,(EXP(LN(N8/M8)/(N$6-M$6))-1)*100,0)</f>
        <v>2.9017002896781108</v>
      </c>
      <c r="N46" s="18">
        <f t="shared" ref="N46:N54" si="44">IF(O$6-N$6 &lt;&gt; 0,(EXP(LN(O8/N8)/(O$6-N$6))-1)*100,0)</f>
        <v>7.7754169759391978E-2</v>
      </c>
      <c r="O46" s="18">
        <f t="shared" ref="O46:O54" si="45">IF(P$6-O$6 &lt;&gt; 0,(EXP(LN(P8/O8)/(P$6-O$6))-1)*100,0)</f>
        <v>0.51515262109349536</v>
      </c>
      <c r="P46" s="18">
        <f t="shared" ref="P46:P54" si="46">IF(Q$6-P$6 &lt;&gt; 0,(EXP(LN(Q8/P8)/(Q$6-P$6))-1)*100,0)</f>
        <v>0.95736812988909126</v>
      </c>
      <c r="Q46" s="18">
        <f>IF(Q$6-O$6 &lt;&gt; 0,(EXP(LN(Q8/O8)/(Q$6-O$6))-1)*100,0)</f>
        <v>0.80974721265227867</v>
      </c>
      <c r="S46" s="18">
        <f>IF($F$6-$D$6 &lt;&gt; 0,(EXP(LN(1+(S26/100))/($F$6-$D$6))-1)*100,0)</f>
        <v>0.80974721265227867</v>
      </c>
      <c r="T46" s="18">
        <f>IF($F$6-$D$6 &lt;&gt; 0,(EXP(LN(1+(T26/100))/($F$6-$D$6))-1)*100,0)</f>
        <v>2.7868428070798146</v>
      </c>
      <c r="U46" s="18">
        <f>IF($F$6-$D$6 &lt;&gt; 0,(EXP(LN(1+(U26/100))/($F$6-$D$6))-1)*100,0)</f>
        <v>3.3483096809788115</v>
      </c>
      <c r="W46" t="str">
        <f>$A$8</f>
        <v>Managers, directors and senior officials</v>
      </c>
      <c r="X46" s="18">
        <f t="shared" ref="X46:X54" si="47">IF(Y$6-X$6 &lt;&gt; 0,(EXP(LN(Y8/X8)/(Y$6-X$6))-1)*100,0)</f>
        <v>5.7881183301955241</v>
      </c>
      <c r="Y46" s="18">
        <f t="shared" ref="Y46:Y54" si="48">IF(Z$6-Y$6 &lt;&gt; 0,(EXP(LN(Z8/Y8)/(Z$6-Y$6))-1)*100,0)</f>
        <v>7.9583754967237574</v>
      </c>
      <c r="Z46" s="18">
        <f t="shared" ref="Z46:Z54" si="49">IF(AA$6-Z$6 &lt;&gt; 0,(EXP(LN(AA8/Z8)/(AA$6-Z$6))-1)*100,0)</f>
        <v>1.2728436756683559</v>
      </c>
      <c r="AA46" s="18">
        <f t="shared" ref="AA46:AA54" si="50">IF(AB$6-AA$6 &lt;&gt; 0,(EXP(LN(AB8/AA8)/(AB$6-AA$6))-1)*100,0)</f>
        <v>1.4087274708148412</v>
      </c>
      <c r="AB46" s="18">
        <f>IF(AB$6-Z$6 &lt;&gt; 0,(EXP(LN(AB8/Z8)/(AB$6-Z$6))-1)*100,0)</f>
        <v>1.3634126263520896</v>
      </c>
      <c r="AD46" s="18">
        <f>IF($F$6-$D$6 &lt;&gt; 0,(EXP(LN(1+(AD26/100))/($F$6-$D$6))-1)*100,0)</f>
        <v>1.3634126263520896</v>
      </c>
      <c r="AE46" s="18">
        <f>IF($F$6-$D$6 &lt;&gt; 0,(EXP(LN(1+(AE26/100))/($F$6-$D$6))-1)*100,0)</f>
        <v>3.5305242308429463</v>
      </c>
      <c r="AF46" s="18">
        <f>IF($F$6-$D$6 &lt;&gt; 0,(EXP(LN(1+(AF26/100))/($F$6-$D$6))-1)*100,0)</f>
        <v>4.4011639177739426</v>
      </c>
    </row>
    <row r="47" spans="1:32" x14ac:dyDescent="0.2">
      <c r="A47" t="str">
        <f>$A$9</f>
        <v>Professional occupations</v>
      </c>
      <c r="B47" s="18">
        <f t="shared" si="42"/>
        <v>2.890352170636179</v>
      </c>
      <c r="C47" s="18">
        <f t="shared" si="42"/>
        <v>3.3588244135719592</v>
      </c>
      <c r="D47" s="18">
        <f t="shared" si="42"/>
        <v>1.9076503344467755</v>
      </c>
      <c r="E47" s="18">
        <f t="shared" si="42"/>
        <v>1.3059548774629004</v>
      </c>
      <c r="F47" s="18">
        <f>IF(F$6-D$6 &lt;&gt; 0,(EXP(LN(F9/D9)/(F$6-D$6))-1)*100,0)</f>
        <v>1.5061242567065314</v>
      </c>
      <c r="H47" s="18">
        <f t="shared" ref="H47:J56" si="51">IF($F$6-$D$6 &lt;&gt; 0,(EXP(LN(1+(H27/100))/($F$6-$D$6))-1)*100,0)</f>
        <v>1.5061242567065314</v>
      </c>
      <c r="I47" s="18">
        <f t="shared" si="51"/>
        <v>2.8579962563594963</v>
      </c>
      <c r="J47" s="18">
        <f t="shared" si="51"/>
        <v>3.9088878459546006</v>
      </c>
      <c r="L47" t="str">
        <f>$A$9</f>
        <v>Professional occupations</v>
      </c>
      <c r="M47" s="18">
        <f t="shared" si="43"/>
        <v>2.5220902008694202</v>
      </c>
      <c r="N47" s="18">
        <f t="shared" si="44"/>
        <v>1.9576803983729629</v>
      </c>
      <c r="O47" s="18">
        <f t="shared" si="45"/>
        <v>1.6477150339919033</v>
      </c>
      <c r="P47" s="18">
        <f t="shared" si="46"/>
        <v>1.0627655960355753</v>
      </c>
      <c r="Q47" s="18">
        <f>IF(Q$6-O$6 &lt;&gt; 0,(EXP(LN(Q9/O9)/(Q$6-O$6))-1)*100,0)</f>
        <v>1.257373760723568</v>
      </c>
      <c r="S47" s="18">
        <f t="shared" ref="S47:U47" si="52">IF($F$6-$D$6 &lt;&gt; 0,(EXP(LN(1+(S27/100))/($F$6-$D$6))-1)*100,0)</f>
        <v>1.257373760723568</v>
      </c>
      <c r="T47" s="18">
        <f t="shared" si="52"/>
        <v>2.3591387955616883</v>
      </c>
      <c r="U47" s="18">
        <f t="shared" si="52"/>
        <v>3.2891392985679113</v>
      </c>
      <c r="W47" t="str">
        <f>$A$9</f>
        <v>Professional occupations</v>
      </c>
      <c r="X47" s="18">
        <f t="shared" si="47"/>
        <v>3.3228235294388897</v>
      </c>
      <c r="Y47" s="18">
        <f t="shared" si="48"/>
        <v>4.9725790619858268</v>
      </c>
      <c r="Z47" s="18">
        <f t="shared" si="49"/>
        <v>2.1953217194184305</v>
      </c>
      <c r="AA47" s="18">
        <f t="shared" si="50"/>
        <v>1.5649478107532033</v>
      </c>
      <c r="AB47" s="18">
        <f>IF(AB$6-Z$6 &lt;&gt; 0,(EXP(LN(AB9/Z9)/(AB$6-Z$6))-1)*100,0)</f>
        <v>1.7746392192885097</v>
      </c>
      <c r="AD47" s="18">
        <f t="shared" ref="AD47:AF47" si="53">IF($F$6-$D$6 &lt;&gt; 0,(EXP(LN(1+(AD27/100))/($F$6-$D$6))-1)*100,0)</f>
        <v>1.7746392192885097</v>
      </c>
      <c r="AE47" s="18">
        <f t="shared" si="53"/>
        <v>3.3786374153784271</v>
      </c>
      <c r="AF47" s="18">
        <f t="shared" si="53"/>
        <v>4.5458913217266694</v>
      </c>
    </row>
    <row r="48" spans="1:32" x14ac:dyDescent="0.2">
      <c r="A48" t="str">
        <f>$A$10</f>
        <v>Associate professional occupations</v>
      </c>
      <c r="B48" s="18">
        <f t="shared" si="42"/>
        <v>1.5353910591180187</v>
      </c>
      <c r="C48" s="18">
        <f t="shared" si="42"/>
        <v>4.1758460153515031</v>
      </c>
      <c r="D48" s="18">
        <f t="shared" si="42"/>
        <v>-7.1583914160067152E-3</v>
      </c>
      <c r="E48" s="18">
        <f t="shared" si="42"/>
        <v>0.92604489973309168</v>
      </c>
      <c r="F48" s="18">
        <f t="shared" ref="F48:F56" si="54">IF(F$6-D$6 &lt;&gt; 0,(EXP(LN(F10/D10)/(F$6-D$6))-1)*100,0)</f>
        <v>0.61401342738613973</v>
      </c>
      <c r="H48" s="18">
        <f t="shared" si="51"/>
        <v>0.61401342738613973</v>
      </c>
      <c r="I48" s="18">
        <f t="shared" si="51"/>
        <v>2.642226205769127</v>
      </c>
      <c r="J48" s="18">
        <f t="shared" si="51"/>
        <v>3.0742752719033151</v>
      </c>
      <c r="L48" t="str">
        <f>$A$10</f>
        <v>Associate professional occupations</v>
      </c>
      <c r="M48" s="18">
        <f t="shared" si="43"/>
        <v>0.84407129916450607</v>
      </c>
      <c r="N48" s="18">
        <f t="shared" si="44"/>
        <v>3.052726867175104</v>
      </c>
      <c r="O48" s="18">
        <f t="shared" si="45"/>
        <v>-1.0331321783736747</v>
      </c>
      <c r="P48" s="18">
        <f>IF(Q$6-P$6 &lt;&gt; 0,(EXP(LN(Q10/P10)/(Q$6-P$6))-1)*100,0)</f>
        <v>0.4518280918363482</v>
      </c>
      <c r="Q48" s="18">
        <f t="shared" ref="Q48:Q54" si="55">IF(Q$6-O$6 &lt;&gt; 0,(EXP(LN(Q10/O10)/(Q$6-O$6))-1)*100,0)</f>
        <v>-4.5617994357050051E-2</v>
      </c>
      <c r="S48" s="18">
        <f t="shared" ref="S48:U48" si="56">IF($F$6-$D$6 &lt;&gt; 0,(EXP(LN(1+(S28/100))/($F$6-$D$6))-1)*100,0)</f>
        <v>-4.5617994357050051E-2</v>
      </c>
      <c r="T48" s="18">
        <f t="shared" si="56"/>
        <v>2.1032245172116548</v>
      </c>
      <c r="U48" s="18">
        <f t="shared" si="56"/>
        <v>2.0691671362689235</v>
      </c>
      <c r="W48" t="str">
        <f>$A$10</f>
        <v>Associate professional occupations</v>
      </c>
      <c r="X48" s="18">
        <f t="shared" si="47"/>
        <v>2.3169463733855311</v>
      </c>
      <c r="Y48" s="18">
        <f t="shared" si="48"/>
        <v>5.4003688073766209</v>
      </c>
      <c r="Z48" s="18">
        <f t="shared" si="49"/>
        <v>1.042066891112059</v>
      </c>
      <c r="AA48" s="18">
        <f t="shared" si="50"/>
        <v>1.3635881474699074</v>
      </c>
      <c r="AB48" s="18">
        <f t="shared" ref="AB48:AB54" si="57">IF(AB$6-Z$6 &lt;&gt; 0,(EXP(LN(AB10/Z10)/(AB$6-Z$6))-1)*100,0)</f>
        <v>1.2563008782853435</v>
      </c>
      <c r="AD48" s="18">
        <f t="shared" ref="AD48:AF48" si="58">IF($F$6-$D$6 &lt;&gt; 0,(EXP(LN(1+(AD28/100))/($F$6-$D$6))-1)*100,0)</f>
        <v>1.2563008782853435</v>
      </c>
      <c r="AE48" s="18">
        <f t="shared" si="58"/>
        <v>3.1762608638367551</v>
      </c>
      <c r="AF48" s="18">
        <f t="shared" si="58"/>
        <v>4.0132794028784557</v>
      </c>
    </row>
    <row r="49" spans="1:32" x14ac:dyDescent="0.2">
      <c r="A49" t="str">
        <f>$A$11</f>
        <v>Administrative and secretarial occupations</v>
      </c>
      <c r="B49" s="18">
        <f t="shared" si="42"/>
        <v>-1.3753474361051676</v>
      </c>
      <c r="C49" s="18">
        <f t="shared" si="42"/>
        <v>4.3627574543602998</v>
      </c>
      <c r="D49" s="18">
        <f t="shared" si="42"/>
        <v>-1.0497862331059205</v>
      </c>
      <c r="E49" s="18">
        <f t="shared" si="42"/>
        <v>-0.68084702813088205</v>
      </c>
      <c r="F49" s="18">
        <f t="shared" si="54"/>
        <v>-0.80397935508390583</v>
      </c>
      <c r="H49" s="18">
        <f t="shared" si="51"/>
        <v>-0.80397935508390583</v>
      </c>
      <c r="I49" s="18">
        <f t="shared" si="51"/>
        <v>2.6184463006911463</v>
      </c>
      <c r="J49" s="18">
        <f t="shared" si="51"/>
        <v>2.0688796226136841</v>
      </c>
      <c r="L49" t="str">
        <f>$A$11</f>
        <v>Administrative and secretarial occupations</v>
      </c>
      <c r="M49" s="18">
        <f t="shared" si="43"/>
        <v>-3.3466325824997978</v>
      </c>
      <c r="N49" s="18">
        <f t="shared" si="44"/>
        <v>18.666130572698592</v>
      </c>
      <c r="O49" s="18">
        <f t="shared" si="45"/>
        <v>-0.61098824235824578</v>
      </c>
      <c r="P49" s="18">
        <f t="shared" si="46"/>
        <v>0.63594324217430831</v>
      </c>
      <c r="Q49" s="18">
        <f t="shared" si="55"/>
        <v>0.21857081770502162</v>
      </c>
      <c r="S49" s="18">
        <f t="shared" ref="S49:U49" si="59">IF($F$6-$D$6 &lt;&gt; 0,(EXP(LN(1+(S29/100))/($F$6-$D$6))-1)*100,0)</f>
        <v>0.21857081770502162</v>
      </c>
      <c r="T49" s="18">
        <f t="shared" si="59"/>
        <v>2.0916343267471271</v>
      </c>
      <c r="U49" s="18">
        <f t="shared" si="59"/>
        <v>2.2558782780196962</v>
      </c>
      <c r="W49" t="str">
        <f>$A$11</f>
        <v>Administrative and secretarial occupations</v>
      </c>
      <c r="X49" s="18">
        <f t="shared" si="47"/>
        <v>-0.79527476727691004</v>
      </c>
      <c r="Y49" s="18">
        <f t="shared" si="48"/>
        <v>0.42016676806635456</v>
      </c>
      <c r="Z49" s="18">
        <f t="shared" si="49"/>
        <v>-1.1944084351850903</v>
      </c>
      <c r="AA49" s="18">
        <f t="shared" si="50"/>
        <v>-1.1601537318359889</v>
      </c>
      <c r="AB49" s="18">
        <f t="shared" si="57"/>
        <v>-1.1715732856036665</v>
      </c>
      <c r="AD49" s="18">
        <f t="shared" ref="AD49:AF49" si="60">IF($F$6-$D$6 &lt;&gt; 0,(EXP(LN(1+(AD29/100))/($F$6-$D$6))-1)*100,0)</f>
        <v>-1.1715732856036665</v>
      </c>
      <c r="AE49" s="18">
        <f t="shared" si="60"/>
        <v>2.7821688229138664</v>
      </c>
      <c r="AF49" s="18">
        <f t="shared" si="60"/>
        <v>2.0069197976086306</v>
      </c>
    </row>
    <row r="50" spans="1:32" x14ac:dyDescent="0.2">
      <c r="A50" t="str">
        <f>$A$12</f>
        <v>Skilled trades occupations</v>
      </c>
      <c r="B50" s="18">
        <f t="shared" si="42"/>
        <v>0.17339373687734749</v>
      </c>
      <c r="C50" s="18">
        <f t="shared" si="42"/>
        <v>-10.022874386698033</v>
      </c>
      <c r="D50" s="18">
        <f t="shared" si="42"/>
        <v>0.63889838855442083</v>
      </c>
      <c r="E50" s="18">
        <f t="shared" si="42"/>
        <v>-4.8294670278847818E-2</v>
      </c>
      <c r="F50" s="18">
        <f t="shared" si="54"/>
        <v>0.18024672033867262</v>
      </c>
      <c r="H50" s="18">
        <f t="shared" si="51"/>
        <v>0.18024672033867262</v>
      </c>
      <c r="I50" s="18">
        <f t="shared" si="51"/>
        <v>2.4664223781657668</v>
      </c>
      <c r="J50" s="18">
        <f t="shared" si="51"/>
        <v>2.5950672384142504</v>
      </c>
      <c r="L50" t="str">
        <f>$A$12</f>
        <v>Skilled trades occupations</v>
      </c>
      <c r="M50" s="18">
        <f t="shared" si="43"/>
        <v>-6.7848099372203041E-2</v>
      </c>
      <c r="N50" s="18">
        <f t="shared" si="44"/>
        <v>-11.749736548619394</v>
      </c>
      <c r="O50" s="18">
        <f t="shared" si="45"/>
        <v>0.29602731596678478</v>
      </c>
      <c r="P50" s="18">
        <f t="shared" si="46"/>
        <v>-0.21520900792859621</v>
      </c>
      <c r="Q50" s="18">
        <f t="shared" si="55"/>
        <v>-4.5087103604335432E-2</v>
      </c>
      <c r="S50" s="18">
        <f t="shared" ref="S50:U50" si="61">IF($F$6-$D$6 &lt;&gt; 0,(EXP(LN(1+(S30/100))/($F$6-$D$6))-1)*100,0)</f>
        <v>-4.5087103604335432E-2</v>
      </c>
      <c r="T50" s="18">
        <f t="shared" si="61"/>
        <v>2.296755225324576</v>
      </c>
      <c r="U50" s="18">
        <f t="shared" si="61"/>
        <v>2.2639766545015538</v>
      </c>
      <c r="W50" t="str">
        <f>$A$12</f>
        <v>Skilled trades occupations</v>
      </c>
      <c r="X50" s="18">
        <f t="shared" si="47"/>
        <v>2.5712368356491933</v>
      </c>
      <c r="Y50" s="18">
        <f t="shared" si="48"/>
        <v>6.0641314726014528</v>
      </c>
      <c r="Z50" s="18">
        <f t="shared" si="49"/>
        <v>3.1500103444664918</v>
      </c>
      <c r="AA50" s="18">
        <f t="shared" si="50"/>
        <v>1.015315105803527</v>
      </c>
      <c r="AB50" s="18">
        <f t="shared" si="57"/>
        <v>1.7219258577227503</v>
      </c>
      <c r="AD50" s="18">
        <f t="shared" ref="AD50:AF50" si="62">IF($F$6-$D$6 &lt;&gt; 0,(EXP(LN(1+(AD30/100))/($F$6-$D$6))-1)*100,0)</f>
        <v>1.7219258577227503</v>
      </c>
      <c r="AE50" s="18">
        <f t="shared" si="62"/>
        <v>3.6633902172898303</v>
      </c>
      <c r="AF50" s="18">
        <f t="shared" si="62"/>
        <v>4.7549625781628135</v>
      </c>
    </row>
    <row r="51" spans="1:32" x14ac:dyDescent="0.2">
      <c r="A51" t="str">
        <f>$A$13</f>
        <v>Caring, leisure and other service occupations</v>
      </c>
      <c r="B51" s="18">
        <f t="shared" si="42"/>
        <v>-0.16268910186375551</v>
      </c>
      <c r="C51" s="18">
        <f t="shared" si="42"/>
        <v>-6.291080691362783</v>
      </c>
      <c r="D51" s="18">
        <f t="shared" si="42"/>
        <v>2.1703387184136114</v>
      </c>
      <c r="E51" s="18">
        <f t="shared" si="42"/>
        <v>1.2398518606171249</v>
      </c>
      <c r="F51" s="18">
        <f t="shared" si="54"/>
        <v>1.5490687438758588</v>
      </c>
      <c r="H51" s="18">
        <f t="shared" si="51"/>
        <v>1.5490687438758588</v>
      </c>
      <c r="I51" s="18">
        <f t="shared" si="51"/>
        <v>3.3217348719464912</v>
      </c>
      <c r="J51" s="18">
        <f t="shared" si="51"/>
        <v>4.3422182422569122</v>
      </c>
      <c r="L51" t="str">
        <f>$A$13</f>
        <v>Caring, leisure and other service occupations</v>
      </c>
      <c r="M51" s="18">
        <f t="shared" si="43"/>
        <v>5.0326491290064723E-2</v>
      </c>
      <c r="N51" s="18">
        <f t="shared" si="44"/>
        <v>0.84605488713818122</v>
      </c>
      <c r="O51" s="18">
        <f t="shared" si="45"/>
        <v>3.0948122843117876</v>
      </c>
      <c r="P51" s="18">
        <f t="shared" si="46"/>
        <v>1.7907982115852539</v>
      </c>
      <c r="Q51" s="18">
        <f t="shared" si="55"/>
        <v>2.2236265157962398</v>
      </c>
      <c r="S51" s="18">
        <f t="shared" ref="S51:U51" si="63">IF($F$6-$D$6 &lt;&gt; 0,(EXP(LN(1+(S31/100))/($F$6-$D$6))-1)*100,0)</f>
        <v>2.2236265157962398</v>
      </c>
      <c r="T51" s="18">
        <f t="shared" si="63"/>
        <v>2.8979642566578701</v>
      </c>
      <c r="U51" s="18">
        <f t="shared" si="63"/>
        <v>4.4657547909391582</v>
      </c>
      <c r="W51" t="str">
        <f>$A$13</f>
        <v>Caring, leisure and other service occupations</v>
      </c>
      <c r="X51" s="18">
        <f t="shared" si="47"/>
        <v>-0.19852888144210601</v>
      </c>
      <c r="Y51" s="18">
        <f t="shared" si="48"/>
        <v>-7.4993968988936732</v>
      </c>
      <c r="Z51" s="18">
        <f t="shared" si="49"/>
        <v>1.9959947772403286</v>
      </c>
      <c r="AA51" s="18">
        <f t="shared" si="50"/>
        <v>1.1293574936050099</v>
      </c>
      <c r="AB51" s="18">
        <f t="shared" si="57"/>
        <v>1.4174153025433345</v>
      </c>
      <c r="AD51" s="18">
        <f t="shared" ref="AD51:AF51" si="64">IF($F$6-$D$6 &lt;&gt; 0,(EXP(LN(1+(AD31/100))/($F$6-$D$6))-1)*100,0)</f>
        <v>1.4174153025433345</v>
      </c>
      <c r="AE51" s="18">
        <f t="shared" si="64"/>
        <v>3.3973571140527792</v>
      </c>
      <c r="AF51" s="18">
        <f t="shared" si="64"/>
        <v>4.3191910973305214</v>
      </c>
    </row>
    <row r="52" spans="1:32" x14ac:dyDescent="0.2">
      <c r="A52" t="str">
        <f>$A$14</f>
        <v>Sales and customer service occupations</v>
      </c>
      <c r="B52" s="18">
        <f t="shared" si="42"/>
        <v>3.5777101854095328E-2</v>
      </c>
      <c r="C52" s="18">
        <f t="shared" si="42"/>
        <v>1.0712929820706041</v>
      </c>
      <c r="D52" s="18">
        <f t="shared" si="42"/>
        <v>0.21783088627118641</v>
      </c>
      <c r="E52" s="18">
        <f t="shared" si="42"/>
        <v>-3.9946324929107657E-2</v>
      </c>
      <c r="F52" s="18">
        <f t="shared" si="54"/>
        <v>4.590565594755347E-2</v>
      </c>
      <c r="H52" s="18">
        <f t="shared" si="51"/>
        <v>4.590565594755347E-2</v>
      </c>
      <c r="I52" s="18">
        <f t="shared" si="51"/>
        <v>2.5868236864025507</v>
      </c>
      <c r="J52" s="18">
        <f t="shared" si="51"/>
        <v>2.6189623252013572</v>
      </c>
      <c r="L52" t="str">
        <f>$A$14</f>
        <v>Sales and customer service occupations</v>
      </c>
      <c r="M52" s="18">
        <f t="shared" si="43"/>
        <v>-0.19466382865422904</v>
      </c>
      <c r="N52" s="18">
        <f t="shared" si="44"/>
        <v>3.7802623751263642</v>
      </c>
      <c r="O52" s="18">
        <f t="shared" si="45"/>
        <v>0.65237878652995018</v>
      </c>
      <c r="P52" s="18">
        <f t="shared" si="46"/>
        <v>0.35544415158539344</v>
      </c>
      <c r="Q52" s="18">
        <f t="shared" si="55"/>
        <v>0.4543249035050545</v>
      </c>
      <c r="S52" s="18">
        <f t="shared" ref="S52:U52" si="65">IF($F$6-$D$6 &lt;&gt; 0,(EXP(LN(1+(S32/100))/($F$6-$D$6))-1)*100,0)</f>
        <v>0.4543249035050545</v>
      </c>
      <c r="T52" s="18">
        <f t="shared" si="65"/>
        <v>2.0331505612548595</v>
      </c>
      <c r="U52" s="18">
        <f t="shared" si="65"/>
        <v>2.3787135434555129</v>
      </c>
      <c r="W52" t="str">
        <f>$A$14</f>
        <v>Sales and customer service occupations</v>
      </c>
      <c r="X52" s="18">
        <f t="shared" si="47"/>
        <v>0.17746606021886713</v>
      </c>
      <c r="Y52" s="18">
        <f t="shared" si="48"/>
        <v>-0.57891576429065505</v>
      </c>
      <c r="Z52" s="18">
        <f t="shared" si="49"/>
        <v>-6.2456907260166616E-2</v>
      </c>
      <c r="AA52" s="18">
        <f t="shared" si="50"/>
        <v>-0.3083940021991749</v>
      </c>
      <c r="AB52" s="18">
        <f t="shared" si="57"/>
        <v>-0.2264822918268794</v>
      </c>
      <c r="AD52" s="18">
        <f t="shared" ref="AD52:AF52" si="66">IF($F$6-$D$6 &lt;&gt; 0,(EXP(LN(1+(AD32/100))/($F$6-$D$6))-1)*100,0)</f>
        <v>-0.2264822918268794</v>
      </c>
      <c r="AE52" s="18">
        <f t="shared" si="66"/>
        <v>2.9182920691168901</v>
      </c>
      <c r="AF52" s="18">
        <f t="shared" si="66"/>
        <v>2.7677326341335462</v>
      </c>
    </row>
    <row r="53" spans="1:32" x14ac:dyDescent="0.2">
      <c r="A53" t="str">
        <f>$A$15</f>
        <v>Process, plant and machine operatives</v>
      </c>
      <c r="B53" s="18">
        <f t="shared" si="42"/>
        <v>0.20905239507391649</v>
      </c>
      <c r="C53" s="18">
        <f t="shared" si="42"/>
        <v>-10.910337200357766</v>
      </c>
      <c r="D53" s="18">
        <f t="shared" si="42"/>
        <v>2.5088059909804228</v>
      </c>
      <c r="E53" s="18">
        <f t="shared" si="42"/>
        <v>5.33922283045829E-2</v>
      </c>
      <c r="F53" s="18">
        <f t="shared" si="54"/>
        <v>0.86525792246043842</v>
      </c>
      <c r="H53" s="18">
        <f t="shared" si="51"/>
        <v>0.86525792246043842</v>
      </c>
      <c r="I53" s="18">
        <f t="shared" si="51"/>
        <v>2.8011482777161811</v>
      </c>
      <c r="J53" s="18">
        <f t="shared" si="51"/>
        <v>3.4007315533668869</v>
      </c>
      <c r="L53" t="str">
        <f>$A$15</f>
        <v>Process, plant and machine operatives</v>
      </c>
      <c r="M53" s="18">
        <f t="shared" si="43"/>
        <v>-0.13214520316545686</v>
      </c>
      <c r="N53" s="18">
        <f t="shared" si="44"/>
        <v>-10.890340405331811</v>
      </c>
      <c r="O53" s="18">
        <f t="shared" si="45"/>
        <v>1.9647480891723301</v>
      </c>
      <c r="P53" s="18">
        <f t="shared" si="46"/>
        <v>-0.14696320761031778</v>
      </c>
      <c r="Q53" s="18">
        <f t="shared" si="55"/>
        <v>0.55203595066535271</v>
      </c>
      <c r="S53" s="18">
        <f t="shared" ref="S53:U53" si="67">IF($F$6-$D$6 &lt;&gt; 0,(EXP(LN(1+(S33/100))/($F$6-$D$6))-1)*100,0)</f>
        <v>0.55203595066535271</v>
      </c>
      <c r="T53" s="18">
        <f t="shared" si="67"/>
        <v>2.6485725470401622</v>
      </c>
      <c r="U53" s="18">
        <f t="shared" si="67"/>
        <v>3.0361608221484815</v>
      </c>
      <c r="W53" t="str">
        <f>$A$15</f>
        <v>Process, plant and machine operatives</v>
      </c>
      <c r="X53" s="18">
        <f t="shared" si="47"/>
        <v>2.1629013682486598</v>
      </c>
      <c r="Y53" s="18">
        <f t="shared" si="48"/>
        <v>-11.018549026811641</v>
      </c>
      <c r="Z53" s="18">
        <f t="shared" si="49"/>
        <v>5.2729227148764712</v>
      </c>
      <c r="AA53" s="18">
        <f t="shared" si="50"/>
        <v>0.93488140779671713</v>
      </c>
      <c r="AB53" s="18">
        <f t="shared" si="57"/>
        <v>2.3606601808774164</v>
      </c>
      <c r="AD53" s="18">
        <f t="shared" ref="AD53:AF53" si="68">IF($F$6-$D$6 &lt;&gt; 0,(EXP(LN(1+(AD33/100))/($F$6-$D$6))-1)*100,0)</f>
        <v>2.3606601808774164</v>
      </c>
      <c r="AE53" s="18">
        <f t="shared" si="68"/>
        <v>3.5770903677098342</v>
      </c>
      <c r="AF53" s="18">
        <f t="shared" si="68"/>
        <v>5.1145507735440798</v>
      </c>
    </row>
    <row r="54" spans="1:32" x14ac:dyDescent="0.2">
      <c r="A54" t="str">
        <f>$A$16</f>
        <v>Elementary occupations</v>
      </c>
      <c r="B54" s="18">
        <f t="shared" si="42"/>
        <v>-0.30524311931924286</v>
      </c>
      <c r="C54" s="18">
        <f t="shared" si="42"/>
        <v>-7.0337476608041456</v>
      </c>
      <c r="D54" s="18">
        <f t="shared" si="42"/>
        <v>0.80790527671124046</v>
      </c>
      <c r="E54" s="18">
        <f t="shared" si="42"/>
        <v>-0.22921001621156734</v>
      </c>
      <c r="F54" s="18">
        <f t="shared" si="54"/>
        <v>0.11530408573994233</v>
      </c>
      <c r="H54" s="18">
        <f t="shared" si="51"/>
        <v>0.11530408573994233</v>
      </c>
      <c r="I54" s="18">
        <f t="shared" si="51"/>
        <v>2.6529660770485242</v>
      </c>
      <c r="J54" s="18">
        <f t="shared" si="51"/>
        <v>2.7330928860381576</v>
      </c>
      <c r="L54" t="str">
        <f>$A$16</f>
        <v>Elementary occupations</v>
      </c>
      <c r="M54" s="18">
        <f t="shared" si="43"/>
        <v>-2.5116490683983028</v>
      </c>
      <c r="N54" s="18">
        <f t="shared" si="44"/>
        <v>-1.795405670323702</v>
      </c>
      <c r="O54" s="18">
        <f t="shared" si="45"/>
        <v>1.0119762336412874</v>
      </c>
      <c r="P54" s="18">
        <f t="shared" si="46"/>
        <v>-0.39910928377100419</v>
      </c>
      <c r="Q54" s="18">
        <f t="shared" si="55"/>
        <v>6.9048607157196074E-2</v>
      </c>
      <c r="S54" s="18">
        <f t="shared" ref="S54:U54" si="69">IF($F$6-$D$6 &lt;&gt; 0,(EXP(LN(1+(S34/100))/($F$6-$D$6))-1)*100,0)</f>
        <v>6.9048607157196074E-2</v>
      </c>
      <c r="T54" s="18">
        <f t="shared" si="69"/>
        <v>2.2211682102700081</v>
      </c>
      <c r="U54" s="18">
        <f t="shared" si="69"/>
        <v>2.2720041670252433</v>
      </c>
      <c r="W54" t="str">
        <f>$A$16</f>
        <v>Elementary occupations</v>
      </c>
      <c r="X54" s="18">
        <f t="shared" si="47"/>
        <v>2.2063680651455808</v>
      </c>
      <c r="Y54" s="18">
        <f t="shared" si="48"/>
        <v>-12.332575781440658</v>
      </c>
      <c r="Z54" s="18">
        <f t="shared" si="49"/>
        <v>0.57465140898615985</v>
      </c>
      <c r="AA54" s="18">
        <f t="shared" si="50"/>
        <v>-3.5669052640252552E-2</v>
      </c>
      <c r="AB54" s="18">
        <f t="shared" si="57"/>
        <v>0.16735847323154918</v>
      </c>
      <c r="AD54" s="18">
        <f t="shared" ref="AD54:AF54" si="70">IF($F$6-$D$6 &lt;&gt; 0,(EXP(LN(1+(AD34/100))/($F$6-$D$6))-1)*100,0)</f>
        <v>0.16735847323154918</v>
      </c>
      <c r="AE54" s="18">
        <f t="shared" si="70"/>
        <v>3.1133626869629394</v>
      </c>
      <c r="AF54" s="18">
        <f t="shared" si="70"/>
        <v>3.2227846196119181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1.0288981452978962</v>
      </c>
      <c r="C56" s="26">
        <f>IF(D$6-C$6 &lt;&gt; 0,(EXP(LN(D18/C18)/(D$6-C$6))-1)*100,0)</f>
        <v>-1.0721669447941284</v>
      </c>
      <c r="D56" s="26">
        <f>IF(E$6-D$6 &lt;&gt; 0,(EXP(LN(E18/D18)/(E$6-D$6))-1)*100,0)</f>
        <v>0.91856642621594986</v>
      </c>
      <c r="E56" s="26">
        <f>IF(F$6-E$6 &lt;&gt; 0,(EXP(LN(F18/E18)/(F$6-E$6))-1)*100,0)</f>
        <v>0.60288507042958184</v>
      </c>
      <c r="F56" s="26">
        <f t="shared" si="54"/>
        <v>0.70800231659025048</v>
      </c>
      <c r="H56" s="26">
        <f t="shared" si="51"/>
        <v>0.70800231659025048</v>
      </c>
      <c r="I56" s="26">
        <f t="shared" ref="I56" si="71">IF($F$6-$D$6 &lt;&gt; 0,(EXP(LN(1+(I36/100))/($F$6-$D$6))-1)*100,0)</f>
        <v>2.7869101513041006</v>
      </c>
      <c r="J56" s="26">
        <f t="shared" ref="J56" si="72">IF($F$6-$D$6 &lt;&gt; 0,(EXP(LN(1+(J36/100))/($F$6-$D$6))-1)*100,0)</f>
        <v>3.2767019226267902</v>
      </c>
      <c r="L56" s="24" t="str">
        <f>$A$18</f>
        <v>All occupations</v>
      </c>
      <c r="M56" s="26">
        <f>IF(N$6-M$6 &lt;&gt; 0,(EXP(LN(N18/M18)/(N$6-M$6))-1)*100,0)</f>
        <v>0.56781878528493479</v>
      </c>
      <c r="N56" s="26">
        <f>IF(O$6-N$6 &lt;&gt; 0,(EXP(LN(O18/N18)/(O$6-N$6))-1)*100,0)</f>
        <v>-1.7588998724835547</v>
      </c>
      <c r="O56" s="26">
        <f>IF(P$6-O$6 &lt;&gt; 0,(EXP(LN(P18/O18)/(P$6-O$6))-1)*100,0)</f>
        <v>0.74398104024093747</v>
      </c>
      <c r="P56" s="26">
        <f>IF(Q$6-P$6 &lt;&gt; 0,(EXP(LN(Q18/P18)/(Q$6-P$6))-1)*100,0)</f>
        <v>0.47152269299330918</v>
      </c>
      <c r="Q56" s="26">
        <f t="shared" ref="Q56" si="73">IF(Q$6-O$6 &lt;&gt; 0,(EXP(LN(Q18/O18)/(Q$6-O$6))-1)*100,0)</f>
        <v>0.5622601709041497</v>
      </c>
      <c r="S56" s="26">
        <f t="shared" ref="S56:U56" si="74">IF($F$6-$D$6 &lt;&gt; 0,(EXP(LN(1+(S36/100))/($F$6-$D$6))-1)*100,0)</f>
        <v>0.5622601709041497</v>
      </c>
      <c r="T56" s="26">
        <f t="shared" si="74"/>
        <v>2.3720158914677825</v>
      </c>
      <c r="U56" s="26">
        <f t="shared" si="74"/>
        <v>2.7816236565304742</v>
      </c>
      <c r="W56" s="24" t="str">
        <f>$A$18</f>
        <v>All occupations</v>
      </c>
      <c r="X56" s="26">
        <f>IF(Y$6-X$6 &lt;&gt; 0,(EXP(LN(Y18/X18)/(Y$6-X$6))-1)*100,0)</f>
        <v>1.5511361979697158</v>
      </c>
      <c r="Y56" s="26">
        <f>IF(Z$6-Y$6 &lt;&gt; 0,(EXP(LN(Z18/Y18)/(Z$6-Y$6))-1)*100,0)</f>
        <v>-0.313033982658939</v>
      </c>
      <c r="Z56" s="26">
        <f>IF(AA$6-Z$6 &lt;&gt; 0,(EXP(LN(AA18/Z18)/(AA$6-Z$6))-1)*100,0)</f>
        <v>1.1073937655974531</v>
      </c>
      <c r="AA56" s="26">
        <f>IF(AB$6-AA$6 &lt;&gt; 0,(EXP(LN(AB18/AA18)/(AB$6-AA$6))-1)*100,0)</f>
        <v>0.74174827536057641</v>
      </c>
      <c r="AB56" s="26">
        <f t="shared" ref="AB56" si="75">IF(AB$6-Z$6 &lt;&gt; 0,(EXP(LN(AB18/Z18)/(AB$6-Z$6))-1)*100,0)</f>
        <v>0.86348294401983328</v>
      </c>
      <c r="AD56" s="26">
        <f t="shared" ref="AD56:AF56" si="76">IF($F$6-$D$6 &lt;&gt; 0,(EXP(LN(1+(AD36/100))/($F$6-$D$6))-1)*100,0)</f>
        <v>0.86348294401983328</v>
      </c>
      <c r="AE56" s="26">
        <f t="shared" si="76"/>
        <v>3.2137116835929014</v>
      </c>
      <c r="AF56" s="26">
        <f t="shared" si="76"/>
        <v>3.7807218514026797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5.5132938123393487</v>
      </c>
      <c r="C64" s="27">
        <f t="shared" si="77"/>
        <v>1.0786864121407618</v>
      </c>
      <c r="D64" s="27">
        <f t="shared" si="77"/>
        <v>1.6197469946861105</v>
      </c>
      <c r="E64" s="27">
        <f t="shared" si="77"/>
        <v>4.9863011244835818</v>
      </c>
      <c r="F64" s="27">
        <f>F8-D8</f>
        <v>6.6060481191696923</v>
      </c>
      <c r="L64" t="str">
        <f>$A$8</f>
        <v>Managers, directors and senior officials</v>
      </c>
      <c r="M64" s="27">
        <f t="shared" ref="M64:M72" si="78">N8-M8</f>
        <v>2.8331828076409771</v>
      </c>
      <c r="N64" s="27">
        <f t="shared" ref="N64:N72" si="79">O8-N8</f>
        <v>2.0376052955590751E-2</v>
      </c>
      <c r="O64" s="27">
        <f t="shared" ref="O64:O72" si="80">P8-O8</f>
        <v>0.6825184256739476</v>
      </c>
      <c r="P64" s="27">
        <f t="shared" ref="P64:P72" si="81">Q8-P8</f>
        <v>2.6900124468584181</v>
      </c>
      <c r="Q64" s="27">
        <f>Q8-O8</f>
        <v>3.3725308725323657</v>
      </c>
      <c r="W64" t="str">
        <f>$A$8</f>
        <v>Managers, directors and senior officials</v>
      </c>
      <c r="X64" s="27">
        <f t="shared" ref="X64:X72" si="82">Y8-X8</f>
        <v>2.6801110046984071</v>
      </c>
      <c r="Y64" s="27">
        <f t="shared" ref="Y64:Y72" si="83">Z8-Y8</f>
        <v>1.0583103591851764</v>
      </c>
      <c r="Z64" s="27">
        <f t="shared" ref="Z64:Z72" si="84">AA8-Z8</f>
        <v>0.93722856901211138</v>
      </c>
      <c r="AA64" s="27">
        <f t="shared" ref="AA64:AA72" si="85">AB8-AA8</f>
        <v>2.2962886776251885</v>
      </c>
      <c r="AB64" s="27">
        <f>AB8-Z8</f>
        <v>3.2335172466372999</v>
      </c>
    </row>
    <row r="65" spans="1:31" x14ac:dyDescent="0.2">
      <c r="A65" t="str">
        <f>$A$9</f>
        <v>Professional occupations</v>
      </c>
      <c r="B65" s="27">
        <f t="shared" si="77"/>
        <v>8.1034069461681213</v>
      </c>
      <c r="C65" s="27">
        <f t="shared" si="77"/>
        <v>2.5267395728622546</v>
      </c>
      <c r="D65" s="27">
        <f t="shared" si="77"/>
        <v>7.704743164507903</v>
      </c>
      <c r="E65" s="27">
        <f t="shared" si="77"/>
        <v>11.839729816393614</v>
      </c>
      <c r="F65" s="27">
        <f t="shared" ref="F65:F72" si="86">F9-D9</f>
        <v>19.544472980901517</v>
      </c>
      <c r="L65" t="str">
        <f>$A$9</f>
        <v>Professional occupations</v>
      </c>
      <c r="M65" s="27">
        <f t="shared" si="78"/>
        <v>3.8184167886971494</v>
      </c>
      <c r="N65" s="27">
        <f t="shared" si="79"/>
        <v>0.78827864312764007</v>
      </c>
      <c r="O65" s="27">
        <f t="shared" si="80"/>
        <v>3.4955961533249749</v>
      </c>
      <c r="P65" s="27">
        <f t="shared" si="81"/>
        <v>4.9675700443735522</v>
      </c>
      <c r="Q65" s="27">
        <f t="shared" ref="Q65:Q72" si="87">Q9-O9</f>
        <v>8.4631661976985271</v>
      </c>
      <c r="W65" t="str">
        <f>$A$9</f>
        <v>Professional occupations</v>
      </c>
      <c r="X65" s="27">
        <f t="shared" si="82"/>
        <v>4.2849901574709506</v>
      </c>
      <c r="Y65" s="27">
        <f t="shared" si="83"/>
        <v>1.7384609297346287</v>
      </c>
      <c r="Z65" s="27">
        <f t="shared" si="84"/>
        <v>4.209147011182921</v>
      </c>
      <c r="AA65" s="27">
        <f t="shared" si="85"/>
        <v>6.8721597720200975</v>
      </c>
      <c r="AB65" s="27">
        <f t="shared" ref="AB65:AB72" si="88">AB9-Z9</f>
        <v>11.081306783203019</v>
      </c>
    </row>
    <row r="66" spans="1:31" x14ac:dyDescent="0.2">
      <c r="A66" t="str">
        <f>$A$10</f>
        <v>Associate professional occupations</v>
      </c>
      <c r="B66" s="27">
        <f t="shared" si="77"/>
        <v>2.5460622624861458</v>
      </c>
      <c r="C66" s="27">
        <f t="shared" si="77"/>
        <v>1.7981051867858042</v>
      </c>
      <c r="D66" s="27">
        <f t="shared" si="77"/>
        <v>-1.6053174375358026E-2</v>
      </c>
      <c r="E66" s="27">
        <f t="shared" si="77"/>
        <v>4.3299322623704768</v>
      </c>
      <c r="F66" s="27">
        <f t="shared" si="86"/>
        <v>4.3138790879951188</v>
      </c>
      <c r="L66" t="str">
        <f>$A$10</f>
        <v>Associate professional occupations</v>
      </c>
      <c r="M66" s="27">
        <f t="shared" si="78"/>
        <v>0.74257103614300135</v>
      </c>
      <c r="N66" s="27">
        <f t="shared" si="79"/>
        <v>0.68563594958946084</v>
      </c>
      <c r="O66" s="27">
        <f t="shared" si="80"/>
        <v>-1.171163425188233</v>
      </c>
      <c r="P66" s="27">
        <f t="shared" si="81"/>
        <v>1.0132910007522256</v>
      </c>
      <c r="Q66" s="27">
        <f t="shared" si="87"/>
        <v>-0.15787242443600746</v>
      </c>
      <c r="W66" t="str">
        <f>$A$10</f>
        <v>Associate professional occupations</v>
      </c>
      <c r="X66" s="27">
        <f t="shared" si="82"/>
        <v>1.8034912263430876</v>
      </c>
      <c r="Y66" s="27">
        <f t="shared" si="83"/>
        <v>1.1124692371963931</v>
      </c>
      <c r="Z66" s="27">
        <f t="shared" si="84"/>
        <v>1.1551102508128395</v>
      </c>
      <c r="AA66" s="27">
        <f t="shared" si="85"/>
        <v>3.316641261618237</v>
      </c>
      <c r="AB66" s="27">
        <f t="shared" si="88"/>
        <v>4.4717515124310765</v>
      </c>
    </row>
    <row r="67" spans="1:31" x14ac:dyDescent="0.2">
      <c r="A67" t="str">
        <f>$A$11</f>
        <v>Administrative and secretarial occupations</v>
      </c>
      <c r="B67" s="27">
        <f t="shared" si="77"/>
        <v>-1.9053516895582163</v>
      </c>
      <c r="C67" s="27">
        <f t="shared" si="77"/>
        <v>1.4594037678487979</v>
      </c>
      <c r="D67" s="27">
        <f t="shared" si="77"/>
        <v>-1.7943727199549073</v>
      </c>
      <c r="E67" s="27">
        <f t="shared" si="77"/>
        <v>-2.186881802347294</v>
      </c>
      <c r="F67" s="27">
        <f t="shared" si="86"/>
        <v>-3.9812545223022013</v>
      </c>
      <c r="L67" t="str">
        <f>$A$11</f>
        <v>Administrative and secretarial occupations</v>
      </c>
      <c r="M67" s="27">
        <f t="shared" si="78"/>
        <v>-1.0543123118846118</v>
      </c>
      <c r="N67" s="27">
        <f t="shared" si="79"/>
        <v>1.3492225032029737</v>
      </c>
      <c r="O67" s="27">
        <f t="shared" si="80"/>
        <v>-0.25885226635837633</v>
      </c>
      <c r="P67" s="27">
        <f t="shared" si="81"/>
        <v>0.54441152898038503</v>
      </c>
      <c r="Q67" s="27">
        <f t="shared" si="87"/>
        <v>0.2855592626220087</v>
      </c>
      <c r="W67" t="str">
        <f>$A$11</f>
        <v>Administrative and secretarial occupations</v>
      </c>
      <c r="X67" s="27">
        <f t="shared" si="82"/>
        <v>-0.85103937767356186</v>
      </c>
      <c r="Y67" s="27">
        <f t="shared" si="83"/>
        <v>0.11018126464579936</v>
      </c>
      <c r="Z67" s="27">
        <f t="shared" si="84"/>
        <v>-1.5355204535965079</v>
      </c>
      <c r="AA67" s="27">
        <f t="shared" si="85"/>
        <v>-2.7312933313276879</v>
      </c>
      <c r="AB67" s="27">
        <f t="shared" si="88"/>
        <v>-4.2668137849241958</v>
      </c>
    </row>
    <row r="68" spans="1:31" x14ac:dyDescent="0.2">
      <c r="A68" t="str">
        <f>$A$12</f>
        <v>Skilled trades occupations</v>
      </c>
      <c r="B68" s="27">
        <f t="shared" si="77"/>
        <v>0.28856739726536063</v>
      </c>
      <c r="C68" s="27">
        <f t="shared" si="77"/>
        <v>-4.1881893281312585</v>
      </c>
      <c r="D68" s="27">
        <f t="shared" si="77"/>
        <v>1.216514511440181</v>
      </c>
      <c r="E68" s="27">
        <f t="shared" si="77"/>
        <v>-0.1870471370824589</v>
      </c>
      <c r="F68" s="27">
        <f t="shared" si="86"/>
        <v>1.0294673743577221</v>
      </c>
      <c r="L68" t="str">
        <f>$A$12</f>
        <v>Skilled trades occupations</v>
      </c>
      <c r="M68" s="27">
        <f t="shared" si="78"/>
        <v>-0.10258543679157839</v>
      </c>
      <c r="N68" s="27">
        <f t="shared" si="79"/>
        <v>-4.4338310143069961</v>
      </c>
      <c r="O68" s="27">
        <f t="shared" si="80"/>
        <v>0.49583829684515024</v>
      </c>
      <c r="P68" s="27">
        <f t="shared" si="81"/>
        <v>-0.72035075984067731</v>
      </c>
      <c r="Q68" s="27">
        <f t="shared" si="87"/>
        <v>-0.22451246299552707</v>
      </c>
      <c r="W68" t="str">
        <f>$A$12</f>
        <v>Skilled trades occupations</v>
      </c>
      <c r="X68" s="27">
        <f t="shared" si="82"/>
        <v>0.39115283405691859</v>
      </c>
      <c r="Y68" s="27">
        <f t="shared" si="83"/>
        <v>0.24564168617575888</v>
      </c>
      <c r="Z68" s="27">
        <f t="shared" si="84"/>
        <v>0.72067621459501474</v>
      </c>
      <c r="AA68" s="27">
        <f t="shared" si="85"/>
        <v>0.53330362275822196</v>
      </c>
      <c r="AB68" s="27">
        <f t="shared" si="88"/>
        <v>1.2539798373532367</v>
      </c>
    </row>
    <row r="69" spans="1:31" x14ac:dyDescent="0.2">
      <c r="A69" t="str">
        <f>$A$13</f>
        <v>Caring, leisure and other service occupations</v>
      </c>
      <c r="B69" s="27">
        <f t="shared" si="77"/>
        <v>-0.21745186160033114</v>
      </c>
      <c r="C69" s="27">
        <f t="shared" si="77"/>
        <v>-2.0936370741760442</v>
      </c>
      <c r="D69" s="27">
        <f t="shared" si="77"/>
        <v>3.5343085267029721</v>
      </c>
      <c r="E69" s="27">
        <f t="shared" si="77"/>
        <v>4.5530746567184508</v>
      </c>
      <c r="F69" s="27">
        <f t="shared" si="86"/>
        <v>8.0873831834214229</v>
      </c>
      <c r="L69" t="str">
        <f>$A$13</f>
        <v>Caring, leisure and other service occupations</v>
      </c>
      <c r="M69" s="27">
        <f t="shared" si="78"/>
        <v>9.6876252490556425E-3</v>
      </c>
      <c r="N69" s="27">
        <f t="shared" si="79"/>
        <v>4.0766688175386534E-2</v>
      </c>
      <c r="O69" s="27">
        <f t="shared" si="80"/>
        <v>0.79992101991757458</v>
      </c>
      <c r="P69" s="27">
        <f t="shared" si="81"/>
        <v>1.0991301031599816</v>
      </c>
      <c r="Q69" s="27">
        <f t="shared" si="87"/>
        <v>1.8990511230775562</v>
      </c>
      <c r="W69" t="str">
        <f>$A$13</f>
        <v>Caring, leisure and other service occupations</v>
      </c>
      <c r="X69" s="27">
        <f t="shared" si="82"/>
        <v>-0.22713948684938146</v>
      </c>
      <c r="Y69" s="27">
        <f t="shared" si="83"/>
        <v>-2.1344037623514289</v>
      </c>
      <c r="Z69" s="27">
        <f t="shared" si="84"/>
        <v>2.7343875067853851</v>
      </c>
      <c r="AA69" s="27">
        <f t="shared" si="85"/>
        <v>3.4539445535584825</v>
      </c>
      <c r="AB69" s="27">
        <f t="shared" si="88"/>
        <v>6.1883320603438676</v>
      </c>
    </row>
    <row r="70" spans="1:31" x14ac:dyDescent="0.2">
      <c r="A70" t="str">
        <f>$A$14</f>
        <v>Sales and customer service occupations</v>
      </c>
      <c r="B70" s="27">
        <f t="shared" si="77"/>
        <v>4.1908996293521739E-2</v>
      </c>
      <c r="C70" s="27">
        <f t="shared" si="77"/>
        <v>0.31400655318016035</v>
      </c>
      <c r="D70" s="27">
        <f t="shared" si="77"/>
        <v>0.32407071678473898</v>
      </c>
      <c r="E70" s="27">
        <f t="shared" si="77"/>
        <v>-0.11942068165415165</v>
      </c>
      <c r="F70" s="27">
        <f t="shared" si="86"/>
        <v>0.20465003513058733</v>
      </c>
      <c r="L70" t="str">
        <f>$A$14</f>
        <v>Sales and customer service occupations</v>
      </c>
      <c r="M70" s="27">
        <f t="shared" si="78"/>
        <v>-8.6821362631726018E-2</v>
      </c>
      <c r="N70" s="27">
        <f t="shared" si="79"/>
        <v>0.41945624356682742</v>
      </c>
      <c r="O70" s="27">
        <f t="shared" si="80"/>
        <v>0.38055354227574156</v>
      </c>
      <c r="P70" s="27">
        <f t="shared" si="81"/>
        <v>0.4296628891452734</v>
      </c>
      <c r="Q70" s="27">
        <f t="shared" si="87"/>
        <v>0.81021643142101496</v>
      </c>
      <c r="W70" t="str">
        <f>$A$14</f>
        <v>Sales and customer service occupations</v>
      </c>
      <c r="X70" s="27">
        <f t="shared" si="82"/>
        <v>0.12873035892512519</v>
      </c>
      <c r="Y70" s="27">
        <f t="shared" si="83"/>
        <v>-0.10544969038659602</v>
      </c>
      <c r="Z70" s="27">
        <f t="shared" si="84"/>
        <v>-5.6482825491070088E-2</v>
      </c>
      <c r="AA70" s="27">
        <f t="shared" si="85"/>
        <v>-0.54908357079940018</v>
      </c>
      <c r="AB70" s="27">
        <f t="shared" si="88"/>
        <v>-0.60556639629047027</v>
      </c>
    </row>
    <row r="71" spans="1:31" x14ac:dyDescent="0.2">
      <c r="A71" t="str">
        <f>$A$15</f>
        <v>Process, plant and machine operatives</v>
      </c>
      <c r="B71" s="27">
        <f t="shared" si="77"/>
        <v>0.16171302739287796</v>
      </c>
      <c r="C71" s="27">
        <f t="shared" si="77"/>
        <v>-2.1209686367189313</v>
      </c>
      <c r="D71" s="27">
        <f t="shared" si="77"/>
        <v>2.2842804939745314</v>
      </c>
      <c r="E71" s="27">
        <f t="shared" si="77"/>
        <v>0.10491824059498711</v>
      </c>
      <c r="F71" s="27">
        <f t="shared" si="86"/>
        <v>2.3891987345695185</v>
      </c>
      <c r="L71" t="str">
        <f>$A$15</f>
        <v>Process, plant and machine operatives</v>
      </c>
      <c r="M71" s="27">
        <f t="shared" si="78"/>
        <v>-8.7016404829711291E-2</v>
      </c>
      <c r="N71" s="27">
        <f t="shared" si="79"/>
        <v>-1.7868785063586383</v>
      </c>
      <c r="O71" s="27">
        <f t="shared" si="80"/>
        <v>1.4938938316936774</v>
      </c>
      <c r="P71" s="27">
        <f t="shared" si="81"/>
        <v>-0.23527016300901771</v>
      </c>
      <c r="Q71" s="27">
        <f t="shared" si="87"/>
        <v>1.2586236686846597</v>
      </c>
      <c r="W71" t="str">
        <f>$A$15</f>
        <v>Process, plant and machine operatives</v>
      </c>
      <c r="X71" s="27">
        <f t="shared" si="82"/>
        <v>0.24872943222259414</v>
      </c>
      <c r="Y71" s="27">
        <f t="shared" si="83"/>
        <v>-0.33409013036027524</v>
      </c>
      <c r="Z71" s="27">
        <f t="shared" si="84"/>
        <v>0.79038666228087706</v>
      </c>
      <c r="AA71" s="27">
        <f t="shared" si="85"/>
        <v>0.34018840360397151</v>
      </c>
      <c r="AB71" s="27">
        <f t="shared" si="88"/>
        <v>1.1305750658848486</v>
      </c>
    </row>
    <row r="72" spans="1:31" x14ac:dyDescent="0.2">
      <c r="A72" t="str">
        <f>$A$16</f>
        <v>Elementary occupations</v>
      </c>
      <c r="B72" s="27">
        <f t="shared" si="77"/>
        <v>-0.44414889078667841</v>
      </c>
      <c r="C72" s="27">
        <f t="shared" si="77"/>
        <v>-2.539146453791659</v>
      </c>
      <c r="D72" s="27">
        <f t="shared" si="77"/>
        <v>1.3777614862339504</v>
      </c>
      <c r="E72" s="27">
        <f t="shared" si="77"/>
        <v>-0.79260647947733531</v>
      </c>
      <c r="F72" s="27">
        <f t="shared" si="86"/>
        <v>0.58515500675661514</v>
      </c>
      <c r="L72" t="str">
        <f>$A$16</f>
        <v>Elementary occupations</v>
      </c>
      <c r="M72" s="27">
        <f t="shared" si="78"/>
        <v>-1.9443281559531975</v>
      </c>
      <c r="N72" s="27">
        <f t="shared" si="79"/>
        <v>-0.32592629578334353</v>
      </c>
      <c r="O72" s="27">
        <f t="shared" si="80"/>
        <v>0.92048919845634813</v>
      </c>
      <c r="P72" s="27">
        <f t="shared" si="81"/>
        <v>-0.73495023640650459</v>
      </c>
      <c r="Q72" s="27">
        <f t="shared" si="87"/>
        <v>0.18553896204984355</v>
      </c>
      <c r="W72" t="str">
        <f>$A$16</f>
        <v>Elementary occupations</v>
      </c>
      <c r="X72" s="27">
        <f t="shared" si="82"/>
        <v>1.5001792651665369</v>
      </c>
      <c r="Y72" s="27">
        <f t="shared" si="83"/>
        <v>-2.2132201580083244</v>
      </c>
      <c r="Z72" s="27">
        <f t="shared" si="84"/>
        <v>0.45727228777763962</v>
      </c>
      <c r="AA72" s="27">
        <f t="shared" si="85"/>
        <v>-5.7656243070841384E-2</v>
      </c>
      <c r="AB72" s="27">
        <f t="shared" si="88"/>
        <v>0.39961604470679823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14.088000000000079</v>
      </c>
      <c r="C74" s="29">
        <f t="shared" ref="C74" si="89">D18-C18</f>
        <v>-3.7650000000001569</v>
      </c>
      <c r="D74" s="29">
        <f>E18-D18</f>
        <v>16.25100000000009</v>
      </c>
      <c r="E74" s="29">
        <f>F18-E18</f>
        <v>22.527999999999906</v>
      </c>
      <c r="F74" s="29">
        <f>F18-D18</f>
        <v>38.778999999999996</v>
      </c>
      <c r="L74" s="24" t="str">
        <f>$A$18</f>
        <v>All occupations</v>
      </c>
      <c r="M74" s="29">
        <f>N18-M18</f>
        <v>4.1287945856393833</v>
      </c>
      <c r="N74" s="29">
        <f t="shared" ref="N74" si="90">O18-N18</f>
        <v>-3.2428997358310596</v>
      </c>
      <c r="O74" s="29">
        <f>P18-O18</f>
        <v>6.8387947766407535</v>
      </c>
      <c r="P74" s="29">
        <f>Q18-P18</f>
        <v>9.0535068540136194</v>
      </c>
      <c r="Q74" s="29">
        <f>Q18-O18</f>
        <v>15.892301630654373</v>
      </c>
      <c r="W74" s="24" t="str">
        <f>$A$18</f>
        <v>All occupations</v>
      </c>
      <c r="X74" s="29">
        <f>Y18-X18</f>
        <v>9.9592054143606674</v>
      </c>
      <c r="Y74" s="29">
        <f t="shared" ref="Y74" si="91">Z18-Y18</f>
        <v>-0.5221002641688699</v>
      </c>
      <c r="Z74" s="29">
        <f>AA18-Z18</f>
        <v>9.4122052233592228</v>
      </c>
      <c r="AA74" s="29">
        <f>AB18-AA18</f>
        <v>13.474493145986258</v>
      </c>
      <c r="AB74" s="29">
        <f>AB18-Z18</f>
        <v>22.886698369345481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33.990513015572191</v>
      </c>
      <c r="C80" s="11">
        <f t="shared" si="92"/>
        <v>39.503806827911539</v>
      </c>
      <c r="D80" s="11">
        <f t="shared" si="92"/>
        <v>40.582493240052301</v>
      </c>
      <c r="E80" s="11">
        <f t="shared" si="92"/>
        <v>42.202240234738412</v>
      </c>
      <c r="F80" s="11">
        <f t="shared" si="92"/>
        <v>47.188541359221993</v>
      </c>
      <c r="H80" s="40">
        <f>IF(D$6-B$6 &lt;&gt; 0,(EXP(LN(D8/B8)/(D$6-B$6))-1)*100,0)</f>
        <v>3.6086944087823314</v>
      </c>
      <c r="I80" s="40">
        <f t="shared" ref="I80:I88" si="93">F46</f>
        <v>1.0105002356249226</v>
      </c>
      <c r="L80" t="str">
        <f t="shared" ref="L80:Q88" si="94">L8</f>
        <v>Managers, directors and senior officials</v>
      </c>
      <c r="M80" s="11">
        <f t="shared" si="94"/>
        <v>23.372553834705005</v>
      </c>
      <c r="N80" s="11">
        <f t="shared" si="94"/>
        <v>26.205736642345983</v>
      </c>
      <c r="O80" s="11">
        <f t="shared" si="94"/>
        <v>26.226112695301573</v>
      </c>
      <c r="P80" s="11">
        <f t="shared" si="94"/>
        <v>26.908631120975521</v>
      </c>
      <c r="Q80" s="11">
        <f t="shared" si="94"/>
        <v>29.598643567833939</v>
      </c>
      <c r="S80" s="40">
        <f t="shared" ref="S80:S88" si="95">IF(O$6-M$6 &lt;&gt; 0,(EXP(LN(O8/M8)/(O$6-M$6))-1)*100,0)</f>
        <v>2.3306071403086159</v>
      </c>
      <c r="T80" s="40">
        <f t="shared" ref="T80:T88" si="96">Q46</f>
        <v>0.80974721265227867</v>
      </c>
      <c r="W80" t="str">
        <f t="shared" ref="W80:AB88" si="97">W8</f>
        <v>Managers, directors and senior officials</v>
      </c>
      <c r="X80" s="11">
        <f t="shared" si="97"/>
        <v>10.617959180867143</v>
      </c>
      <c r="Y80" s="11">
        <f t="shared" si="97"/>
        <v>13.29807018556555</v>
      </c>
      <c r="Z80" s="11">
        <f t="shared" si="97"/>
        <v>14.356380544750726</v>
      </c>
      <c r="AA80" s="11">
        <f t="shared" si="97"/>
        <v>15.293609113762837</v>
      </c>
      <c r="AB80" s="11">
        <f t="shared" si="97"/>
        <v>17.589897791388026</v>
      </c>
      <c r="AD80" s="40">
        <f t="shared" ref="AD80:AD88" si="98">IF(Z$6-X$6 &lt;&gt; 0,(EXP(LN(Z8/X8)/(Z$6-X$6))-1)*100,0)</f>
        <v>6.2186511377204434</v>
      </c>
      <c r="AE80" s="40">
        <f t="shared" ref="AE80:AE88" si="99">AB46</f>
        <v>1.3634126263520896</v>
      </c>
    </row>
    <row r="81" spans="1:31" x14ac:dyDescent="0.2">
      <c r="A81" t="str">
        <f t="shared" si="92"/>
        <v>Professional occupations</v>
      </c>
      <c r="B81" s="11">
        <f t="shared" si="92"/>
        <v>67.123495735987348</v>
      </c>
      <c r="C81" s="11">
        <f t="shared" si="92"/>
        <v>75.226902682155469</v>
      </c>
      <c r="D81" s="11">
        <f t="shared" si="92"/>
        <v>77.753642255017724</v>
      </c>
      <c r="E81" s="11">
        <f t="shared" si="92"/>
        <v>85.458385419525627</v>
      </c>
      <c r="F81" s="11">
        <f t="shared" si="92"/>
        <v>97.298115235919241</v>
      </c>
      <c r="H81" s="40">
        <f t="shared" ref="H81:H88" si="100">IF(D$6-B$6 &lt;&gt; 0,(EXP(LN(D9/B9)/(D$6-B$6))-1)*100,0)</f>
        <v>2.9838764430400566</v>
      </c>
      <c r="I81" s="40">
        <f t="shared" si="93"/>
        <v>1.5061242567065314</v>
      </c>
      <c r="L81" t="str">
        <f t="shared" si="94"/>
        <v>Professional occupations</v>
      </c>
      <c r="M81" s="11">
        <f t="shared" si="94"/>
        <v>36.447534884659987</v>
      </c>
      <c r="N81" s="11">
        <f t="shared" si="94"/>
        <v>40.265951673357137</v>
      </c>
      <c r="O81" s="11">
        <f t="shared" si="94"/>
        <v>41.054230316484777</v>
      </c>
      <c r="P81" s="11">
        <f t="shared" si="94"/>
        <v>44.549826469809751</v>
      </c>
      <c r="Q81" s="11">
        <f t="shared" si="94"/>
        <v>49.517396514183304</v>
      </c>
      <c r="S81" s="40">
        <f t="shared" si="95"/>
        <v>2.4089588387100846</v>
      </c>
      <c r="T81" s="40">
        <f t="shared" si="96"/>
        <v>1.257373760723568</v>
      </c>
      <c r="W81" t="str">
        <f t="shared" si="97"/>
        <v>Professional occupations</v>
      </c>
      <c r="X81" s="11">
        <f t="shared" si="97"/>
        <v>30.675960851327368</v>
      </c>
      <c r="Y81" s="11">
        <f t="shared" si="97"/>
        <v>34.960951008798318</v>
      </c>
      <c r="Z81" s="11">
        <f t="shared" si="97"/>
        <v>36.699411938532947</v>
      </c>
      <c r="AA81" s="11">
        <f t="shared" si="97"/>
        <v>40.908558949715868</v>
      </c>
      <c r="AB81" s="11">
        <f t="shared" si="97"/>
        <v>47.780718721735965</v>
      </c>
      <c r="AD81" s="40">
        <f t="shared" si="98"/>
        <v>3.6506872699261006</v>
      </c>
      <c r="AE81" s="40">
        <f t="shared" si="99"/>
        <v>1.7746392192885097</v>
      </c>
    </row>
    <row r="82" spans="1:31" x14ac:dyDescent="0.2">
      <c r="A82" t="str">
        <f t="shared" si="92"/>
        <v>Associate professional occupations</v>
      </c>
      <c r="B82" s="11">
        <f t="shared" si="92"/>
        <v>40.513599903587576</v>
      </c>
      <c r="C82" s="11">
        <f t="shared" si="92"/>
        <v>43.059662166073721</v>
      </c>
      <c r="D82" s="11">
        <f t="shared" si="92"/>
        <v>44.857767352859526</v>
      </c>
      <c r="E82" s="11">
        <f t="shared" si="92"/>
        <v>44.841714178484168</v>
      </c>
      <c r="F82" s="11">
        <f t="shared" si="92"/>
        <v>49.171646440854644</v>
      </c>
      <c r="H82" s="40">
        <f t="shared" si="100"/>
        <v>2.0580729735998338</v>
      </c>
      <c r="I82" s="40">
        <f t="shared" si="93"/>
        <v>0.61401342738613973</v>
      </c>
      <c r="L82" t="str">
        <f t="shared" si="94"/>
        <v>Associate professional occupations</v>
      </c>
      <c r="M82" s="11">
        <f t="shared" si="94"/>
        <v>21.717215882950885</v>
      </c>
      <c r="N82" s="11">
        <f t="shared" si="94"/>
        <v>22.459786919093887</v>
      </c>
      <c r="O82" s="11">
        <f t="shared" si="94"/>
        <v>23.145422868683347</v>
      </c>
      <c r="P82" s="11">
        <f t="shared" si="94"/>
        <v>21.974259443495114</v>
      </c>
      <c r="Q82" s="11">
        <f t="shared" si="94"/>
        <v>22.98755044424734</v>
      </c>
      <c r="S82" s="40">
        <f t="shared" si="95"/>
        <v>1.2819826366646137</v>
      </c>
      <c r="T82" s="40">
        <f t="shared" si="96"/>
        <v>-4.5617994357050051E-2</v>
      </c>
      <c r="W82" t="str">
        <f t="shared" si="97"/>
        <v>Associate professional occupations</v>
      </c>
      <c r="X82" s="11">
        <f t="shared" si="97"/>
        <v>18.796384020636715</v>
      </c>
      <c r="Y82" s="11">
        <f t="shared" si="97"/>
        <v>20.599875246979803</v>
      </c>
      <c r="Z82" s="11">
        <f t="shared" si="97"/>
        <v>21.712344484176196</v>
      </c>
      <c r="AA82" s="11">
        <f t="shared" si="97"/>
        <v>22.867454734989035</v>
      </c>
      <c r="AB82" s="11">
        <f t="shared" si="97"/>
        <v>26.184095996607272</v>
      </c>
      <c r="AD82" s="40">
        <f t="shared" si="98"/>
        <v>2.9263287433962892</v>
      </c>
      <c r="AE82" s="40">
        <f t="shared" si="99"/>
        <v>1.2563008782853435</v>
      </c>
    </row>
    <row r="83" spans="1:31" x14ac:dyDescent="0.2">
      <c r="A83" t="str">
        <f t="shared" si="92"/>
        <v>Administrative and secretarial occupations</v>
      </c>
      <c r="B83" s="11">
        <f t="shared" si="92"/>
        <v>35.356759041810037</v>
      </c>
      <c r="C83" s="11">
        <f t="shared" si="92"/>
        <v>33.45140735225182</v>
      </c>
      <c r="D83" s="11">
        <f t="shared" si="92"/>
        <v>34.910811120100618</v>
      </c>
      <c r="E83" s="11">
        <f t="shared" si="92"/>
        <v>33.116438400145711</v>
      </c>
      <c r="F83" s="11">
        <f t="shared" si="92"/>
        <v>30.929556597798417</v>
      </c>
      <c r="H83" s="40">
        <f t="shared" si="100"/>
        <v>-0.25353848804064993</v>
      </c>
      <c r="I83" s="40">
        <f t="shared" si="93"/>
        <v>-0.80397935508390583</v>
      </c>
      <c r="L83" t="str">
        <f t="shared" si="94"/>
        <v>Administrative and secretarial occupations</v>
      </c>
      <c r="M83" s="11">
        <f t="shared" si="94"/>
        <v>8.2824975961789864</v>
      </c>
      <c r="N83" s="11">
        <f t="shared" si="94"/>
        <v>7.2281852842943746</v>
      </c>
      <c r="O83" s="11">
        <f t="shared" si="94"/>
        <v>8.5774077874973482</v>
      </c>
      <c r="P83" s="11">
        <f t="shared" si="94"/>
        <v>8.3185555211389719</v>
      </c>
      <c r="Q83" s="11">
        <f t="shared" si="94"/>
        <v>8.8629670501193569</v>
      </c>
      <c r="S83" s="40">
        <f t="shared" si="95"/>
        <v>0.70219753033744503</v>
      </c>
      <c r="T83" s="40">
        <f t="shared" si="96"/>
        <v>0.21857081770502162</v>
      </c>
      <c r="W83" t="str">
        <f t="shared" si="97"/>
        <v>Administrative and secretarial occupations</v>
      </c>
      <c r="X83" s="11">
        <f t="shared" si="97"/>
        <v>27.074261445631024</v>
      </c>
      <c r="Y83" s="11">
        <f t="shared" si="97"/>
        <v>26.223222067957462</v>
      </c>
      <c r="Z83" s="11">
        <f t="shared" si="97"/>
        <v>26.333403332603261</v>
      </c>
      <c r="AA83" s="11">
        <f t="shared" si="97"/>
        <v>24.797882879006753</v>
      </c>
      <c r="AB83" s="11">
        <f t="shared" si="97"/>
        <v>22.066589547679065</v>
      </c>
      <c r="AD83" s="40">
        <f t="shared" si="98"/>
        <v>-0.55336908986075573</v>
      </c>
      <c r="AE83" s="40">
        <f t="shared" si="99"/>
        <v>-1.1715732856036665</v>
      </c>
    </row>
    <row r="84" spans="1:31" x14ac:dyDescent="0.2">
      <c r="A84" t="str">
        <f t="shared" si="92"/>
        <v>Skilled trades occupations</v>
      </c>
      <c r="B84" s="11">
        <f t="shared" si="92"/>
        <v>41.497742263460893</v>
      </c>
      <c r="C84" s="11">
        <f t="shared" si="92"/>
        <v>41.786309660726253</v>
      </c>
      <c r="D84" s="11">
        <f t="shared" si="92"/>
        <v>37.598120332594995</v>
      </c>
      <c r="E84" s="11">
        <f t="shared" si="92"/>
        <v>38.814634844035176</v>
      </c>
      <c r="F84" s="11">
        <f t="shared" si="92"/>
        <v>38.627587706952717</v>
      </c>
      <c r="H84" s="40">
        <f t="shared" si="100"/>
        <v>-1.9543493573325299</v>
      </c>
      <c r="I84" s="40">
        <f t="shared" si="93"/>
        <v>0.18024672033867262</v>
      </c>
      <c r="L84" t="str">
        <f t="shared" si="94"/>
        <v>Skilled trades occupations</v>
      </c>
      <c r="M84" s="11">
        <f t="shared" si="94"/>
        <v>37.838163557715284</v>
      </c>
      <c r="N84" s="11">
        <f t="shared" si="94"/>
        <v>37.735578120923705</v>
      </c>
      <c r="O84" s="11">
        <f t="shared" si="94"/>
        <v>33.301747106616709</v>
      </c>
      <c r="P84" s="11">
        <f t="shared" si="94"/>
        <v>33.797585403461859</v>
      </c>
      <c r="Q84" s="11">
        <f t="shared" si="94"/>
        <v>33.077234643621182</v>
      </c>
      <c r="S84" s="40">
        <f t="shared" si="95"/>
        <v>-2.5218241028440835</v>
      </c>
      <c r="T84" s="40">
        <f t="shared" si="96"/>
        <v>-4.5087103604335432E-2</v>
      </c>
      <c r="W84" t="str">
        <f t="shared" si="97"/>
        <v>Skilled trades occupations</v>
      </c>
      <c r="X84" s="11">
        <f t="shared" si="97"/>
        <v>3.6595787057456137</v>
      </c>
      <c r="Y84" s="11">
        <f t="shared" si="97"/>
        <v>4.0507315398025323</v>
      </c>
      <c r="Z84" s="11">
        <f t="shared" si="97"/>
        <v>4.2963732259782912</v>
      </c>
      <c r="AA84" s="11">
        <f t="shared" si="97"/>
        <v>5.0170494405733059</v>
      </c>
      <c r="AB84" s="11">
        <f t="shared" si="97"/>
        <v>5.5503530633315279</v>
      </c>
      <c r="AD84" s="40">
        <f t="shared" si="98"/>
        <v>3.260490085581158</v>
      </c>
      <c r="AE84" s="40">
        <f t="shared" si="99"/>
        <v>1.7219258577227503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33.496902195951655</v>
      </c>
      <c r="C85" s="11">
        <f t="shared" si="92"/>
        <v>33.279450334351324</v>
      </c>
      <c r="D85" s="11">
        <f t="shared" si="92"/>
        <v>31.18581326017528</v>
      </c>
      <c r="E85" s="11">
        <f t="shared" si="92"/>
        <v>34.720121786878252</v>
      </c>
      <c r="F85" s="11">
        <f t="shared" si="92"/>
        <v>39.273196443596703</v>
      </c>
      <c r="H85" s="40">
        <f t="shared" si="100"/>
        <v>-1.419620486601203</v>
      </c>
      <c r="I85" s="40">
        <f t="shared" si="93"/>
        <v>1.5490687438758588</v>
      </c>
      <c r="L85" t="str">
        <f t="shared" si="94"/>
        <v>Caring, leisure and other service occupations</v>
      </c>
      <c r="M85" s="11">
        <f t="shared" si="94"/>
        <v>4.8087572292309426</v>
      </c>
      <c r="N85" s="11">
        <f t="shared" si="94"/>
        <v>4.8184448544799983</v>
      </c>
      <c r="O85" s="11">
        <f t="shared" si="94"/>
        <v>4.8592115426553848</v>
      </c>
      <c r="P85" s="11">
        <f t="shared" si="94"/>
        <v>5.6591325625729594</v>
      </c>
      <c r="Q85" s="11">
        <f t="shared" si="94"/>
        <v>6.758262665732941</v>
      </c>
      <c r="S85" s="40">
        <f t="shared" si="95"/>
        <v>0.20896828095526843</v>
      </c>
      <c r="T85" s="40">
        <f t="shared" si="96"/>
        <v>2.2236265157962398</v>
      </c>
      <c r="W85" t="str">
        <f t="shared" si="97"/>
        <v>Caring, leisure and other service occupations</v>
      </c>
      <c r="X85" s="11">
        <f t="shared" si="97"/>
        <v>28.688144966720717</v>
      </c>
      <c r="Y85" s="11">
        <f t="shared" si="97"/>
        <v>28.461005479871336</v>
      </c>
      <c r="Z85" s="11">
        <f t="shared" si="97"/>
        <v>26.326601717519907</v>
      </c>
      <c r="AA85" s="11">
        <f t="shared" si="97"/>
        <v>29.060989224305292</v>
      </c>
      <c r="AB85" s="11">
        <f t="shared" si="97"/>
        <v>32.514933777863774</v>
      </c>
      <c r="AD85" s="40">
        <f>IF(Z$6-X$6 &lt;&gt; 0,(EXP(LN(Z13/X13)/(Z$6-X$6))-1)*100,0)</f>
        <v>-1.7034065422915745</v>
      </c>
      <c r="AE85" s="40">
        <f t="shared" si="99"/>
        <v>1.4174153025433345</v>
      </c>
    </row>
    <row r="86" spans="1:31" x14ac:dyDescent="0.2">
      <c r="A86" t="str">
        <f t="shared" si="92"/>
        <v>Sales and customer service occupations</v>
      </c>
      <c r="B86" s="11">
        <f t="shared" si="92"/>
        <v>29.269078607979672</v>
      </c>
      <c r="C86" s="11">
        <f t="shared" si="92"/>
        <v>29.310987604273194</v>
      </c>
      <c r="D86" s="11">
        <f t="shared" si="92"/>
        <v>29.624994157453354</v>
      </c>
      <c r="E86" s="11">
        <f t="shared" si="92"/>
        <v>29.949064874238093</v>
      </c>
      <c r="F86" s="11">
        <f t="shared" si="92"/>
        <v>29.829644192583942</v>
      </c>
      <c r="H86" s="40">
        <f t="shared" si="100"/>
        <v>0.24202803789015181</v>
      </c>
      <c r="I86" s="40">
        <f t="shared" si="93"/>
        <v>4.590565594755347E-2</v>
      </c>
      <c r="L86" t="str">
        <f t="shared" si="94"/>
        <v>Sales and customer service occupations</v>
      </c>
      <c r="M86" s="11">
        <f t="shared" si="94"/>
        <v>11.182777196988516</v>
      </c>
      <c r="N86" s="11">
        <f t="shared" si="94"/>
        <v>11.09595583435679</v>
      </c>
      <c r="O86" s="11">
        <f t="shared" si="94"/>
        <v>11.515412077923617</v>
      </c>
      <c r="P86" s="11">
        <f t="shared" si="94"/>
        <v>11.895965620199359</v>
      </c>
      <c r="Q86" s="11">
        <f t="shared" si="94"/>
        <v>12.325628509344632</v>
      </c>
      <c r="S86" s="40">
        <f t="shared" si="95"/>
        <v>0.5879511744965038</v>
      </c>
      <c r="T86" s="40">
        <f t="shared" si="96"/>
        <v>0.4543249035050545</v>
      </c>
      <c r="W86" t="str">
        <f t="shared" si="97"/>
        <v>Sales and customer service occupations</v>
      </c>
      <c r="X86" s="11">
        <f t="shared" si="97"/>
        <v>18.086301410991233</v>
      </c>
      <c r="Y86" s="11">
        <f t="shared" si="97"/>
        <v>18.215031769916358</v>
      </c>
      <c r="Z86" s="11">
        <f t="shared" si="97"/>
        <v>18.109582079529762</v>
      </c>
      <c r="AA86" s="11">
        <f t="shared" si="97"/>
        <v>18.053099254038692</v>
      </c>
      <c r="AB86" s="11">
        <f t="shared" si="97"/>
        <v>17.504015683239292</v>
      </c>
      <c r="AD86" s="40">
        <f t="shared" si="98"/>
        <v>2.5730734568685243E-2</v>
      </c>
      <c r="AE86" s="40">
        <f t="shared" si="99"/>
        <v>-0.2264822918268794</v>
      </c>
    </row>
    <row r="87" spans="1:31" x14ac:dyDescent="0.2">
      <c r="A87" t="str">
        <f t="shared" si="92"/>
        <v>Process, plant and machine operatives</v>
      </c>
      <c r="B87" s="11">
        <f t="shared" si="92"/>
        <v>19.278278585784591</v>
      </c>
      <c r="C87" s="11">
        <f t="shared" si="92"/>
        <v>19.439991613177469</v>
      </c>
      <c r="D87" s="11">
        <f t="shared" si="92"/>
        <v>17.319022976458537</v>
      </c>
      <c r="E87" s="11">
        <f t="shared" si="92"/>
        <v>19.603303470433069</v>
      </c>
      <c r="F87" s="11">
        <f t="shared" si="92"/>
        <v>19.708221711028056</v>
      </c>
      <c r="H87" s="40">
        <f t="shared" si="100"/>
        <v>-2.1206611135548781</v>
      </c>
      <c r="I87" s="40">
        <f t="shared" si="93"/>
        <v>0.86525792246043842</v>
      </c>
      <c r="L87" t="str">
        <f t="shared" si="94"/>
        <v>Process, plant and machine operatives</v>
      </c>
      <c r="M87" s="11">
        <f t="shared" si="94"/>
        <v>16.494937919237096</v>
      </c>
      <c r="N87" s="11">
        <f t="shared" si="94"/>
        <v>16.407921514407384</v>
      </c>
      <c r="O87" s="11">
        <f t="shared" si="94"/>
        <v>14.621043008048746</v>
      </c>
      <c r="P87" s="11">
        <f t="shared" si="94"/>
        <v>16.114936839742423</v>
      </c>
      <c r="Q87" s="11">
        <f t="shared" si="94"/>
        <v>15.879666676733406</v>
      </c>
      <c r="S87" s="40">
        <f t="shared" si="95"/>
        <v>-2.3829826449000557</v>
      </c>
      <c r="T87" s="40">
        <f t="shared" si="96"/>
        <v>0.55203595066535271</v>
      </c>
      <c r="W87" t="str">
        <f t="shared" si="97"/>
        <v>Process, plant and machine operatives</v>
      </c>
      <c r="X87" s="11">
        <f t="shared" si="97"/>
        <v>2.7833406665474647</v>
      </c>
      <c r="Y87" s="11">
        <f t="shared" si="97"/>
        <v>3.0320700987700588</v>
      </c>
      <c r="Z87" s="11">
        <f t="shared" si="97"/>
        <v>2.6979799684097836</v>
      </c>
      <c r="AA87" s="11">
        <f t="shared" si="97"/>
        <v>3.4883666306906607</v>
      </c>
      <c r="AB87" s="11">
        <f t="shared" si="97"/>
        <v>3.8285550342946322</v>
      </c>
      <c r="AD87" s="40">
        <f t="shared" si="98"/>
        <v>-0.62103459325513199</v>
      </c>
      <c r="AE87" s="40">
        <f t="shared" si="99"/>
        <v>2.3606601808774164</v>
      </c>
    </row>
    <row r="88" spans="1:31" x14ac:dyDescent="0.2">
      <c r="A88" t="str">
        <f t="shared" si="92"/>
        <v>Elementary occupations</v>
      </c>
      <c r="B88" s="11">
        <f t="shared" si="92"/>
        <v>36.543630649865953</v>
      </c>
      <c r="C88" s="11">
        <f t="shared" si="92"/>
        <v>36.099481759079275</v>
      </c>
      <c r="D88" s="11">
        <f t="shared" si="92"/>
        <v>33.560335305287616</v>
      </c>
      <c r="E88" s="11">
        <f t="shared" si="92"/>
        <v>34.938096791521566</v>
      </c>
      <c r="F88" s="11">
        <f t="shared" si="92"/>
        <v>34.145490312044231</v>
      </c>
      <c r="H88" s="40">
        <f t="shared" si="100"/>
        <v>-1.6888175432284047</v>
      </c>
      <c r="I88" s="40">
        <f t="shared" si="93"/>
        <v>0.11530408573994233</v>
      </c>
      <c r="L88" t="str">
        <f t="shared" si="94"/>
        <v>Elementary occupations</v>
      </c>
      <c r="M88" s="11">
        <f t="shared" si="94"/>
        <v>20.097679299407059</v>
      </c>
      <c r="N88" s="11">
        <f t="shared" si="94"/>
        <v>18.153351143453861</v>
      </c>
      <c r="O88" s="11">
        <f t="shared" si="94"/>
        <v>17.827424847670517</v>
      </c>
      <c r="P88" s="11">
        <f t="shared" si="94"/>
        <v>18.747914046126866</v>
      </c>
      <c r="Q88" s="11">
        <f t="shared" si="94"/>
        <v>18.012963809720361</v>
      </c>
      <c r="S88" s="40">
        <f t="shared" si="95"/>
        <v>-2.3688195196848505</v>
      </c>
      <c r="T88" s="40">
        <f t="shared" si="96"/>
        <v>6.9048607157196074E-2</v>
      </c>
      <c r="W88" t="str">
        <f t="shared" si="97"/>
        <v>Elementary occupations</v>
      </c>
      <c r="X88" s="11">
        <f t="shared" si="97"/>
        <v>16.445951350458849</v>
      </c>
      <c r="Y88" s="11">
        <f t="shared" si="97"/>
        <v>17.946130615625385</v>
      </c>
      <c r="Z88" s="11">
        <f t="shared" si="97"/>
        <v>15.732910457617061</v>
      </c>
      <c r="AA88" s="11">
        <f t="shared" si="97"/>
        <v>16.190182745394701</v>
      </c>
      <c r="AB88" s="11">
        <f t="shared" si="97"/>
        <v>16.132526502323859</v>
      </c>
      <c r="AD88" s="40">
        <f t="shared" si="98"/>
        <v>-0.88257429538535215</v>
      </c>
      <c r="AE88" s="40">
        <f t="shared" si="99"/>
        <v>0.16735847323154918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337.07</v>
      </c>
      <c r="C90" s="34">
        <f t="shared" si="101"/>
        <v>351.15800000000007</v>
      </c>
      <c r="D90" s="34">
        <f t="shared" si="101"/>
        <v>347.39299999999992</v>
      </c>
      <c r="E90" s="34">
        <f t="shared" si="101"/>
        <v>363.64400000000001</v>
      </c>
      <c r="F90" s="34">
        <f t="shared" si="101"/>
        <v>386.17199999999991</v>
      </c>
      <c r="H90" s="43">
        <f>IF(D$6-B$6 &lt;&gt; 0,(EXP(LN(D18/B18)/(D$6-B$6))-1)*100,0)</f>
        <v>0.60514525050419099</v>
      </c>
      <c r="I90" s="43">
        <f>F56</f>
        <v>0.70800231659025048</v>
      </c>
      <c r="L90" s="24" t="str">
        <f t="shared" ref="L90:Q90" si="102">L18</f>
        <v>All occupations</v>
      </c>
      <c r="M90" s="34">
        <f t="shared" si="102"/>
        <v>180.24211740107373</v>
      </c>
      <c r="N90" s="34">
        <f t="shared" si="102"/>
        <v>184.37091198671311</v>
      </c>
      <c r="O90" s="34">
        <f t="shared" si="102"/>
        <v>181.12801225088205</v>
      </c>
      <c r="P90" s="34">
        <f t="shared" si="102"/>
        <v>187.9668070275228</v>
      </c>
      <c r="Q90" s="34">
        <f t="shared" si="102"/>
        <v>197.02031388153642</v>
      </c>
      <c r="S90" s="43">
        <f>IF(O$6-M$6 &lt;&gt; 0,(EXP(LN(O18/M18)/(O$6-M$6))-1)*100,0)</f>
        <v>9.8107845424211249E-2</v>
      </c>
      <c r="T90" s="43">
        <f>Q56</f>
        <v>0.5622601709041497</v>
      </c>
      <c r="W90" s="24" t="str">
        <f t="shared" ref="W90:AB90" si="103">W18</f>
        <v>All occupations</v>
      </c>
      <c r="X90" s="34">
        <f t="shared" si="103"/>
        <v>156.82788259892612</v>
      </c>
      <c r="Y90" s="34">
        <f t="shared" si="103"/>
        <v>166.78708801328679</v>
      </c>
      <c r="Z90" s="34">
        <f t="shared" si="103"/>
        <v>166.26498774911792</v>
      </c>
      <c r="AA90" s="34">
        <f t="shared" si="103"/>
        <v>175.67719297247714</v>
      </c>
      <c r="AB90" s="34">
        <f t="shared" si="103"/>
        <v>189.1516861184634</v>
      </c>
      <c r="AD90" s="43">
        <f>IF(Z$6-X$6 &lt;&gt; 0,(EXP(LN(Z18/X18)/(Z$6-X$6))-1)*100,0)</f>
        <v>1.1755339762026473</v>
      </c>
      <c r="AE90" s="43">
        <f>AB56</f>
        <v>0.86348294401983328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Gloucestershire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Gloucestershire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Gloucestershire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22.130348525455133</v>
      </c>
      <c r="C8" s="11">
        <v>26.348123018217027</v>
      </c>
      <c r="D8" s="11">
        <v>27.215157324063142</v>
      </c>
      <c r="E8" s="11">
        <v>25.523580436959868</v>
      </c>
      <c r="F8" s="11">
        <v>28.094282355466582</v>
      </c>
      <c r="G8" s="10"/>
      <c r="H8" s="11">
        <f>F8-D8</f>
        <v>0.87912503140344</v>
      </c>
      <c r="I8" s="11">
        <f>'RD T1'!E7</f>
        <v>13.478101478797512</v>
      </c>
      <c r="J8" s="11">
        <f>SUM(H8:I8)</f>
        <v>14.357226510200952</v>
      </c>
      <c r="L8" s="10" t="str">
        <f>name!D4</f>
        <v>11 Corporate managers and directors</v>
      </c>
      <c r="M8" s="11">
        <v>16.020272933348139</v>
      </c>
      <c r="N8" s="11">
        <v>18.113613057889449</v>
      </c>
      <c r="O8" s="11">
        <v>18.36753321529342</v>
      </c>
      <c r="P8" s="11">
        <v>16.788729866903022</v>
      </c>
      <c r="Q8" s="11">
        <v>17.799981619085283</v>
      </c>
      <c r="R8" s="10"/>
      <c r="S8" s="11">
        <f>Q8-O8</f>
        <v>-0.567551596208137</v>
      </c>
      <c r="T8" s="11">
        <f>'RD T1'!T7</f>
        <v>8.0292631931257237</v>
      </c>
      <c r="U8" s="11">
        <f>SUM(S8:T8)</f>
        <v>7.4617115969175867</v>
      </c>
      <c r="W8" s="10" t="str">
        <f>name!D4</f>
        <v>11 Corporate managers and directors</v>
      </c>
      <c r="X8" s="11">
        <v>6.1100755921069627</v>
      </c>
      <c r="Y8" s="11">
        <v>8.2345099603275553</v>
      </c>
      <c r="Z8" s="11">
        <v>8.8476241087697094</v>
      </c>
      <c r="AA8" s="11">
        <v>8.7348505700568193</v>
      </c>
      <c r="AB8" s="11">
        <v>10.294300736381283</v>
      </c>
      <c r="AC8" s="10"/>
      <c r="AD8" s="11">
        <f>AB8-Z8</f>
        <v>1.4466766276115735</v>
      </c>
      <c r="AE8" s="11">
        <f>'RD T1'!T36</f>
        <v>5.4488382856717896</v>
      </c>
      <c r="AF8" s="11">
        <f>SUM(AD8:AE8)</f>
        <v>6.8955149132833631</v>
      </c>
    </row>
    <row r="9" spans="1:32" x14ac:dyDescent="0.2">
      <c r="A9" s="10" t="str">
        <f>name!D5</f>
        <v>12 Other managers and proprietors</v>
      </c>
      <c r="B9" s="11">
        <v>11.860164490117054</v>
      </c>
      <c r="C9" s="11">
        <v>13.155683809694512</v>
      </c>
      <c r="D9" s="11">
        <v>13.367335915989161</v>
      </c>
      <c r="E9" s="11">
        <v>16.67865979777854</v>
      </c>
      <c r="F9" s="11">
        <v>19.094259003755411</v>
      </c>
      <c r="H9" s="11">
        <f t="shared" ref="H9:H32" si="2">F9-D9</f>
        <v>5.7269230877662505</v>
      </c>
      <c r="I9" s="11">
        <f>'RD T1'!E8</f>
        <v>9.7072399964841853</v>
      </c>
      <c r="J9" s="11">
        <f>SUM(H9:I9)</f>
        <v>15.434163084250436</v>
      </c>
      <c r="L9" s="10" t="str">
        <f>name!D5</f>
        <v>12 Other managers and proprietors</v>
      </c>
      <c r="M9" s="11">
        <v>7.3522809013568668</v>
      </c>
      <c r="N9" s="11">
        <v>8.0921235844565338</v>
      </c>
      <c r="O9" s="11">
        <v>7.858579480008153</v>
      </c>
      <c r="P9" s="11">
        <v>10.119901254072499</v>
      </c>
      <c r="Q9" s="11">
        <v>11.798661948748656</v>
      </c>
      <c r="S9" s="11">
        <f t="shared" ref="S9:S32" si="3">Q9-O9</f>
        <v>3.9400824687405027</v>
      </c>
      <c r="T9" s="11">
        <f>'RD T1'!T8</f>
        <v>5.3538924941505801</v>
      </c>
      <c r="U9" s="11">
        <f>SUM(S9:T9)</f>
        <v>9.2939749628910828</v>
      </c>
      <c r="W9" s="10" t="str">
        <f>name!D5</f>
        <v>12 Other managers and proprietors</v>
      </c>
      <c r="X9" s="11">
        <v>4.5078835887601807</v>
      </c>
      <c r="Y9" s="11">
        <v>5.0635602252379943</v>
      </c>
      <c r="Z9" s="11">
        <v>5.5087564359810166</v>
      </c>
      <c r="AA9" s="11">
        <v>6.5587585437060181</v>
      </c>
      <c r="AB9" s="11">
        <v>7.2955970550067413</v>
      </c>
      <c r="AD9" s="11">
        <f t="shared" ref="AD9:AD32" si="4">AB9-Z9</f>
        <v>1.7868406190257247</v>
      </c>
      <c r="AE9" s="11">
        <f>'RD T1'!T37</f>
        <v>4.353347502333607</v>
      </c>
      <c r="AF9" s="11">
        <f>SUM(AD9:AE9)</f>
        <v>6.1401881213593317</v>
      </c>
    </row>
    <row r="10" spans="1:32" x14ac:dyDescent="0.2">
      <c r="A10" s="10" t="str">
        <f>name!D6</f>
        <v>21 Science, research, engineering and technology professionals</v>
      </c>
      <c r="B10" s="11">
        <v>18.91992984805227</v>
      </c>
      <c r="C10" s="11">
        <v>21.901662480146513</v>
      </c>
      <c r="D10" s="11">
        <v>22.713652698663871</v>
      </c>
      <c r="E10" s="11">
        <v>24.163806716540595</v>
      </c>
      <c r="F10" s="11">
        <v>26.956112009075824</v>
      </c>
      <c r="G10" s="11"/>
      <c r="H10" s="11">
        <f t="shared" si="2"/>
        <v>4.2424593104119523</v>
      </c>
      <c r="I10" s="11">
        <f>'RD T1'!E9</f>
        <v>9.1663322041220958</v>
      </c>
      <c r="J10" s="11">
        <f t="shared" ref="J10:J32" si="5">SUM(H10:I10)</f>
        <v>13.408791514534048</v>
      </c>
      <c r="L10" s="10" t="str">
        <f>name!D6</f>
        <v>21 Science, research, engineering and technology professionals</v>
      </c>
      <c r="M10" s="11">
        <v>15.657517107535858</v>
      </c>
      <c r="N10" s="11">
        <v>18.141218855920588</v>
      </c>
      <c r="O10" s="11">
        <v>18.158853224240051</v>
      </c>
      <c r="P10" s="11">
        <v>18.683936865980534</v>
      </c>
      <c r="Q10" s="11">
        <v>20.355675071266468</v>
      </c>
      <c r="R10" s="11"/>
      <c r="S10" s="11">
        <f t="shared" si="3"/>
        <v>2.1968218470264169</v>
      </c>
      <c r="T10" s="11">
        <f>'RD T1'!T9</f>
        <v>6.2354074065381901</v>
      </c>
      <c r="U10" s="11">
        <f t="shared" ref="U10:U32" si="6">SUM(S10:T10)</f>
        <v>8.4322292535646071</v>
      </c>
      <c r="W10" s="10" t="str">
        <f>name!D6</f>
        <v>21 Science, research, engineering and technology professionals</v>
      </c>
      <c r="X10" s="11">
        <v>3.2624127405164303</v>
      </c>
      <c r="Y10" s="11">
        <v>3.7604436242259069</v>
      </c>
      <c r="Z10" s="11">
        <v>4.5547994744238389</v>
      </c>
      <c r="AA10" s="11">
        <v>5.4798698505600933</v>
      </c>
      <c r="AB10" s="11">
        <v>6.6004369378093779</v>
      </c>
      <c r="AC10" s="11"/>
      <c r="AD10" s="11">
        <f t="shared" si="4"/>
        <v>2.045637463385539</v>
      </c>
      <c r="AE10" s="11">
        <f>'RD T1'!T38</f>
        <v>2.9309247975839048</v>
      </c>
      <c r="AF10" s="11">
        <f t="shared" ref="AF10:AF32" si="7">SUM(AD10:AE10)</f>
        <v>4.9765622609694438</v>
      </c>
    </row>
    <row r="11" spans="1:32" x14ac:dyDescent="0.2">
      <c r="A11" s="10" t="str">
        <f>name!D7</f>
        <v>22 Health professionals</v>
      </c>
      <c r="B11" s="11">
        <v>14.415647320717667</v>
      </c>
      <c r="C11" s="11">
        <v>15.711971849731457</v>
      </c>
      <c r="D11" s="11">
        <v>15.501579199426509</v>
      </c>
      <c r="E11" s="11">
        <v>17.653330825369043</v>
      </c>
      <c r="F11" s="11">
        <v>21.014141705577604</v>
      </c>
      <c r="G11" s="11"/>
      <c r="H11" s="11">
        <f t="shared" si="2"/>
        <v>5.5125625061510952</v>
      </c>
      <c r="I11" s="11">
        <f>'RD T1'!E10</f>
        <v>9.7842176640253928</v>
      </c>
      <c r="J11" s="11">
        <f t="shared" si="5"/>
        <v>15.296780170176488</v>
      </c>
      <c r="L11" s="10" t="str">
        <f>name!D7</f>
        <v>22 Health professionals</v>
      </c>
      <c r="M11" s="11">
        <v>3.8786888637027737</v>
      </c>
      <c r="N11" s="11">
        <v>4.0407062159475409</v>
      </c>
      <c r="O11" s="11">
        <v>4.4724110793454805</v>
      </c>
      <c r="P11" s="11">
        <v>5.0878184703268046</v>
      </c>
      <c r="Q11" s="11">
        <v>6.0982973831862983</v>
      </c>
      <c r="R11" s="11"/>
      <c r="S11" s="11">
        <f t="shared" si="3"/>
        <v>1.6258863038408178</v>
      </c>
      <c r="T11" s="11">
        <f>'RD T1'!T10</f>
        <v>2.0555431851843187</v>
      </c>
      <c r="U11" s="11">
        <f t="shared" si="6"/>
        <v>3.6814294890251364</v>
      </c>
      <c r="W11" s="10" t="str">
        <f>name!D7</f>
        <v>22 Health professionals</v>
      </c>
      <c r="X11" s="11">
        <v>10.536958457014894</v>
      </c>
      <c r="Y11" s="11">
        <v>11.671265633783916</v>
      </c>
      <c r="Z11" s="11">
        <v>11.029168120081016</v>
      </c>
      <c r="AA11" s="11">
        <v>12.565512355042232</v>
      </c>
      <c r="AB11" s="11">
        <v>14.915844322391312</v>
      </c>
      <c r="AC11" s="11"/>
      <c r="AD11" s="11">
        <f t="shared" si="4"/>
        <v>3.8866762023102961</v>
      </c>
      <c r="AE11" s="11">
        <f>'RD T1'!T39</f>
        <v>7.7286744788410724</v>
      </c>
      <c r="AF11" s="11">
        <f t="shared" si="7"/>
        <v>11.615350681151369</v>
      </c>
    </row>
    <row r="12" spans="1:32" x14ac:dyDescent="0.2">
      <c r="A12" s="10" t="str">
        <f>name!D8</f>
        <v>23 Teaching and other educational professionals</v>
      </c>
      <c r="B12" s="11">
        <v>15.16743845985177</v>
      </c>
      <c r="C12" s="11">
        <v>16.237516277627211</v>
      </c>
      <c r="D12" s="11">
        <v>16.292866786648595</v>
      </c>
      <c r="E12" s="11">
        <v>17.276266386688597</v>
      </c>
      <c r="F12" s="11">
        <v>19.277369821198544</v>
      </c>
      <c r="G12" s="11"/>
      <c r="H12" s="11">
        <f t="shared" si="2"/>
        <v>2.9845030345499488</v>
      </c>
      <c r="I12" s="11">
        <f>'RD T1'!E11</f>
        <v>9.0768347774985205</v>
      </c>
      <c r="J12" s="11">
        <f t="shared" si="5"/>
        <v>12.061337812048469</v>
      </c>
      <c r="L12" s="10" t="str">
        <f>name!D8</f>
        <v>23 Teaching and other educational professionals</v>
      </c>
      <c r="M12" s="11">
        <v>5.3964819048903694</v>
      </c>
      <c r="N12" s="11">
        <v>5.5375250073563977</v>
      </c>
      <c r="O12" s="11">
        <v>5.1687739194037414</v>
      </c>
      <c r="P12" s="11">
        <v>5.6910493661611223</v>
      </c>
      <c r="Q12" s="11">
        <v>6.2952725230443685</v>
      </c>
      <c r="R12" s="11"/>
      <c r="S12" s="11">
        <f t="shared" si="3"/>
        <v>1.126498603640627</v>
      </c>
      <c r="T12" s="11">
        <f>'RD T1'!T11</f>
        <v>2.4633203158334958</v>
      </c>
      <c r="U12" s="11">
        <f t="shared" si="6"/>
        <v>3.5898189194741228</v>
      </c>
      <c r="W12" s="10" t="str">
        <f>name!D8</f>
        <v>23 Teaching and other educational professionals</v>
      </c>
      <c r="X12" s="11">
        <v>9.7709565549614066</v>
      </c>
      <c r="Y12" s="11">
        <v>10.699991270270814</v>
      </c>
      <c r="Z12" s="11">
        <v>11.124092867244862</v>
      </c>
      <c r="AA12" s="11">
        <v>11.585217020527464</v>
      </c>
      <c r="AB12" s="11">
        <v>12.982097298154175</v>
      </c>
      <c r="AC12" s="11"/>
      <c r="AD12" s="11">
        <f t="shared" si="4"/>
        <v>1.8580044309093129</v>
      </c>
      <c r="AE12" s="11">
        <f>'RD T1'!T40</f>
        <v>6.6135144616650257</v>
      </c>
      <c r="AF12" s="11">
        <f t="shared" si="7"/>
        <v>8.4715188925743377</v>
      </c>
    </row>
    <row r="13" spans="1:32" x14ac:dyDescent="0.2">
      <c r="A13" s="10" t="str">
        <f>name!D9</f>
        <v>24 Business, media and public service professionals</v>
      </c>
      <c r="B13" s="11">
        <v>18.620480107365644</v>
      </c>
      <c r="C13" s="11">
        <v>21.3757520746503</v>
      </c>
      <c r="D13" s="11">
        <v>23.245543570278755</v>
      </c>
      <c r="E13" s="11">
        <v>26.364981490927391</v>
      </c>
      <c r="F13" s="11">
        <v>30.050491700067269</v>
      </c>
      <c r="G13" s="11"/>
      <c r="H13" s="11">
        <f t="shared" si="2"/>
        <v>6.8049481297885137</v>
      </c>
      <c r="I13" s="11">
        <f>'RD T1'!E12</f>
        <v>12.875501501673824</v>
      </c>
      <c r="J13" s="11">
        <f t="shared" si="5"/>
        <v>19.680449631462338</v>
      </c>
      <c r="L13" s="10" t="str">
        <f>name!D9</f>
        <v>24 Business, media and public service professionals</v>
      </c>
      <c r="M13" s="11">
        <v>11.514847008530985</v>
      </c>
      <c r="N13" s="11">
        <v>12.546501594132611</v>
      </c>
      <c r="O13" s="11">
        <v>13.254192093495504</v>
      </c>
      <c r="P13" s="11">
        <v>15.087021767341293</v>
      </c>
      <c r="Q13" s="11">
        <v>16.768151536686165</v>
      </c>
      <c r="R13" s="11"/>
      <c r="S13" s="11">
        <f t="shared" si="3"/>
        <v>3.5139594431906609</v>
      </c>
      <c r="T13" s="11">
        <f>'RD T1'!T12</f>
        <v>6.4363128724124961</v>
      </c>
      <c r="U13" s="11">
        <f t="shared" si="6"/>
        <v>9.9502723156031578</v>
      </c>
      <c r="W13" s="10" t="str">
        <f>name!D9</f>
        <v>24 Business, media and public service professionals</v>
      </c>
      <c r="X13" s="11">
        <v>7.1056330988346392</v>
      </c>
      <c r="Y13" s="11">
        <v>8.8292504805176808</v>
      </c>
      <c r="Z13" s="11">
        <v>9.9913514767832297</v>
      </c>
      <c r="AA13" s="11">
        <v>11.277959723586079</v>
      </c>
      <c r="AB13" s="11">
        <v>13.2823401633811</v>
      </c>
      <c r="AC13" s="11"/>
      <c r="AD13" s="11">
        <f t="shared" si="4"/>
        <v>3.2909886865978706</v>
      </c>
      <c r="AE13" s="11">
        <f>'RD T1'!T41</f>
        <v>6.4391886292613325</v>
      </c>
      <c r="AF13" s="11">
        <f t="shared" si="7"/>
        <v>9.7301773158592031</v>
      </c>
    </row>
    <row r="14" spans="1:32" x14ac:dyDescent="0.2">
      <c r="A14" s="10" t="str">
        <f>name!D10</f>
        <v>31 Science, engineering and technology associate professionals</v>
      </c>
      <c r="B14" s="11">
        <v>5.596775065439358</v>
      </c>
      <c r="C14" s="11">
        <v>6.5890911720573673</v>
      </c>
      <c r="D14" s="11">
        <v>7.245179806611195</v>
      </c>
      <c r="E14" s="11">
        <v>6.4054495681795602</v>
      </c>
      <c r="F14" s="11">
        <v>6.8241741143062438</v>
      </c>
      <c r="G14" s="11"/>
      <c r="H14" s="11">
        <f t="shared" si="2"/>
        <v>-0.42100569230495122</v>
      </c>
      <c r="I14" s="11">
        <f>'RD T1'!E13</f>
        <v>2.6988417242934624</v>
      </c>
      <c r="J14" s="11">
        <f t="shared" si="5"/>
        <v>2.2778360319885111</v>
      </c>
      <c r="L14" s="10" t="str">
        <f>name!D10</f>
        <v>31 Science, engineering and technology associate professionals</v>
      </c>
      <c r="M14" s="11">
        <v>4.1459355867813832</v>
      </c>
      <c r="N14" s="11">
        <v>5.0133801615394953</v>
      </c>
      <c r="O14" s="11">
        <v>5.2837071513900007</v>
      </c>
      <c r="P14" s="11">
        <v>4.3735391091832545</v>
      </c>
      <c r="Q14" s="11">
        <v>4.4303149243205304</v>
      </c>
      <c r="R14" s="11"/>
      <c r="S14" s="11">
        <f t="shared" si="3"/>
        <v>-0.85339222706947027</v>
      </c>
      <c r="T14" s="11">
        <f>'RD T1'!T13</f>
        <v>1.6206958966524627</v>
      </c>
      <c r="U14" s="11">
        <f t="shared" si="6"/>
        <v>0.76730366958299245</v>
      </c>
      <c r="W14" s="10" t="str">
        <f>name!D10</f>
        <v>31 Science, engineering and technology associate professionals</v>
      </c>
      <c r="X14" s="11">
        <v>1.4508394786579755</v>
      </c>
      <c r="Y14" s="11">
        <v>1.575711010517862</v>
      </c>
      <c r="Z14" s="11">
        <v>1.9614726552211945</v>
      </c>
      <c r="AA14" s="11">
        <v>2.0319104589963084</v>
      </c>
      <c r="AB14" s="11">
        <v>2.3938591899857227</v>
      </c>
      <c r="AC14" s="11"/>
      <c r="AD14" s="11">
        <f t="shared" si="4"/>
        <v>0.43238653476452815</v>
      </c>
      <c r="AE14" s="11">
        <f>'RD T1'!T42</f>
        <v>1.0781458276409994</v>
      </c>
      <c r="AF14" s="11">
        <f t="shared" si="7"/>
        <v>1.5105323624055276</v>
      </c>
    </row>
    <row r="15" spans="1:32" x14ac:dyDescent="0.2">
      <c r="A15" s="10" t="str">
        <f>name!D11</f>
        <v>32 Health and social care associate professionals</v>
      </c>
      <c r="B15" s="11">
        <v>6.4074624994003795</v>
      </c>
      <c r="C15" s="11">
        <v>6.6594321732087085</v>
      </c>
      <c r="D15" s="11">
        <v>6.6801287363087978</v>
      </c>
      <c r="E15" s="11">
        <v>7.1111861138266725</v>
      </c>
      <c r="F15" s="11">
        <v>8.354723502561809</v>
      </c>
      <c r="G15" s="11"/>
      <c r="H15" s="11">
        <f t="shared" si="2"/>
        <v>1.6745947662530112</v>
      </c>
      <c r="I15" s="11">
        <f>'RD T1'!E14</f>
        <v>4.252568649972857</v>
      </c>
      <c r="J15" s="11">
        <f t="shared" si="5"/>
        <v>5.9271634162258682</v>
      </c>
      <c r="L15" s="10" t="str">
        <f>name!D11</f>
        <v>32 Health and social care associate professionals</v>
      </c>
      <c r="M15" s="11">
        <v>1.5195126350711481</v>
      </c>
      <c r="N15" s="11">
        <v>1.3766168708377797</v>
      </c>
      <c r="O15" s="11">
        <v>1.5381434165741328</v>
      </c>
      <c r="P15" s="11">
        <v>1.5036760042556925</v>
      </c>
      <c r="Q15" s="11">
        <v>1.7194744219940765</v>
      </c>
      <c r="R15" s="11"/>
      <c r="S15" s="11">
        <f t="shared" si="3"/>
        <v>0.18133100541994374</v>
      </c>
      <c r="T15" s="11">
        <f>'RD T1'!T14</f>
        <v>0.76251318165915261</v>
      </c>
      <c r="U15" s="11">
        <f t="shared" si="6"/>
        <v>0.94384418707909634</v>
      </c>
      <c r="W15" s="10" t="str">
        <f>name!D11</f>
        <v>32 Health and social care associate professionals</v>
      </c>
      <c r="X15" s="11">
        <v>4.8879498643292338</v>
      </c>
      <c r="Y15" s="11">
        <v>5.2828153023709286</v>
      </c>
      <c r="Z15" s="11">
        <v>5.1419853197346646</v>
      </c>
      <c r="AA15" s="11">
        <v>5.6075101095709803</v>
      </c>
      <c r="AB15" s="11">
        <v>6.6352490805677258</v>
      </c>
      <c r="AC15" s="11"/>
      <c r="AD15" s="11">
        <f t="shared" si="4"/>
        <v>1.4932637608330612</v>
      </c>
      <c r="AE15" s="11">
        <f>'RD T1'!T43</f>
        <v>3.4900554683137033</v>
      </c>
      <c r="AF15" s="11">
        <f t="shared" si="7"/>
        <v>4.9833192291467645</v>
      </c>
    </row>
    <row r="16" spans="1:32" x14ac:dyDescent="0.2">
      <c r="A16" s="10" t="str">
        <f>name!D12</f>
        <v>33 Protective service occupations</v>
      </c>
      <c r="B16" s="11">
        <v>2.6246281196898718</v>
      </c>
      <c r="C16" s="11">
        <v>2.2619067495954117</v>
      </c>
      <c r="D16" s="11">
        <v>2.4491350864360739</v>
      </c>
      <c r="E16" s="11">
        <v>2.9664307455708672</v>
      </c>
      <c r="F16" s="11">
        <v>3.4164297931974055</v>
      </c>
      <c r="G16" s="11"/>
      <c r="H16" s="11">
        <f t="shared" si="2"/>
        <v>0.96729470676133156</v>
      </c>
      <c r="I16" s="11">
        <f>'RD T1'!E15</f>
        <v>1.0244534827597165</v>
      </c>
      <c r="J16" s="11">
        <f t="shared" si="5"/>
        <v>1.991748189521048</v>
      </c>
      <c r="L16" s="10" t="str">
        <f>name!D12</f>
        <v>33 Protective service occupations</v>
      </c>
      <c r="M16" s="11">
        <v>2.013897845015538</v>
      </c>
      <c r="N16" s="11">
        <v>1.7047770974536924</v>
      </c>
      <c r="O16" s="11">
        <v>1.8266482391662411</v>
      </c>
      <c r="P16" s="11">
        <v>2.1353450281781194</v>
      </c>
      <c r="Q16" s="11">
        <v>2.3552138558100477</v>
      </c>
      <c r="R16" s="11"/>
      <c r="S16" s="11">
        <f t="shared" si="3"/>
        <v>0.52856561664380664</v>
      </c>
      <c r="T16" s="11">
        <f>'RD T1'!T15</f>
        <v>0.60759691673199034</v>
      </c>
      <c r="U16" s="11">
        <f t="shared" si="6"/>
        <v>1.136162533375797</v>
      </c>
      <c r="W16" s="10" t="str">
        <f>name!D12</f>
        <v>33 Protective service occupations</v>
      </c>
      <c r="X16" s="11">
        <v>0.61073027467433427</v>
      </c>
      <c r="Y16" s="11">
        <v>0.55712965214171739</v>
      </c>
      <c r="Z16" s="11">
        <v>0.62248684726983505</v>
      </c>
      <c r="AA16" s="11">
        <v>0.83108571739274606</v>
      </c>
      <c r="AB16" s="11">
        <v>1.061215937387358</v>
      </c>
      <c r="AC16" s="11"/>
      <c r="AD16" s="11">
        <f t="shared" si="4"/>
        <v>0.43872909011752292</v>
      </c>
      <c r="AE16" s="11">
        <f>'RD T1'!T44</f>
        <v>0.41685656602772636</v>
      </c>
      <c r="AF16" s="11">
        <f t="shared" si="7"/>
        <v>0.85558565614524928</v>
      </c>
    </row>
    <row r="17" spans="1:32" x14ac:dyDescent="0.2">
      <c r="A17" s="10" t="str">
        <f>name!D13</f>
        <v>34 Culture, media and sports occupations</v>
      </c>
      <c r="B17" s="11">
        <v>6.5996395444980331</v>
      </c>
      <c r="C17" s="11">
        <v>7.2714383133390452</v>
      </c>
      <c r="D17" s="11">
        <v>7.237454740561561</v>
      </c>
      <c r="E17" s="11">
        <v>7.6491223415503047</v>
      </c>
      <c r="F17" s="11">
        <v>8.9053445960700124</v>
      </c>
      <c r="G17" s="11"/>
      <c r="H17" s="11">
        <f t="shared" si="2"/>
        <v>1.6678898555084514</v>
      </c>
      <c r="I17" s="11">
        <f>'RD T1'!E16</f>
        <v>3.8425828034115876</v>
      </c>
      <c r="J17" s="11">
        <f t="shared" si="5"/>
        <v>5.5104726589200386</v>
      </c>
      <c r="L17" s="10" t="str">
        <f>name!D13</f>
        <v>34 Culture, media and sports occupations</v>
      </c>
      <c r="M17" s="11">
        <v>3.2793369779593582</v>
      </c>
      <c r="N17" s="11">
        <v>3.4152798950405718</v>
      </c>
      <c r="O17" s="11">
        <v>3.1168655552674829</v>
      </c>
      <c r="P17" s="11">
        <v>3.2993235407523884</v>
      </c>
      <c r="Q17" s="11">
        <v>3.838314006040068</v>
      </c>
      <c r="R17" s="11"/>
      <c r="S17" s="11">
        <f t="shared" si="3"/>
        <v>0.72144845077258513</v>
      </c>
      <c r="T17" s="11">
        <f>'RD T1'!T16</f>
        <v>1.3957311848855423</v>
      </c>
      <c r="U17" s="11">
        <f t="shared" si="6"/>
        <v>2.1171796356581272</v>
      </c>
      <c r="W17" s="10" t="str">
        <f>name!D13</f>
        <v>34 Culture, media and sports occupations</v>
      </c>
      <c r="X17" s="11">
        <v>3.320302566538671</v>
      </c>
      <c r="Y17" s="11">
        <v>3.8561584182984712</v>
      </c>
      <c r="Z17" s="11">
        <v>4.1205891852940848</v>
      </c>
      <c r="AA17" s="11">
        <v>4.3497988007979131</v>
      </c>
      <c r="AB17" s="11">
        <v>5.0670305900299413</v>
      </c>
      <c r="AC17" s="11"/>
      <c r="AD17" s="11">
        <f t="shared" si="4"/>
        <v>0.94644140473585647</v>
      </c>
      <c r="AE17" s="11">
        <f>'RD T1'!T45</f>
        <v>2.4468516185260452</v>
      </c>
      <c r="AF17" s="11">
        <f t="shared" si="7"/>
        <v>3.3932930232619016</v>
      </c>
    </row>
    <row r="18" spans="1:32" x14ac:dyDescent="0.2">
      <c r="A18" s="10" t="str">
        <f>name!D14</f>
        <v>35 Business and public service associate professionals</v>
      </c>
      <c r="B18" s="11">
        <v>19.285094674559932</v>
      </c>
      <c r="C18" s="11">
        <v>20.277793757873191</v>
      </c>
      <c r="D18" s="11">
        <v>21.2458689829419</v>
      </c>
      <c r="E18" s="11">
        <v>20.709525409356761</v>
      </c>
      <c r="F18" s="11">
        <v>21.67097443471917</v>
      </c>
      <c r="G18" s="11"/>
      <c r="H18" s="11">
        <f t="shared" si="2"/>
        <v>0.4251054517772701</v>
      </c>
      <c r="I18" s="11">
        <f>'RD T1'!E17</f>
        <v>9.6566268420113381</v>
      </c>
      <c r="J18" s="11">
        <f t="shared" si="5"/>
        <v>10.081732293788608</v>
      </c>
      <c r="L18" s="10" t="str">
        <f>name!D14</f>
        <v>35 Business and public service associate professionals</v>
      </c>
      <c r="M18" s="11">
        <v>10.758532838123458</v>
      </c>
      <c r="N18" s="11">
        <v>10.949732894222345</v>
      </c>
      <c r="O18" s="11">
        <v>11.380058506285488</v>
      </c>
      <c r="P18" s="11">
        <v>10.662375761125663</v>
      </c>
      <c r="Q18" s="11">
        <v>10.644233236082616</v>
      </c>
      <c r="R18" s="11"/>
      <c r="S18" s="11">
        <f t="shared" si="3"/>
        <v>-0.73582527020287181</v>
      </c>
      <c r="T18" s="11">
        <f>'RD T1'!T17</f>
        <v>4.0949662004101057</v>
      </c>
      <c r="U18" s="11">
        <f t="shared" si="6"/>
        <v>3.3591409302072339</v>
      </c>
      <c r="W18" s="10" t="str">
        <f>name!D14</f>
        <v>35 Business and public service associate professionals</v>
      </c>
      <c r="X18" s="11">
        <v>8.5265618364365015</v>
      </c>
      <c r="Y18" s="11">
        <v>9.3280608636508227</v>
      </c>
      <c r="Z18" s="11">
        <v>9.8658104766564172</v>
      </c>
      <c r="AA18" s="11">
        <v>10.047149648231088</v>
      </c>
      <c r="AB18" s="11">
        <v>11.026741198636525</v>
      </c>
      <c r="AC18" s="11"/>
      <c r="AD18" s="11">
        <f t="shared" si="4"/>
        <v>1.1609307219801082</v>
      </c>
      <c r="AE18" s="11">
        <f>'RD T1'!T46</f>
        <v>5.5616606416012315</v>
      </c>
      <c r="AF18" s="11">
        <f t="shared" si="7"/>
        <v>6.7225913635813397</v>
      </c>
    </row>
    <row r="19" spans="1:32" x14ac:dyDescent="0.2">
      <c r="A19" s="10" t="str">
        <f>name!D15</f>
        <v>41 Administrative occupations</v>
      </c>
      <c r="B19" s="11">
        <v>28.283057088761538</v>
      </c>
      <c r="C19" s="11">
        <v>27.017896694543499</v>
      </c>
      <c r="D19" s="11">
        <v>28.614375915133209</v>
      </c>
      <c r="E19" s="11">
        <v>26.413749947732889</v>
      </c>
      <c r="F19" s="11">
        <v>24.928762213602585</v>
      </c>
      <c r="G19" s="11"/>
      <c r="H19" s="11">
        <f t="shared" si="2"/>
        <v>-3.6856137015306238</v>
      </c>
      <c r="I19" s="11">
        <f>'RD T1'!E18</f>
        <v>13.186664334091887</v>
      </c>
      <c r="J19" s="11">
        <f t="shared" si="5"/>
        <v>9.5010506325612631</v>
      </c>
      <c r="L19" s="10" t="str">
        <f>name!D15</f>
        <v>41 Administrative occupations</v>
      </c>
      <c r="M19" s="11">
        <v>7.5457217979310567</v>
      </c>
      <c r="N19" s="11">
        <v>6.6784938905833879</v>
      </c>
      <c r="O19" s="11">
        <v>8.066187589794712</v>
      </c>
      <c r="P19" s="11">
        <v>7.5850303120612761</v>
      </c>
      <c r="Q19" s="11">
        <v>7.9493218142190241</v>
      </c>
      <c r="R19" s="11"/>
      <c r="S19" s="11">
        <f t="shared" si="3"/>
        <v>-0.11686577557568789</v>
      </c>
      <c r="T19" s="11">
        <f>'RD T1'!T18</f>
        <v>2.8663651841854163</v>
      </c>
      <c r="U19" s="11">
        <f t="shared" si="6"/>
        <v>2.7494994086097284</v>
      </c>
      <c r="W19" s="10" t="str">
        <f>name!D15</f>
        <v>41 Administrative occupations</v>
      </c>
      <c r="X19" s="11">
        <v>20.737335290830458</v>
      </c>
      <c r="Y19" s="11">
        <v>20.33940280396013</v>
      </c>
      <c r="Z19" s="11">
        <v>20.54818832533849</v>
      </c>
      <c r="AA19" s="11">
        <v>18.828719635671629</v>
      </c>
      <c r="AB19" s="11">
        <v>16.979440399383567</v>
      </c>
      <c r="AC19" s="11"/>
      <c r="AD19" s="11">
        <f t="shared" si="4"/>
        <v>-3.5687479259549235</v>
      </c>
      <c r="AE19" s="11">
        <f>'RD T1'!T47</f>
        <v>10.32029914990647</v>
      </c>
      <c r="AF19" s="11">
        <f t="shared" si="7"/>
        <v>6.7515512239515463</v>
      </c>
    </row>
    <row r="20" spans="1:32" x14ac:dyDescent="0.2">
      <c r="A20" s="10" t="str">
        <f>name!D16</f>
        <v>42 Secretarial and related occupations</v>
      </c>
      <c r="B20" s="11">
        <v>7.073701953048495</v>
      </c>
      <c r="C20" s="11">
        <v>6.4335106577083199</v>
      </c>
      <c r="D20" s="11">
        <v>6.296435204967409</v>
      </c>
      <c r="E20" s="11">
        <v>6.702688452412823</v>
      </c>
      <c r="F20" s="11">
        <v>6.0007943841958307</v>
      </c>
      <c r="G20" s="11"/>
      <c r="H20" s="11">
        <f t="shared" si="2"/>
        <v>-0.29564082077157838</v>
      </c>
      <c r="I20" s="11">
        <f>'RD T1'!E19</f>
        <v>3.3473221636458739</v>
      </c>
      <c r="J20" s="11">
        <f t="shared" si="5"/>
        <v>3.0516813428742955</v>
      </c>
      <c r="L20" s="10" t="str">
        <f>name!D16</f>
        <v>42 Secretarial and related occupations</v>
      </c>
      <c r="M20" s="11">
        <v>0.73677579824792938</v>
      </c>
      <c r="N20" s="11">
        <v>0.5496913937109863</v>
      </c>
      <c r="O20" s="11">
        <v>0.51122019770263649</v>
      </c>
      <c r="P20" s="11">
        <v>0.73352520907769614</v>
      </c>
      <c r="Q20" s="11">
        <v>0.91364523590033253</v>
      </c>
      <c r="R20" s="11"/>
      <c r="S20" s="11">
        <f t="shared" si="3"/>
        <v>0.40242503819769604</v>
      </c>
      <c r="T20" s="11">
        <f>'RD T1'!T19</f>
        <v>0.25683426984020991</v>
      </c>
      <c r="U20" s="11">
        <f t="shared" si="6"/>
        <v>0.65925930803790589</v>
      </c>
      <c r="W20" s="10" t="str">
        <f>name!D16</f>
        <v>42 Secretarial and related occupations</v>
      </c>
      <c r="X20" s="11">
        <v>6.3369261548005653</v>
      </c>
      <c r="Y20" s="11">
        <v>5.8838192639973323</v>
      </c>
      <c r="Z20" s="11">
        <v>5.7852150072647728</v>
      </c>
      <c r="AA20" s="11">
        <v>5.9691632433351236</v>
      </c>
      <c r="AB20" s="11">
        <v>5.0871491482954978</v>
      </c>
      <c r="AC20" s="11"/>
      <c r="AD20" s="11">
        <f t="shared" si="4"/>
        <v>-0.69806585896927498</v>
      </c>
      <c r="AE20" s="11">
        <f>'RD T1'!T48</f>
        <v>3.0904878938056641</v>
      </c>
      <c r="AF20" s="11">
        <f t="shared" si="7"/>
        <v>2.3924220348363892</v>
      </c>
    </row>
    <row r="21" spans="1:32" x14ac:dyDescent="0.2">
      <c r="A21" s="10" t="str">
        <f>name!D17</f>
        <v>51 Skilled agricultural and related trades</v>
      </c>
      <c r="B21" s="11">
        <v>5.0164188995445613</v>
      </c>
      <c r="C21" s="11">
        <v>4.7744581932226939</v>
      </c>
      <c r="D21" s="11">
        <v>5.2519154145104405</v>
      </c>
      <c r="E21" s="11">
        <v>5.2964968133548611</v>
      </c>
      <c r="F21" s="11">
        <v>5.7840385842694877</v>
      </c>
      <c r="G21" s="11"/>
      <c r="H21" s="11">
        <f t="shared" si="2"/>
        <v>0.53212316975904717</v>
      </c>
      <c r="I21" s="11">
        <f>'RD T1'!E20</f>
        <v>2.9057951895848193</v>
      </c>
      <c r="J21" s="11">
        <f t="shared" si="5"/>
        <v>3.4379183593438665</v>
      </c>
      <c r="L21" s="10" t="str">
        <f>name!D17</f>
        <v>51 Skilled agricultural and related trades</v>
      </c>
      <c r="M21" s="11">
        <v>4.5272336090185368</v>
      </c>
      <c r="N21" s="11">
        <v>4.1975667729345423</v>
      </c>
      <c r="O21" s="11">
        <v>4.5978602715313315</v>
      </c>
      <c r="P21" s="11">
        <v>4.6044075860352267</v>
      </c>
      <c r="Q21" s="11">
        <v>4.8962688160742251</v>
      </c>
      <c r="R21" s="11"/>
      <c r="S21" s="11">
        <f t="shared" si="3"/>
        <v>0.29840854454289367</v>
      </c>
      <c r="T21" s="11">
        <f>'RD T1'!T20</f>
        <v>2.3739540187513861</v>
      </c>
      <c r="U21" s="11">
        <f t="shared" si="6"/>
        <v>2.6723625632942798</v>
      </c>
      <c r="W21" s="10" t="str">
        <f>name!D17</f>
        <v>51 Skilled agricultural and related trades</v>
      </c>
      <c r="X21" s="11">
        <v>0.48918529052602427</v>
      </c>
      <c r="Y21" s="11">
        <v>0.57689142028814366</v>
      </c>
      <c r="Z21" s="11">
        <v>0.65405514297910117</v>
      </c>
      <c r="AA21" s="11">
        <v>0.69208922731962874</v>
      </c>
      <c r="AB21" s="11">
        <v>0.88776976819526332</v>
      </c>
      <c r="AC21" s="11"/>
      <c r="AD21" s="11">
        <f t="shared" si="4"/>
        <v>0.23371462521616215</v>
      </c>
      <c r="AE21" s="11">
        <f>'RD T1'!T49</f>
        <v>0.53184117083343341</v>
      </c>
      <c r="AF21" s="11">
        <f t="shared" si="7"/>
        <v>0.76555579604959556</v>
      </c>
    </row>
    <row r="22" spans="1:32" x14ac:dyDescent="0.2">
      <c r="A22" s="10" t="str">
        <f>name!D18</f>
        <v>52 Skilled metal, electrical and electronic trades</v>
      </c>
      <c r="B22" s="11">
        <v>15.827040544413665</v>
      </c>
      <c r="C22" s="11">
        <v>15.697915469723908</v>
      </c>
      <c r="D22" s="11">
        <v>14.034638953036611</v>
      </c>
      <c r="E22" s="11">
        <v>13.890622453284688</v>
      </c>
      <c r="F22" s="11">
        <v>13.293234299302206</v>
      </c>
      <c r="G22" s="11"/>
      <c r="H22" s="11">
        <f t="shared" si="2"/>
        <v>-0.74140465373440456</v>
      </c>
      <c r="I22" s="11">
        <f>'RD T1'!E21</f>
        <v>5.2955056448476086</v>
      </c>
      <c r="J22" s="11">
        <f t="shared" si="5"/>
        <v>4.554100991113204</v>
      </c>
      <c r="L22" s="10" t="str">
        <f>name!D18</f>
        <v>52 Skilled metal, electrical and electronic trades</v>
      </c>
      <c r="M22" s="11">
        <v>15.509334674293719</v>
      </c>
      <c r="N22" s="11">
        <v>15.151815122703017</v>
      </c>
      <c r="O22" s="11">
        <v>13.596277080411323</v>
      </c>
      <c r="P22" s="11">
        <v>12.940619168992447</v>
      </c>
      <c r="Q22" s="11">
        <v>12.023691361160418</v>
      </c>
      <c r="R22" s="11"/>
      <c r="S22" s="11">
        <f t="shared" si="3"/>
        <v>-1.5725857192509043</v>
      </c>
      <c r="T22" s="11">
        <f>'RD T1'!T21</f>
        <v>4.7131387377573555</v>
      </c>
      <c r="U22" s="11">
        <f t="shared" si="6"/>
        <v>3.1405530185064512</v>
      </c>
      <c r="W22" s="10" t="str">
        <f>name!D18</f>
        <v>52 Skilled metal, electrical and electronic trades</v>
      </c>
      <c r="X22" s="11">
        <v>0.31770587011995716</v>
      </c>
      <c r="Y22" s="11">
        <v>0.5461003470208825</v>
      </c>
      <c r="Z22" s="11">
        <v>0.43836187262528697</v>
      </c>
      <c r="AA22" s="11">
        <v>0.95000328429223602</v>
      </c>
      <c r="AB22" s="11">
        <v>1.2695429381417922</v>
      </c>
      <c r="AC22" s="11"/>
      <c r="AD22" s="11">
        <f t="shared" si="4"/>
        <v>0.83118106551650528</v>
      </c>
      <c r="AE22" s="11">
        <f>'RD T1'!T50</f>
        <v>0.58236690709025263</v>
      </c>
      <c r="AF22" s="11">
        <f t="shared" si="7"/>
        <v>1.4135479726067579</v>
      </c>
    </row>
    <row r="23" spans="1:32" x14ac:dyDescent="0.2">
      <c r="A23" s="10" t="str">
        <f>name!D19</f>
        <v>53 Skilled construction and building trades</v>
      </c>
      <c r="B23" s="11">
        <v>13.780435527666219</v>
      </c>
      <c r="C23" s="11">
        <v>14.61376076763931</v>
      </c>
      <c r="D23" s="11">
        <v>11.823731597518041</v>
      </c>
      <c r="E23" s="11">
        <v>13.021970408409203</v>
      </c>
      <c r="F23" s="11">
        <v>13.228850689799945</v>
      </c>
      <c r="G23" s="11"/>
      <c r="H23" s="11">
        <f t="shared" si="2"/>
        <v>1.4051190922819039</v>
      </c>
      <c r="I23" s="11">
        <f>'RD T1'!E22</f>
        <v>5.5171721645274072</v>
      </c>
      <c r="J23" s="11">
        <f t="shared" si="5"/>
        <v>6.9222912568093111</v>
      </c>
      <c r="L23" s="10" t="str">
        <f>name!D19</f>
        <v>53 Skilled construction and building trades</v>
      </c>
      <c r="M23" s="11">
        <v>13.593759983973341</v>
      </c>
      <c r="N23" s="11">
        <v>14.372051619967603</v>
      </c>
      <c r="O23" s="11">
        <v>11.528989491395894</v>
      </c>
      <c r="P23" s="11">
        <v>12.686697982503128</v>
      </c>
      <c r="Q23" s="11">
        <v>12.82272482131531</v>
      </c>
      <c r="R23" s="11"/>
      <c r="S23" s="11">
        <f t="shared" si="3"/>
        <v>1.2937353299194161</v>
      </c>
      <c r="T23" s="11">
        <f>'RD T1'!T22</f>
        <v>5.3264203553495104</v>
      </c>
      <c r="U23" s="11">
        <f t="shared" si="6"/>
        <v>6.6201556852689265</v>
      </c>
      <c r="W23" s="10" t="str">
        <f>name!D19</f>
        <v>53 Skilled construction and building trades</v>
      </c>
      <c r="X23" s="11">
        <v>0.18667554369286721</v>
      </c>
      <c r="Y23" s="11">
        <v>0.24170914767170321</v>
      </c>
      <c r="Z23" s="11">
        <v>0.29474210612215451</v>
      </c>
      <c r="AA23" s="11">
        <v>0.33527242590607564</v>
      </c>
      <c r="AB23" s="11">
        <v>0.40612586848462628</v>
      </c>
      <c r="AC23" s="11"/>
      <c r="AD23" s="11">
        <f t="shared" si="4"/>
        <v>0.11138376236247177</v>
      </c>
      <c r="AE23" s="11">
        <f>'RD T1'!T51</f>
        <v>0.19075180917789555</v>
      </c>
      <c r="AF23" s="11">
        <f t="shared" si="7"/>
        <v>0.3021355715403673</v>
      </c>
    </row>
    <row r="24" spans="1:32" x14ac:dyDescent="0.2">
      <c r="A24" s="10" t="str">
        <f>name!D20</f>
        <v>54 Textiles, printing and other skilled trades</v>
      </c>
      <c r="B24" s="11">
        <v>6.8738472918364453</v>
      </c>
      <c r="C24" s="11">
        <v>6.7001752301403377</v>
      </c>
      <c r="D24" s="11">
        <v>6.4878343675299002</v>
      </c>
      <c r="E24" s="11">
        <v>6.6055451689864224</v>
      </c>
      <c r="F24" s="11">
        <v>6.3214641335810784</v>
      </c>
      <c r="G24" s="11"/>
      <c r="H24" s="11">
        <f t="shared" si="2"/>
        <v>-0.16637023394882178</v>
      </c>
      <c r="I24" s="11">
        <f>'RD T1'!E23</f>
        <v>2.8697356332222732</v>
      </c>
      <c r="J24" s="11">
        <f t="shared" si="5"/>
        <v>2.7033653992734514</v>
      </c>
      <c r="L24" s="10" t="str">
        <f>name!D20</f>
        <v>54 Textiles, printing and other skilled trades</v>
      </c>
      <c r="M24" s="11">
        <v>4.2078352904296867</v>
      </c>
      <c r="N24" s="11">
        <v>4.0141446053185437</v>
      </c>
      <c r="O24" s="11">
        <v>3.5786202632781583</v>
      </c>
      <c r="P24" s="11">
        <v>3.5658606659310563</v>
      </c>
      <c r="Q24" s="11">
        <v>3.334549645071228</v>
      </c>
      <c r="R24" s="11"/>
      <c r="S24" s="11">
        <f t="shared" si="3"/>
        <v>-0.24407061820693032</v>
      </c>
      <c r="T24" s="11">
        <f>'RD T1'!T23</f>
        <v>1.1008034522924222</v>
      </c>
      <c r="U24" s="11">
        <f t="shared" si="6"/>
        <v>0.85673283408549183</v>
      </c>
      <c r="W24" s="10" t="str">
        <f>name!D20</f>
        <v>54 Textiles, printing and other skilled trades</v>
      </c>
      <c r="X24" s="11">
        <v>2.6660120014067652</v>
      </c>
      <c r="Y24" s="11">
        <v>2.6860306248218029</v>
      </c>
      <c r="Z24" s="11">
        <v>2.9092141042517485</v>
      </c>
      <c r="AA24" s="11">
        <v>3.0396845030553652</v>
      </c>
      <c r="AB24" s="11">
        <v>2.986914488509846</v>
      </c>
      <c r="AC24" s="11"/>
      <c r="AD24" s="11">
        <f t="shared" si="4"/>
        <v>7.7700384258097444E-2</v>
      </c>
      <c r="AE24" s="11">
        <f>'RD T1'!T52</f>
        <v>1.7689321809298513</v>
      </c>
      <c r="AF24" s="11">
        <f t="shared" si="7"/>
        <v>1.8466325651879487</v>
      </c>
    </row>
    <row r="25" spans="1:32" x14ac:dyDescent="0.2">
      <c r="A25" s="10" t="str">
        <f>name!D21</f>
        <v>61 Caring personal service occupations</v>
      </c>
      <c r="B25" s="11">
        <v>26.272802068235961</v>
      </c>
      <c r="C25" s="11">
        <v>25.378868390446566</v>
      </c>
      <c r="D25" s="11">
        <v>24.117018261283967</v>
      </c>
      <c r="E25" s="11">
        <v>27.06006157631057</v>
      </c>
      <c r="F25" s="11">
        <v>30.845506852745807</v>
      </c>
      <c r="G25" s="11"/>
      <c r="H25" s="11">
        <f t="shared" si="2"/>
        <v>6.72848859146184</v>
      </c>
      <c r="I25" s="11">
        <f>'RD T1'!E24</f>
        <v>15.711032442779207</v>
      </c>
      <c r="J25" s="11">
        <f t="shared" si="5"/>
        <v>22.439521034241046</v>
      </c>
      <c r="L25" s="10" t="str">
        <f>name!D21</f>
        <v>61 Caring personal service occupations</v>
      </c>
      <c r="M25" s="11">
        <v>2.7324375830905288</v>
      </c>
      <c r="N25" s="11">
        <v>2.5263137082738933</v>
      </c>
      <c r="O25" s="11">
        <v>2.5203368112530447</v>
      </c>
      <c r="P25" s="11">
        <v>3.2236431560556444</v>
      </c>
      <c r="Q25" s="11">
        <v>3.9819222662560598</v>
      </c>
      <c r="R25" s="11"/>
      <c r="S25" s="11">
        <f t="shared" si="3"/>
        <v>1.4615854550030152</v>
      </c>
      <c r="T25" s="11">
        <f>'RD T1'!T24</f>
        <v>1.5002259424356645</v>
      </c>
      <c r="U25" s="11">
        <f t="shared" si="6"/>
        <v>2.9618113974386797</v>
      </c>
      <c r="W25" s="10" t="str">
        <f>name!D21</f>
        <v>61 Caring personal service occupations</v>
      </c>
      <c r="X25" s="11">
        <v>23.540364485145439</v>
      </c>
      <c r="Y25" s="11">
        <v>22.85255468217267</v>
      </c>
      <c r="Z25" s="11">
        <v>21.596681450030921</v>
      </c>
      <c r="AA25" s="11">
        <v>23.836418420254915</v>
      </c>
      <c r="AB25" s="11">
        <v>26.863584586489754</v>
      </c>
      <c r="AC25" s="11"/>
      <c r="AD25" s="11">
        <f t="shared" si="4"/>
        <v>5.2669031364588328</v>
      </c>
      <c r="AE25" s="11">
        <f>'RD T1'!T53</f>
        <v>14.210806500343539</v>
      </c>
      <c r="AF25" s="11">
        <f t="shared" si="7"/>
        <v>19.477709636802373</v>
      </c>
    </row>
    <row r="26" spans="1:32" x14ac:dyDescent="0.2">
      <c r="A26" s="10" t="str">
        <f>name!D22</f>
        <v>62 Leisure, travel and related personal service occupations</v>
      </c>
      <c r="B26" s="11">
        <v>6.9358324538479064</v>
      </c>
      <c r="C26" s="11">
        <v>7.684250926859483</v>
      </c>
      <c r="D26" s="11">
        <v>6.774426936006698</v>
      </c>
      <c r="E26" s="11">
        <v>7.4345206258074006</v>
      </c>
      <c r="F26" s="11">
        <v>8.1891529961479037</v>
      </c>
      <c r="G26" s="11"/>
      <c r="H26" s="11">
        <f t="shared" si="2"/>
        <v>1.4147260601412057</v>
      </c>
      <c r="I26" s="11">
        <f>'RD T1'!E25</f>
        <v>3.9083322769303086</v>
      </c>
      <c r="J26" s="11">
        <f t="shared" si="5"/>
        <v>5.3230583370715143</v>
      </c>
      <c r="L26" s="10" t="str">
        <f>name!D22</f>
        <v>62 Leisure, travel and related personal service occupations</v>
      </c>
      <c r="M26" s="11">
        <v>1.8514031925447345</v>
      </c>
      <c r="N26" s="11">
        <v>2.1414339573747254</v>
      </c>
      <c r="O26" s="11">
        <v>2.1029122654511965</v>
      </c>
      <c r="P26" s="11">
        <v>2.2847019127844854</v>
      </c>
      <c r="Q26" s="11">
        <v>2.6090101214125232</v>
      </c>
      <c r="R26" s="11"/>
      <c r="S26" s="11">
        <f t="shared" si="3"/>
        <v>0.50609785596132673</v>
      </c>
      <c r="T26" s="11">
        <f>'RD T1'!T25</f>
        <v>1.0351685254825724</v>
      </c>
      <c r="U26" s="11">
        <f t="shared" si="6"/>
        <v>1.5412663814438992</v>
      </c>
      <c r="W26" s="10" t="str">
        <f>name!D22</f>
        <v>62 Leisure, travel and related personal service occupations</v>
      </c>
      <c r="X26" s="11">
        <v>5.0844292613031739</v>
      </c>
      <c r="Y26" s="11">
        <v>5.5428169694847629</v>
      </c>
      <c r="Z26" s="11">
        <v>4.6715146705555135</v>
      </c>
      <c r="AA26" s="11">
        <v>5.1498187130229196</v>
      </c>
      <c r="AB26" s="11">
        <v>5.5801428747353796</v>
      </c>
      <c r="AC26" s="11"/>
      <c r="AD26" s="11">
        <f t="shared" si="4"/>
        <v>0.90862820417986612</v>
      </c>
      <c r="AE26" s="11">
        <f>'RD T1'!T54</f>
        <v>2.8731637514477359</v>
      </c>
      <c r="AF26" s="11">
        <f t="shared" si="7"/>
        <v>3.7817919556276021</v>
      </c>
    </row>
    <row r="27" spans="1:32" x14ac:dyDescent="0.2">
      <c r="A27" s="10" t="str">
        <f>name!D23</f>
        <v>63 Community and civil enforcement occupations</v>
      </c>
      <c r="B27" s="11">
        <v>0.28826767386778418</v>
      </c>
      <c r="C27" s="11">
        <v>0.21633101704527893</v>
      </c>
      <c r="D27" s="11">
        <v>0.29436806288461703</v>
      </c>
      <c r="E27" s="11">
        <v>0.22553958476028657</v>
      </c>
      <c r="F27" s="11">
        <v>0.23853659470299232</v>
      </c>
      <c r="G27" s="11"/>
      <c r="H27" s="11">
        <f t="shared" si="2"/>
        <v>-5.583146818162471E-2</v>
      </c>
      <c r="I27" s="11">
        <f>'RD T1'!E26</f>
        <v>0.1082596058907251</v>
      </c>
      <c r="J27" s="11">
        <f t="shared" si="5"/>
        <v>5.2428137709100389E-2</v>
      </c>
      <c r="L27" s="10" t="str">
        <f>name!D23</f>
        <v>63 Community and civil enforcement occupations</v>
      </c>
      <c r="M27" s="11">
        <v>0.22491645359567949</v>
      </c>
      <c r="N27" s="11">
        <v>0.1506971888313787</v>
      </c>
      <c r="O27" s="11">
        <v>0.23596246595114378</v>
      </c>
      <c r="P27" s="11">
        <v>0.15078749373282938</v>
      </c>
      <c r="Q27" s="11">
        <v>0.16733027806435768</v>
      </c>
      <c r="R27" s="11"/>
      <c r="S27" s="11">
        <f t="shared" si="3"/>
        <v>-6.86321878867861E-2</v>
      </c>
      <c r="T27" s="11">
        <f>'RD T1'!T26</f>
        <v>6.4169685828922685E-2</v>
      </c>
      <c r="U27" s="11">
        <f t="shared" si="6"/>
        <v>-4.4625020578634156E-3</v>
      </c>
      <c r="W27" s="10" t="str">
        <f>name!D23</f>
        <v>63 Community and civil enforcement occupations</v>
      </c>
      <c r="X27" s="11">
        <v>6.3351220272104325E-2</v>
      </c>
      <c r="Y27" s="11">
        <v>6.5633828213900375E-2</v>
      </c>
      <c r="Z27" s="11">
        <v>5.8405596933473483E-2</v>
      </c>
      <c r="AA27" s="11">
        <v>7.4752091027457612E-2</v>
      </c>
      <c r="AB27" s="11">
        <v>7.1206316638634942E-2</v>
      </c>
      <c r="AC27" s="11"/>
      <c r="AD27" s="11">
        <f t="shared" si="4"/>
        <v>1.2800719705161459E-2</v>
      </c>
      <c r="AE27" s="11">
        <f>'RD T1'!T55</f>
        <v>4.4089920061802415E-2</v>
      </c>
      <c r="AF27" s="11">
        <f t="shared" si="7"/>
        <v>5.6890639766963874E-2</v>
      </c>
    </row>
    <row r="28" spans="1:32" x14ac:dyDescent="0.2">
      <c r="A28" s="10" t="str">
        <f>name!D24</f>
        <v>71 Sales occupations</v>
      </c>
      <c r="B28" s="11">
        <v>24.188456415460649</v>
      </c>
      <c r="C28" s="11">
        <v>23.783834972848652</v>
      </c>
      <c r="D28" s="11">
        <v>23.775844823164434</v>
      </c>
      <c r="E28" s="11">
        <v>22.403871344857741</v>
      </c>
      <c r="F28" s="11">
        <v>21.217114906768504</v>
      </c>
      <c r="G28" s="11"/>
      <c r="H28" s="11">
        <f t="shared" si="2"/>
        <v>-2.5587299163959294</v>
      </c>
      <c r="I28" s="11">
        <f>'RD T1'!E27</f>
        <v>10.278150886362031</v>
      </c>
      <c r="J28" s="11">
        <f t="shared" si="5"/>
        <v>7.7194209699661016</v>
      </c>
      <c r="L28" s="10" t="str">
        <f>name!D24</f>
        <v>71 Sales occupations</v>
      </c>
      <c r="M28" s="11">
        <v>9.2032210218226442</v>
      </c>
      <c r="N28" s="11">
        <v>9.2834952843020115</v>
      </c>
      <c r="O28" s="11">
        <v>9.3359129712112061</v>
      </c>
      <c r="P28" s="11">
        <v>8.8981948312742425</v>
      </c>
      <c r="Q28" s="11">
        <v>8.7829610426581493</v>
      </c>
      <c r="R28" s="11"/>
      <c r="S28" s="11">
        <f t="shared" si="3"/>
        <v>-0.55295192855305686</v>
      </c>
      <c r="T28" s="11">
        <f>'RD T1'!T27</f>
        <v>2.9853538833791564</v>
      </c>
      <c r="U28" s="11">
        <f t="shared" si="6"/>
        <v>2.4324019548260996</v>
      </c>
      <c r="W28" s="10" t="str">
        <f>name!D24</f>
        <v>71 Sales occupations</v>
      </c>
      <c r="X28" s="11">
        <v>14.985235393638085</v>
      </c>
      <c r="Y28" s="11">
        <v>14.500339688546591</v>
      </c>
      <c r="Z28" s="11">
        <v>14.439931851953261</v>
      </c>
      <c r="AA28" s="11">
        <v>13.505676513583444</v>
      </c>
      <c r="AB28" s="11">
        <v>12.434153864110343</v>
      </c>
      <c r="AC28" s="11"/>
      <c r="AD28" s="11">
        <f t="shared" si="4"/>
        <v>-2.0057779878429187</v>
      </c>
      <c r="AE28" s="11">
        <f>'RD T1'!T56</f>
        <v>7.2927970029828764</v>
      </c>
      <c r="AF28" s="11">
        <f t="shared" si="7"/>
        <v>5.2870190151399576</v>
      </c>
    </row>
    <row r="29" spans="1:32" x14ac:dyDescent="0.2">
      <c r="A29" s="10" t="str">
        <f>name!D25</f>
        <v>72 Customer service occupations</v>
      </c>
      <c r="B29" s="11">
        <v>5.0806221925190238</v>
      </c>
      <c r="C29" s="11">
        <v>5.5271526314245438</v>
      </c>
      <c r="D29" s="11">
        <v>5.8491493342889216</v>
      </c>
      <c r="E29" s="11">
        <v>7.5451935293803531</v>
      </c>
      <c r="F29" s="11">
        <v>8.6125292858154374</v>
      </c>
      <c r="G29" s="11"/>
      <c r="H29" s="11">
        <f t="shared" si="2"/>
        <v>2.7633799515265158</v>
      </c>
      <c r="I29" s="11">
        <f>'RD T1'!E28</f>
        <v>3.551081387348983</v>
      </c>
      <c r="J29" s="11">
        <f t="shared" si="5"/>
        <v>6.3144613388754989</v>
      </c>
      <c r="L29" s="10" t="str">
        <f>name!D25</f>
        <v>72 Customer service occupations</v>
      </c>
      <c r="M29" s="11">
        <v>1.9795561751658721</v>
      </c>
      <c r="N29" s="11">
        <v>1.8124605500547792</v>
      </c>
      <c r="O29" s="11">
        <v>2.1794991067124108</v>
      </c>
      <c r="P29" s="11">
        <v>2.9977707889251164</v>
      </c>
      <c r="Q29" s="11">
        <v>3.5426674666864826</v>
      </c>
      <c r="R29" s="11"/>
      <c r="S29" s="11">
        <f t="shared" si="3"/>
        <v>1.3631683599740718</v>
      </c>
      <c r="T29" s="11">
        <f>'RD T1'!T28</f>
        <v>1.0731898335229086</v>
      </c>
      <c r="U29" s="11">
        <f t="shared" si="6"/>
        <v>2.4363581934969805</v>
      </c>
      <c r="W29" s="10" t="str">
        <f>name!D25</f>
        <v>72 Customer service occupations</v>
      </c>
      <c r="X29" s="11">
        <v>3.1010660173531468</v>
      </c>
      <c r="Y29" s="11">
        <v>3.7146920813697655</v>
      </c>
      <c r="Z29" s="11">
        <v>3.6696502275765019</v>
      </c>
      <c r="AA29" s="11">
        <v>4.5474227404552483</v>
      </c>
      <c r="AB29" s="11">
        <v>5.0698618191289491</v>
      </c>
      <c r="AC29" s="11"/>
      <c r="AD29" s="11">
        <f t="shared" si="4"/>
        <v>1.4002115915524471</v>
      </c>
      <c r="AE29" s="11">
        <f>'RD T1'!T57</f>
        <v>2.4778915538260748</v>
      </c>
      <c r="AF29" s="11">
        <f t="shared" si="7"/>
        <v>3.878103145378522</v>
      </c>
    </row>
    <row r="30" spans="1:32" x14ac:dyDescent="0.2">
      <c r="A30" s="10" t="str">
        <f>name!D26</f>
        <v>81 Process, plant and machine operatives</v>
      </c>
      <c r="B30" s="11">
        <v>9.7727897014878895</v>
      </c>
      <c r="C30" s="11">
        <v>9.4100767607124958</v>
      </c>
      <c r="D30" s="11">
        <v>8.2927484885188889</v>
      </c>
      <c r="E30" s="11">
        <v>9.9463736234719384</v>
      </c>
      <c r="F30" s="11">
        <v>9.7870650000506725</v>
      </c>
      <c r="G30" s="11"/>
      <c r="H30" s="11">
        <f t="shared" si="2"/>
        <v>1.4943165115317836</v>
      </c>
      <c r="I30" s="11">
        <f>'RD T1'!E29</f>
        <v>3.7449493521612092</v>
      </c>
      <c r="J30" s="11">
        <f t="shared" si="5"/>
        <v>5.2392658636929923</v>
      </c>
      <c r="L30" s="10" t="str">
        <f>name!D26</f>
        <v>81 Process, plant and machine operatives</v>
      </c>
      <c r="M30" s="11">
        <v>7.7558488599968101</v>
      </c>
      <c r="N30" s="11">
        <v>7.2803635379098672</v>
      </c>
      <c r="O30" s="11">
        <v>6.4207114895878306</v>
      </c>
      <c r="P30" s="11">
        <v>7.5866789373366412</v>
      </c>
      <c r="Q30" s="11">
        <v>7.2496601893115518</v>
      </c>
      <c r="R30" s="11"/>
      <c r="S30" s="11">
        <f t="shared" si="3"/>
        <v>0.82894869972372121</v>
      </c>
      <c r="T30" s="11">
        <f>'RD T1'!T29</f>
        <v>2.6027252842391726</v>
      </c>
      <c r="U30" s="11">
        <f t="shared" si="6"/>
        <v>3.4316739839628938</v>
      </c>
      <c r="W30" s="10" t="str">
        <f>name!D26</f>
        <v>81 Process, plant and machine operatives</v>
      </c>
      <c r="X30" s="11">
        <v>2.0169408414910515</v>
      </c>
      <c r="Y30" s="11">
        <v>2.1297132228026192</v>
      </c>
      <c r="Z30" s="11">
        <v>1.8720369989310521</v>
      </c>
      <c r="AA30" s="11">
        <v>2.3596946861353105</v>
      </c>
      <c r="AB30" s="11">
        <v>2.5374048107391078</v>
      </c>
      <c r="AC30" s="11"/>
      <c r="AD30" s="11">
        <f t="shared" si="4"/>
        <v>0.66536781180805571</v>
      </c>
      <c r="AE30" s="11">
        <f>'RD T1'!T58</f>
        <v>1.1422240679220359</v>
      </c>
      <c r="AF30" s="11">
        <f t="shared" si="7"/>
        <v>1.8075918797300916</v>
      </c>
    </row>
    <row r="31" spans="1:32" x14ac:dyDescent="0.2">
      <c r="A31" s="10" t="str">
        <f>name!D27</f>
        <v>82 Transport and mobile machine drivers and operatives</v>
      </c>
      <c r="B31" s="11">
        <v>9.5054888842966996</v>
      </c>
      <c r="C31" s="11">
        <v>10.029914852464973</v>
      </c>
      <c r="D31" s="11">
        <v>9.0262744879396486</v>
      </c>
      <c r="E31" s="11">
        <v>9.6569298469611322</v>
      </c>
      <c r="F31" s="11">
        <v>9.9211567109773835</v>
      </c>
      <c r="G31" s="11"/>
      <c r="H31" s="11">
        <f t="shared" si="2"/>
        <v>0.8948822230377349</v>
      </c>
      <c r="I31" s="11">
        <f>'RD T1'!E30</f>
        <v>5.1475879698165024</v>
      </c>
      <c r="J31" s="11">
        <f t="shared" si="5"/>
        <v>6.0424701928542373</v>
      </c>
      <c r="L31" s="10" t="str">
        <f>name!D27</f>
        <v>82 Transport and mobile machine drivers and operatives</v>
      </c>
      <c r="M31" s="11">
        <v>8.7390890592402855</v>
      </c>
      <c r="N31" s="11">
        <v>9.1275579764975152</v>
      </c>
      <c r="O31" s="11">
        <v>8.2003315184609153</v>
      </c>
      <c r="P31" s="11">
        <v>8.5282579024057821</v>
      </c>
      <c r="Q31" s="11">
        <v>8.6300064874218538</v>
      </c>
      <c r="R31" s="11"/>
      <c r="S31" s="11">
        <f t="shared" si="3"/>
        <v>0.42967496896093849</v>
      </c>
      <c r="T31" s="11">
        <f>'RD T1'!T30</f>
        <v>4.4169698472822638</v>
      </c>
      <c r="U31" s="11">
        <f t="shared" si="6"/>
        <v>4.8466448162432023</v>
      </c>
      <c r="W31" s="10" t="str">
        <f>name!D27</f>
        <v>82 Transport and mobile machine drivers and operatives</v>
      </c>
      <c r="X31" s="11">
        <v>0.76639982505641313</v>
      </c>
      <c r="Y31" s="11">
        <v>0.90235687596743985</v>
      </c>
      <c r="Z31" s="11">
        <v>0.82594296947873169</v>
      </c>
      <c r="AA31" s="11">
        <v>1.1286719445553501</v>
      </c>
      <c r="AB31" s="11">
        <v>1.2911502235555243</v>
      </c>
      <c r="AC31" s="11"/>
      <c r="AD31" s="11">
        <f t="shared" si="4"/>
        <v>0.46520725407679264</v>
      </c>
      <c r="AE31" s="11">
        <f>'RD T1'!T59</f>
        <v>0.7306181225342393</v>
      </c>
      <c r="AF31" s="11">
        <f t="shared" si="7"/>
        <v>1.1958253766110318</v>
      </c>
    </row>
    <row r="32" spans="1:32" x14ac:dyDescent="0.2">
      <c r="A32" s="10" t="str">
        <f>name!D28</f>
        <v>91 Elementary trades and related occupations</v>
      </c>
      <c r="B32" s="11">
        <v>6.1858391787442359</v>
      </c>
      <c r="C32" s="11">
        <v>5.4875523245793483</v>
      </c>
      <c r="D32" s="11">
        <v>4.9566728858423668</v>
      </c>
      <c r="E32" s="11">
        <v>4.3995817564518509</v>
      </c>
      <c r="F32" s="11">
        <v>4.3895410793673815</v>
      </c>
      <c r="G32" s="11"/>
      <c r="H32" s="11">
        <f t="shared" si="2"/>
        <v>-0.56713180647498529</v>
      </c>
      <c r="I32" s="11">
        <f>'RD T1'!E31</f>
        <v>1.7353225455576493</v>
      </c>
      <c r="J32" s="11">
        <f t="shared" si="5"/>
        <v>1.168190739082664</v>
      </c>
      <c r="L32" s="10" t="str">
        <f>name!D28</f>
        <v>91 Elementary trades and related occupations</v>
      </c>
      <c r="M32" s="11">
        <v>4.6077355132646813</v>
      </c>
      <c r="N32" s="11">
        <v>4.0866502437424481</v>
      </c>
      <c r="O32" s="11">
        <v>3.7405425663854222</v>
      </c>
      <c r="P32" s="11">
        <v>3.2710706854912717</v>
      </c>
      <c r="Q32" s="11">
        <v>3.2629696162376116</v>
      </c>
      <c r="R32" s="11"/>
      <c r="S32" s="11">
        <f t="shared" si="3"/>
        <v>-0.47757295014781054</v>
      </c>
      <c r="T32" s="11">
        <f>'RD T1'!T31</f>
        <v>1.0659195971889923</v>
      </c>
      <c r="U32" s="11">
        <f t="shared" si="6"/>
        <v>0.58834664704118178</v>
      </c>
      <c r="W32" s="10" t="str">
        <f>name!D28</f>
        <v>91 Elementary trades and related occupations</v>
      </c>
      <c r="X32" s="11">
        <v>1.5781036654795566</v>
      </c>
      <c r="Y32" s="11">
        <v>1.4009020808368959</v>
      </c>
      <c r="Z32" s="11">
        <v>1.2161303194569484</v>
      </c>
      <c r="AA32" s="11">
        <v>1.1285110709605795</v>
      </c>
      <c r="AB32" s="11">
        <v>1.1265714631297652</v>
      </c>
      <c r="AC32" s="11"/>
      <c r="AD32" s="11">
        <f t="shared" si="4"/>
        <v>-8.9558856327183189E-2</v>
      </c>
      <c r="AE32" s="11">
        <f>'RD T1'!T60</f>
        <v>0.66940294836865644</v>
      </c>
      <c r="AF32" s="11">
        <f t="shared" si="7"/>
        <v>0.57984409204147325</v>
      </c>
    </row>
    <row r="33" spans="1:32" x14ac:dyDescent="0.2">
      <c r="A33" s="10" t="str">
        <f>name!D29</f>
        <v>92 Elementary administration and service occupations</v>
      </c>
      <c r="B33" s="11">
        <v>30.357791471121715</v>
      </c>
      <c r="C33" s="11">
        <v>30.611929434499924</v>
      </c>
      <c r="D33" s="11">
        <v>28.603662419445246</v>
      </c>
      <c r="E33" s="11">
        <v>30.538515035069715</v>
      </c>
      <c r="F33" s="11">
        <v>29.755949232676848</v>
      </c>
      <c r="G33" s="11"/>
      <c r="H33" s="11">
        <f t="shared" ref="H33" si="8">F33-D33</f>
        <v>1.1522868132316013</v>
      </c>
      <c r="I33" s="11">
        <f>'RD T1'!E32</f>
        <v>14.409199136571171</v>
      </c>
      <c r="J33" s="11">
        <f>SUM(H33:I33)</f>
        <v>15.561485949802773</v>
      </c>
      <c r="L33" s="10" t="str">
        <f>name!D29</f>
        <v>92 Elementary administration and service occupations</v>
      </c>
      <c r="M33" s="11">
        <v>15.489943786142376</v>
      </c>
      <c r="N33" s="11">
        <v>14.066700899711412</v>
      </c>
      <c r="O33" s="11">
        <v>14.086882281285096</v>
      </c>
      <c r="P33" s="11">
        <v>15.476843360635593</v>
      </c>
      <c r="Q33" s="11">
        <v>14.749994193482751</v>
      </c>
      <c r="R33" s="11"/>
      <c r="S33" s="11">
        <f t="shared" ref="S33" si="9">Q33-O33</f>
        <v>0.66311191219765497</v>
      </c>
      <c r="T33" s="11">
        <f>'RD T1'!T32</f>
        <v>5.8923569086272574</v>
      </c>
      <c r="U33" s="11">
        <f t="shared" ref="U33" si="10">SUM(S33:T33)</f>
        <v>6.5554688208249123</v>
      </c>
      <c r="W33" s="10" t="str">
        <f>name!D29</f>
        <v>92 Elementary administration and service occupations</v>
      </c>
      <c r="X33" s="11">
        <v>14.867847684979292</v>
      </c>
      <c r="Y33" s="11">
        <v>16.545228534788489</v>
      </c>
      <c r="Z33" s="11">
        <v>14.516780138160113</v>
      </c>
      <c r="AA33" s="11">
        <v>15.061671674434121</v>
      </c>
      <c r="AB33" s="11">
        <v>15.005955039194093</v>
      </c>
      <c r="AC33" s="11"/>
      <c r="AD33" s="11">
        <f t="shared" ref="AD33" si="11">AB33-Z33</f>
        <v>0.48917490103398009</v>
      </c>
      <c r="AE33" s="11">
        <f>'RD T1'!T61</f>
        <v>8.5168422279439131</v>
      </c>
      <c r="AF33" s="11">
        <f t="shared" ref="AF33" si="12">SUM(AD33:AE33)</f>
        <v>9.0060171289778932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337.06999999999994</v>
      </c>
      <c r="C35" s="34">
        <f>SUM(C8:C33)</f>
        <v>351.15800000000007</v>
      </c>
      <c r="D35" s="34">
        <f>SUM(D8:D33)</f>
        <v>347.39300000000003</v>
      </c>
      <c r="E35" s="34">
        <f>SUM(E8:E33)</f>
        <v>363.64400000000006</v>
      </c>
      <c r="F35" s="34">
        <f>SUM(F8:F33)</f>
        <v>386.17199999999997</v>
      </c>
      <c r="G35" s="11"/>
      <c r="H35" s="34">
        <f>F35-D35</f>
        <v>38.77899999999994</v>
      </c>
      <c r="I35" s="34">
        <f>SUM(I8:I33)</f>
        <v>177.2794118583881</v>
      </c>
      <c r="J35" s="34">
        <f>SUM(J8:J33)</f>
        <v>216.0584118583881</v>
      </c>
      <c r="L35" s="231" t="str">
        <f>name!D3</f>
        <v>All occupations</v>
      </c>
      <c r="M35" s="34">
        <f>SUM(M8:M33)</f>
        <v>180.24211740107376</v>
      </c>
      <c r="N35" s="34">
        <f>SUM(N8:N33)</f>
        <v>184.37091198671305</v>
      </c>
      <c r="O35" s="34">
        <f>SUM(O8:O33)</f>
        <v>181.12801225088202</v>
      </c>
      <c r="P35" s="34">
        <f>SUM(P8:P33)</f>
        <v>187.96680702752289</v>
      </c>
      <c r="Q35" s="34">
        <f>SUM(Q8:Q33)</f>
        <v>197.02031388153645</v>
      </c>
      <c r="R35" s="11"/>
      <c r="S35" s="34">
        <f>Q35-O35</f>
        <v>15.89230163065443</v>
      </c>
      <c r="T35" s="34">
        <f>SUM(T8:T33)</f>
        <v>76.328838373747288</v>
      </c>
      <c r="U35" s="34">
        <f>SUM(U8:U33)</f>
        <v>92.221140004401718</v>
      </c>
      <c r="W35" s="231" t="str">
        <f>name!D3</f>
        <v>All occupations</v>
      </c>
      <c r="X35" s="34">
        <f>SUM(X8:X33)</f>
        <v>156.82788259892612</v>
      </c>
      <c r="Y35" s="34">
        <f>SUM(Y8:Y33)</f>
        <v>166.78708801328679</v>
      </c>
      <c r="Z35" s="34">
        <f>SUM(Z8:Z33)</f>
        <v>166.26498774911798</v>
      </c>
      <c r="AA35" s="34">
        <f>SUM(AA8:AA33)</f>
        <v>175.67719297247709</v>
      </c>
      <c r="AB35" s="34">
        <f>SUM(AB8:AB33)</f>
        <v>189.15168611846343</v>
      </c>
      <c r="AC35" s="11"/>
      <c r="AD35" s="34">
        <f t="shared" ref="AD35" si="13">AB35-Z35</f>
        <v>22.886698369345453</v>
      </c>
      <c r="AE35" s="34">
        <f>SUM(AE8:AE33)</f>
        <v>100.95057348464087</v>
      </c>
      <c r="AF35" s="34">
        <f>SUM(AF8:AF33)</f>
        <v>123.83727185398634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Gloucestershire (Continued)</v>
      </c>
      <c r="L38" s="19" t="str">
        <f>CONCATENATE(L$1," (Continued)")</f>
        <v>Occupation Table 2.1  Males: Employment Change by Occupation (SOC 2020) and Replacement Demand, 2015-2035, Gloucestershire (Continued)</v>
      </c>
      <c r="W38" s="19" t="str">
        <f>CONCATENATE(W$1," (Continued)")</f>
        <v>Occupation Table 2.2  Females: Employment Change by Occupation (SOC 2020) and Replacement Demand, 2015-2035, Gloucestershire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6.5655052438529493</v>
      </c>
      <c r="C45" s="173">
        <f t="shared" si="20"/>
        <v>7.5032102410359496</v>
      </c>
      <c r="D45" s="173">
        <f t="shared" si="20"/>
        <v>7.8341121795957713</v>
      </c>
      <c r="E45" s="173">
        <f t="shared" si="20"/>
        <v>7.0188372245822457</v>
      </c>
      <c r="F45" s="173">
        <f t="shared" si="20"/>
        <v>7.2750697501285915</v>
      </c>
      <c r="H45" s="68">
        <f t="shared" ref="H45:H70" si="21">IF(D8&gt;0,(H8/D8)*100,0)</f>
        <v>3.2302772346134252</v>
      </c>
      <c r="I45" s="69">
        <f t="shared" ref="I45:I70" si="22">IF(D8&gt;0,I8/D8*100,0)</f>
        <v>49.524246060045449</v>
      </c>
      <c r="J45" s="69">
        <f t="shared" ref="J45:J70" si="23">IF(D8&gt;0,(J8/D8)*100,0)</f>
        <v>52.754523294658881</v>
      </c>
      <c r="L45" t="str">
        <f t="shared" ref="L45:L70" si="24">L8</f>
        <v>11 Corporate managers and directors</v>
      </c>
      <c r="M45" s="173">
        <f t="shared" ref="M45:Q45" si="25">M8/M$35*100</f>
        <v>8.888196146575396</v>
      </c>
      <c r="N45" s="173">
        <f t="shared" si="25"/>
        <v>9.8245503386102637</v>
      </c>
      <c r="O45" s="173">
        <f t="shared" si="25"/>
        <v>10.140636441067098</v>
      </c>
      <c r="P45" s="173">
        <f t="shared" si="25"/>
        <v>8.9317524367186518</v>
      </c>
      <c r="Q45" s="173">
        <f t="shared" si="25"/>
        <v>9.0345920521616776</v>
      </c>
      <c r="S45" s="68">
        <f t="shared" ref="S45:S70" si="26">IF(O8&gt;0,(S8/O8)*100,0)</f>
        <v>-3.0899717972774625</v>
      </c>
      <c r="T45" s="69">
        <f t="shared" ref="T45:T70" si="27">IF(O8&gt;0,T8/O8*100,0)</f>
        <v>43.714434045178649</v>
      </c>
      <c r="U45" s="69">
        <f t="shared" ref="U45:U70" si="28">IF(O8&gt;0,(U8/O8)*100,0)</f>
        <v>40.624462247901185</v>
      </c>
      <c r="W45" t="str">
        <f t="shared" ref="W45:W70" si="29">W8</f>
        <v>11 Corporate managers and directors</v>
      </c>
      <c r="X45" s="173">
        <f t="shared" ref="X45:AB45" si="30">X8/X$35*100</f>
        <v>3.8960390785438062</v>
      </c>
      <c r="Y45" s="173">
        <f t="shared" si="30"/>
        <v>4.937138754812703</v>
      </c>
      <c r="Z45" s="173">
        <f t="shared" si="30"/>
        <v>5.3213994290368234</v>
      </c>
      <c r="AA45" s="173">
        <f t="shared" si="30"/>
        <v>4.9721027654541849</v>
      </c>
      <c r="AB45" s="173">
        <f t="shared" si="30"/>
        <v>5.4423520866391257</v>
      </c>
      <c r="AD45" s="68">
        <f t="shared" ref="AD45:AD70" si="31">IF(Z8&gt;0,(AD8/Z8)*100,0)</f>
        <v>16.351018192303592</v>
      </c>
      <c r="AE45" s="69">
        <f t="shared" ref="AE45:AE70" si="32">IF(Z8&gt;0,AE8/Z8*100,0)</f>
        <v>61.585327526187903</v>
      </c>
      <c r="AF45" s="69">
        <f t="shared" ref="AF45:AF70" si="33">IF(Z8&gt;0,(AF8/Z8)*100,0)</f>
        <v>77.936345718491495</v>
      </c>
    </row>
    <row r="46" spans="1:32" x14ac:dyDescent="0.2">
      <c r="A46" t="str">
        <f t="shared" si="19"/>
        <v>12 Other managers and proprietors</v>
      </c>
      <c r="B46" s="173">
        <f t="shared" si="20"/>
        <v>3.5186057762829845</v>
      </c>
      <c r="C46" s="173">
        <f t="shared" si="20"/>
        <v>3.74637166451982</v>
      </c>
      <c r="D46" s="173">
        <f t="shared" si="20"/>
        <v>3.847900192574162</v>
      </c>
      <c r="E46" s="173">
        <f t="shared" si="20"/>
        <v>4.5865351271514276</v>
      </c>
      <c r="F46" s="173">
        <f t="shared" si="20"/>
        <v>4.9444959768588639</v>
      </c>
      <c r="H46" s="68">
        <f t="shared" si="21"/>
        <v>42.842666061201228</v>
      </c>
      <c r="I46" s="69">
        <f t="shared" si="22"/>
        <v>72.619107184050037</v>
      </c>
      <c r="J46" s="69">
        <f t="shared" si="23"/>
        <v>115.46177324525127</v>
      </c>
      <c r="L46" t="str">
        <f t="shared" si="24"/>
        <v>12 Other managers and proprietors</v>
      </c>
      <c r="M46" s="173">
        <f t="shared" ref="M46:Q46" si="34">M9/M$35*100</f>
        <v>4.0791136984906879</v>
      </c>
      <c r="N46" s="173">
        <f t="shared" si="34"/>
        <v>4.3890456999202261</v>
      </c>
      <c r="O46" s="173">
        <f t="shared" si="34"/>
        <v>4.3386880816221645</v>
      </c>
      <c r="P46" s="173">
        <f t="shared" si="34"/>
        <v>5.3838767674500643</v>
      </c>
      <c r="Q46" s="173">
        <f t="shared" si="34"/>
        <v>5.9885509855815711</v>
      </c>
      <c r="S46" s="68">
        <f t="shared" si="26"/>
        <v>50.137336891023146</v>
      </c>
      <c r="T46" s="69">
        <f t="shared" si="27"/>
        <v>68.127993205014008</v>
      </c>
      <c r="U46" s="69">
        <f t="shared" si="28"/>
        <v>118.26533009603718</v>
      </c>
      <c r="W46" t="str">
        <f t="shared" si="29"/>
        <v>12 Other managers and proprietors</v>
      </c>
      <c r="X46" s="173">
        <f t="shared" ref="X46:AB46" si="35">X9/X$35*100</f>
        <v>2.8744146219768245</v>
      </c>
      <c r="Y46" s="173">
        <f t="shared" si="35"/>
        <v>3.0359425813793304</v>
      </c>
      <c r="Z46" s="173">
        <f t="shared" si="35"/>
        <v>3.3132390111460732</v>
      </c>
      <c r="AA46" s="173">
        <f t="shared" si="35"/>
        <v>3.7334149258256661</v>
      </c>
      <c r="AB46" s="173">
        <f t="shared" si="35"/>
        <v>3.8570087344807469</v>
      </c>
      <c r="AD46" s="68">
        <f t="shared" si="31"/>
        <v>32.436369982793011</v>
      </c>
      <c r="AE46" s="69">
        <f t="shared" si="32"/>
        <v>79.025957181538544</v>
      </c>
      <c r="AF46" s="69">
        <f t="shared" si="33"/>
        <v>111.46232716433155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5.6130565900413192</v>
      </c>
      <c r="C47" s="173">
        <f t="shared" si="20"/>
        <v>6.2369823498671559</v>
      </c>
      <c r="D47" s="173">
        <f t="shared" si="20"/>
        <v>6.5383161717892619</v>
      </c>
      <c r="E47" s="173">
        <f t="shared" si="20"/>
        <v>6.6449073039952786</v>
      </c>
      <c r="F47" s="173">
        <f t="shared" si="20"/>
        <v>6.9803382972032741</v>
      </c>
      <c r="H47" s="68">
        <f t="shared" si="21"/>
        <v>18.678014349763806</v>
      </c>
      <c r="I47" s="69">
        <f t="shared" si="22"/>
        <v>40.356046320375874</v>
      </c>
      <c r="J47" s="69">
        <f t="shared" si="23"/>
        <v>59.034060670139674</v>
      </c>
      <c r="L47" t="str">
        <f t="shared" si="24"/>
        <v>21 Science, research, engineering and technology professionals</v>
      </c>
      <c r="M47" s="173">
        <f t="shared" ref="M47:Q47" si="36">M10/M$35*100</f>
        <v>8.6869358467948068</v>
      </c>
      <c r="N47" s="173">
        <f t="shared" si="36"/>
        <v>9.8395233068153178</v>
      </c>
      <c r="O47" s="173">
        <f t="shared" si="36"/>
        <v>10.025425111543797</v>
      </c>
      <c r="P47" s="173">
        <f t="shared" si="36"/>
        <v>9.9400192839604671</v>
      </c>
      <c r="Q47" s="173">
        <f t="shared" si="36"/>
        <v>10.331764613625499</v>
      </c>
      <c r="S47" s="68">
        <f t="shared" si="26"/>
        <v>12.097800559860818</v>
      </c>
      <c r="T47" s="69">
        <f t="shared" si="27"/>
        <v>34.338112266993896</v>
      </c>
      <c r="U47" s="69">
        <f t="shared" si="28"/>
        <v>46.435912826854711</v>
      </c>
      <c r="W47" t="str">
        <f t="shared" si="29"/>
        <v>21 Science, research, engineering and technology professionals</v>
      </c>
      <c r="X47" s="173">
        <f t="shared" ref="X47:AB47" si="37">X10/X$35*100</f>
        <v>2.0802504544805793</v>
      </c>
      <c r="Y47" s="173">
        <f t="shared" si="37"/>
        <v>2.2546371358952788</v>
      </c>
      <c r="Z47" s="173">
        <f t="shared" si="37"/>
        <v>2.7394820377316642</v>
      </c>
      <c r="AA47" s="173">
        <f t="shared" si="37"/>
        <v>3.1192835893152115</v>
      </c>
      <c r="AB47" s="173">
        <f t="shared" si="37"/>
        <v>3.4894941056330864</v>
      </c>
      <c r="AD47" s="68">
        <f t="shared" si="31"/>
        <v>44.911690950879958</v>
      </c>
      <c r="AE47" s="69">
        <f t="shared" si="32"/>
        <v>64.348053389433858</v>
      </c>
      <c r="AF47" s="69">
        <f t="shared" si="33"/>
        <v>109.25974434031383</v>
      </c>
    </row>
    <row r="48" spans="1:32" x14ac:dyDescent="0.2">
      <c r="A48" t="str">
        <f t="shared" si="19"/>
        <v>22 Health professionals</v>
      </c>
      <c r="B48" s="173">
        <f t="shared" si="20"/>
        <v>4.2767518084426586</v>
      </c>
      <c r="C48" s="173">
        <f t="shared" si="20"/>
        <v>4.4743311699381634</v>
      </c>
      <c r="D48" s="173">
        <f t="shared" si="20"/>
        <v>4.4622600914314647</v>
      </c>
      <c r="E48" s="173">
        <f t="shared" si="20"/>
        <v>4.8545640311318321</v>
      </c>
      <c r="F48" s="173">
        <f t="shared" si="20"/>
        <v>5.441653383874959</v>
      </c>
      <c r="H48" s="68">
        <f t="shared" si="21"/>
        <v>35.561296273317986</v>
      </c>
      <c r="I48" s="69">
        <f t="shared" si="22"/>
        <v>63.117554270776274</v>
      </c>
      <c r="J48" s="69">
        <f t="shared" si="23"/>
        <v>98.67885054409426</v>
      </c>
      <c r="L48" t="str">
        <f t="shared" si="24"/>
        <v>22 Health professionals</v>
      </c>
      <c r="M48" s="173">
        <f t="shared" ref="M48:Q48" si="38">M11/M$35*100</f>
        <v>2.1519325891361656</v>
      </c>
      <c r="N48" s="173">
        <f t="shared" si="38"/>
        <v>2.191618066215749</v>
      </c>
      <c r="O48" s="173">
        <f t="shared" si="38"/>
        <v>2.4691990066951677</v>
      </c>
      <c r="P48" s="173">
        <f t="shared" si="38"/>
        <v>2.7067643222677207</v>
      </c>
      <c r="Q48" s="173">
        <f t="shared" si="38"/>
        <v>3.0952632563833276</v>
      </c>
      <c r="S48" s="68">
        <f t="shared" si="26"/>
        <v>36.35368652379691</v>
      </c>
      <c r="T48" s="69">
        <f t="shared" si="27"/>
        <v>45.960515451659674</v>
      </c>
      <c r="U48" s="69">
        <f t="shared" si="28"/>
        <v>82.314201975456584</v>
      </c>
      <c r="W48" t="str">
        <f t="shared" si="29"/>
        <v>22 Health professionals</v>
      </c>
      <c r="X48" s="173">
        <f t="shared" ref="X48:AB48" si="39">X11/X$35*100</f>
        <v>6.7188042600576727</v>
      </c>
      <c r="Y48" s="173">
        <f t="shared" si="39"/>
        <v>6.9977033431113957</v>
      </c>
      <c r="Z48" s="173">
        <f t="shared" si="39"/>
        <v>6.633488065883868</v>
      </c>
      <c r="AA48" s="173">
        <f t="shared" si="39"/>
        <v>7.1526144870784902</v>
      </c>
      <c r="AB48" s="173">
        <f t="shared" si="39"/>
        <v>7.8856523187690204</v>
      </c>
      <c r="AD48" s="68">
        <f t="shared" si="31"/>
        <v>35.239976034400556</v>
      </c>
      <c r="AE48" s="69">
        <f t="shared" si="32"/>
        <v>70.074863259807671</v>
      </c>
      <c r="AF48" s="69">
        <f t="shared" si="33"/>
        <v>105.31483929420824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4.4997889043379038</v>
      </c>
      <c r="C49" s="173">
        <f t="shared" si="20"/>
        <v>4.623991558679343</v>
      </c>
      <c r="D49" s="173">
        <f t="shared" si="20"/>
        <v>4.690038885829189</v>
      </c>
      <c r="E49" s="173">
        <f t="shared" si="20"/>
        <v>4.7508734879961159</v>
      </c>
      <c r="F49" s="173">
        <f t="shared" si="20"/>
        <v>4.991912883688757</v>
      </c>
      <c r="H49" s="68">
        <f t="shared" si="21"/>
        <v>18.317850833934514</v>
      </c>
      <c r="I49" s="69">
        <f t="shared" si="22"/>
        <v>55.710482976124574</v>
      </c>
      <c r="J49" s="69">
        <f t="shared" si="23"/>
        <v>74.028333810059081</v>
      </c>
      <c r="L49" t="str">
        <f t="shared" si="24"/>
        <v>23 Teaching and other educational professionals</v>
      </c>
      <c r="M49" s="173">
        <f t="shared" ref="M49:Q49" si="40">M12/M$35*100</f>
        <v>2.9940182587192692</v>
      </c>
      <c r="N49" s="173">
        <f t="shared" si="40"/>
        <v>3.0034699875843036</v>
      </c>
      <c r="O49" s="173">
        <f t="shared" si="40"/>
        <v>2.8536579489672897</v>
      </c>
      <c r="P49" s="173">
        <f t="shared" si="40"/>
        <v>3.0276884818966017</v>
      </c>
      <c r="Q49" s="173">
        <f t="shared" si="40"/>
        <v>3.1952403277712587</v>
      </c>
      <c r="S49" s="68">
        <f t="shared" si="26"/>
        <v>21.794309853865258</v>
      </c>
      <c r="T49" s="69">
        <f t="shared" si="27"/>
        <v>47.657729942223106</v>
      </c>
      <c r="U49" s="69">
        <f t="shared" si="28"/>
        <v>69.452039796088357</v>
      </c>
      <c r="W49" t="str">
        <f t="shared" si="29"/>
        <v>23 Teaching and other educational professionals</v>
      </c>
      <c r="X49" s="173">
        <f t="shared" ref="X49:AB49" si="41">X12/X$35*100</f>
        <v>6.2303694936376788</v>
      </c>
      <c r="Y49" s="173">
        <f t="shared" si="41"/>
        <v>6.4153594847932229</v>
      </c>
      <c r="Z49" s="173">
        <f t="shared" si="41"/>
        <v>6.6905805111719161</v>
      </c>
      <c r="AA49" s="173">
        <f t="shared" si="41"/>
        <v>6.5946050392224178</v>
      </c>
      <c r="AB49" s="173">
        <f t="shared" si="41"/>
        <v>6.8633262354445224</v>
      </c>
      <c r="AD49" s="68">
        <f t="shared" si="31"/>
        <v>16.702525348203881</v>
      </c>
      <c r="AE49" s="69">
        <f t="shared" si="32"/>
        <v>59.452168734932677</v>
      </c>
      <c r="AF49" s="69">
        <f t="shared" si="33"/>
        <v>76.154694083136548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5.5242175534356805</v>
      </c>
      <c r="C50" s="173">
        <f t="shared" si="20"/>
        <v>6.0872177409172785</v>
      </c>
      <c r="D50" s="173">
        <f t="shared" si="20"/>
        <v>6.6914254375530753</v>
      </c>
      <c r="E50" s="173">
        <f t="shared" si="20"/>
        <v>7.250217655434267</v>
      </c>
      <c r="F50" s="173">
        <f t="shared" si="20"/>
        <v>7.7816340128407209</v>
      </c>
      <c r="H50" s="68">
        <f t="shared" si="21"/>
        <v>29.274205222239551</v>
      </c>
      <c r="I50" s="69">
        <f t="shared" si="22"/>
        <v>55.389117758193272</v>
      </c>
      <c r="J50" s="69">
        <f t="shared" si="23"/>
        <v>84.663322980432824</v>
      </c>
      <c r="L50" t="str">
        <f t="shared" si="24"/>
        <v>24 Business, media and public service professionals</v>
      </c>
      <c r="M50" s="173">
        <f t="shared" ref="M50:Q50" si="42">M13/M$35*100</f>
        <v>6.3885440176605401</v>
      </c>
      <c r="N50" s="173">
        <f t="shared" si="42"/>
        <v>6.8050331036149521</v>
      </c>
      <c r="O50" s="173">
        <f t="shared" si="42"/>
        <v>7.3175827023028353</v>
      </c>
      <c r="P50" s="173">
        <f t="shared" si="42"/>
        <v>8.0264287114970188</v>
      </c>
      <c r="Q50" s="173">
        <f t="shared" si="42"/>
        <v>8.5108744404744225</v>
      </c>
      <c r="S50" s="68">
        <f t="shared" si="26"/>
        <v>26.512060625069232</v>
      </c>
      <c r="T50" s="69">
        <f t="shared" si="27"/>
        <v>48.560582395445415</v>
      </c>
      <c r="U50" s="69">
        <f t="shared" si="28"/>
        <v>75.072643020514647</v>
      </c>
      <c r="W50" t="str">
        <f t="shared" si="29"/>
        <v>24 Business, media and public service professionals</v>
      </c>
      <c r="X50" s="173">
        <f t="shared" ref="X50:AB50" si="43">X13/X$35*100</f>
        <v>4.5308480743865474</v>
      </c>
      <c r="Y50" s="173">
        <f t="shared" si="43"/>
        <v>5.2937254230461255</v>
      </c>
      <c r="Z50" s="173">
        <f t="shared" si="43"/>
        <v>6.009293725663678</v>
      </c>
      <c r="AA50" s="173">
        <f t="shared" si="43"/>
        <v>6.4197062423196671</v>
      </c>
      <c r="AB50" s="173">
        <f t="shared" si="43"/>
        <v>7.0220575010166861</v>
      </c>
      <c r="AD50" s="68">
        <f t="shared" si="31"/>
        <v>32.938373694941042</v>
      </c>
      <c r="AE50" s="69">
        <f t="shared" si="32"/>
        <v>64.447623969830204</v>
      </c>
      <c r="AF50" s="69">
        <f t="shared" si="33"/>
        <v>97.385997664771239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1.6604192201736609</v>
      </c>
      <c r="C51" s="173">
        <f t="shared" si="20"/>
        <v>1.8763893096718189</v>
      </c>
      <c r="D51" s="173">
        <f t="shared" si="20"/>
        <v>2.0855860096810224</v>
      </c>
      <c r="E51" s="173">
        <f t="shared" si="20"/>
        <v>1.761461640554927</v>
      </c>
      <c r="F51" s="173">
        <f t="shared" si="20"/>
        <v>1.7671333277156926</v>
      </c>
      <c r="H51" s="68">
        <f t="shared" si="21"/>
        <v>-5.8108384269605757</v>
      </c>
      <c r="I51" s="69">
        <f t="shared" si="22"/>
        <v>37.250169027285992</v>
      </c>
      <c r="J51" s="69">
        <f t="shared" si="23"/>
        <v>31.439330600325416</v>
      </c>
      <c r="L51" t="str">
        <f t="shared" si="24"/>
        <v>31 Science, engineering and technology associate professionals</v>
      </c>
      <c r="M51" s="173">
        <f t="shared" ref="M51:Q51" si="44">M14/M$35*100</f>
        <v>2.3002035520676172</v>
      </c>
      <c r="N51" s="173">
        <f t="shared" si="44"/>
        <v>2.719181733993262</v>
      </c>
      <c r="O51" s="173">
        <f t="shared" si="44"/>
        <v>2.9171120942195792</v>
      </c>
      <c r="P51" s="173">
        <f t="shared" si="44"/>
        <v>2.3267613991777085</v>
      </c>
      <c r="Q51" s="173">
        <f t="shared" si="44"/>
        <v>2.2486589514746034</v>
      </c>
      <c r="S51" s="68">
        <f t="shared" si="26"/>
        <v>-16.151391487413637</v>
      </c>
      <c r="T51" s="69">
        <f t="shared" si="27"/>
        <v>30.673461836848798</v>
      </c>
      <c r="U51" s="69">
        <f t="shared" si="28"/>
        <v>14.522070349435163</v>
      </c>
      <c r="W51" t="str">
        <f t="shared" si="29"/>
        <v>31 Science, engineering and technology associate professionals</v>
      </c>
      <c r="X51" s="173">
        <f t="shared" ref="X51:AB51" si="45">X14/X$35*100</f>
        <v>0.92511577317432336</v>
      </c>
      <c r="Y51" s="173">
        <f t="shared" si="45"/>
        <v>0.94474400224095023</v>
      </c>
      <c r="Z51" s="173">
        <f t="shared" si="45"/>
        <v>1.1797268214886689</v>
      </c>
      <c r="AA51" s="173">
        <f t="shared" si="45"/>
        <v>1.1566159639826683</v>
      </c>
      <c r="AB51" s="173">
        <f t="shared" si="45"/>
        <v>1.2655764477227434</v>
      </c>
      <c r="AD51" s="68">
        <f t="shared" si="31"/>
        <v>22.043974643927324</v>
      </c>
      <c r="AE51" s="69">
        <f t="shared" si="32"/>
        <v>54.966141117038283</v>
      </c>
      <c r="AF51" s="69">
        <f t="shared" si="33"/>
        <v>77.010115760965604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1.9009293320083012</v>
      </c>
      <c r="C52" s="173">
        <f t="shared" si="20"/>
        <v>1.8964204640670885</v>
      </c>
      <c r="D52" s="173">
        <f t="shared" si="20"/>
        <v>1.9229313015255913</v>
      </c>
      <c r="E52" s="173">
        <f t="shared" si="20"/>
        <v>1.9555351150649183</v>
      </c>
      <c r="F52" s="173">
        <f t="shared" si="20"/>
        <v>2.1634721063572218</v>
      </c>
      <c r="H52" s="68">
        <f t="shared" si="21"/>
        <v>25.068300812093824</v>
      </c>
      <c r="I52" s="69">
        <f t="shared" si="22"/>
        <v>63.659980485985002</v>
      </c>
      <c r="J52" s="69">
        <f t="shared" si="23"/>
        <v>88.728281298078826</v>
      </c>
      <c r="L52" t="str">
        <f t="shared" si="24"/>
        <v>32 Health and social care associate professionals</v>
      </c>
      <c r="M52" s="173">
        <f t="shared" ref="M52:Q52" si="46">M15/M$35*100</f>
        <v>0.84303971623343565</v>
      </c>
      <c r="N52" s="173">
        <f t="shared" si="46"/>
        <v>0.74665621382671665</v>
      </c>
      <c r="O52" s="173">
        <f t="shared" si="46"/>
        <v>0.84920239418496823</v>
      </c>
      <c r="P52" s="173">
        <f t="shared" si="46"/>
        <v>0.79996890303909773</v>
      </c>
      <c r="Q52" s="173">
        <f t="shared" si="46"/>
        <v>0.87273966228069</v>
      </c>
      <c r="S52" s="68">
        <f t="shared" si="26"/>
        <v>11.788953062895631</v>
      </c>
      <c r="T52" s="69">
        <f t="shared" si="27"/>
        <v>49.573607600094832</v>
      </c>
      <c r="U52" s="69">
        <f t="shared" si="28"/>
        <v>61.362560662990461</v>
      </c>
      <c r="W52" t="str">
        <f t="shared" si="29"/>
        <v>32 Health and social care associate professionals</v>
      </c>
      <c r="X52" s="173">
        <f t="shared" ref="X52:AB52" si="47">X15/X$35*100</f>
        <v>3.1167607336953895</v>
      </c>
      <c r="Y52" s="173">
        <f t="shared" si="47"/>
        <v>3.1674006455164458</v>
      </c>
      <c r="Z52" s="173">
        <f t="shared" si="47"/>
        <v>3.0926446928763824</v>
      </c>
      <c r="AA52" s="173">
        <f t="shared" si="47"/>
        <v>3.1919397246115464</v>
      </c>
      <c r="AB52" s="173">
        <f t="shared" si="47"/>
        <v>3.5078984579667711</v>
      </c>
      <c r="AD52" s="68">
        <f t="shared" si="31"/>
        <v>29.040607235924902</v>
      </c>
      <c r="AE52" s="69">
        <f t="shared" si="32"/>
        <v>67.873695689465634</v>
      </c>
      <c r="AF52" s="69">
        <f t="shared" si="33"/>
        <v>96.914302925390544</v>
      </c>
    </row>
    <row r="53" spans="1:32" x14ac:dyDescent="0.2">
      <c r="A53" t="str">
        <f t="shared" si="19"/>
        <v>33 Protective service occupations</v>
      </c>
      <c r="B53" s="173">
        <f t="shared" si="20"/>
        <v>0.77865966110596385</v>
      </c>
      <c r="C53" s="173">
        <f t="shared" si="20"/>
        <v>0.64412792805387076</v>
      </c>
      <c r="D53" s="173">
        <f t="shared" si="20"/>
        <v>0.70500415564967456</v>
      </c>
      <c r="E53" s="173">
        <f t="shared" si="20"/>
        <v>0.81575132425417907</v>
      </c>
      <c r="F53" s="173">
        <f t="shared" si="20"/>
        <v>0.88469122390991728</v>
      </c>
      <c r="H53" s="68">
        <f t="shared" si="21"/>
        <v>39.495359489088742</v>
      </c>
      <c r="I53" s="69">
        <f t="shared" si="22"/>
        <v>41.829194658693901</v>
      </c>
      <c r="J53" s="69">
        <f t="shared" si="23"/>
        <v>81.324554147782635</v>
      </c>
      <c r="L53" t="str">
        <f t="shared" si="24"/>
        <v>33 Protective service occupations</v>
      </c>
      <c r="M53" s="173">
        <f t="shared" ref="M53:Q53" si="48">M16/M$35*100</f>
        <v>1.117329220303279</v>
      </c>
      <c r="N53" s="173">
        <f t="shared" si="48"/>
        <v>0.92464536790735719</v>
      </c>
      <c r="O53" s="173">
        <f t="shared" si="48"/>
        <v>1.0084846714025295</v>
      </c>
      <c r="P53" s="173">
        <f t="shared" si="48"/>
        <v>1.1360223977552872</v>
      </c>
      <c r="Q53" s="173">
        <f t="shared" si="48"/>
        <v>1.1954167615559586</v>
      </c>
      <c r="S53" s="68">
        <f t="shared" si="26"/>
        <v>28.936365815296007</v>
      </c>
      <c r="T53" s="69">
        <f t="shared" si="27"/>
        <v>33.262940488712985</v>
      </c>
      <c r="U53" s="69">
        <f t="shared" si="28"/>
        <v>62.199306304008985</v>
      </c>
      <c r="W53" t="str">
        <f t="shared" si="29"/>
        <v>33 Protective service occupations</v>
      </c>
      <c r="X53" s="173">
        <f t="shared" ref="X53:AB53" si="49">X16/X$35*100</f>
        <v>0.38942709966710742</v>
      </c>
      <c r="Y53" s="173">
        <f t="shared" si="49"/>
        <v>0.3340364405770635</v>
      </c>
      <c r="Z53" s="173">
        <f t="shared" si="49"/>
        <v>0.37439442644961629</v>
      </c>
      <c r="AA53" s="173">
        <f t="shared" si="49"/>
        <v>0.47307547629301561</v>
      </c>
      <c r="AB53" s="173">
        <f t="shared" si="49"/>
        <v>0.56103963922517253</v>
      </c>
      <c r="AD53" s="68">
        <f t="shared" si="31"/>
        <v>70.480057858530628</v>
      </c>
      <c r="AE53" s="69">
        <f t="shared" si="32"/>
        <v>66.96632512895934</v>
      </c>
      <c r="AF53" s="69">
        <f t="shared" si="33"/>
        <v>137.44638298748995</v>
      </c>
    </row>
    <row r="54" spans="1:32" x14ac:dyDescent="0.2">
      <c r="A54" t="str">
        <f t="shared" si="19"/>
        <v>34 Culture, media and sports occupations</v>
      </c>
      <c r="B54" s="173">
        <f t="shared" si="20"/>
        <v>1.9579433187462647</v>
      </c>
      <c r="C54" s="173">
        <f t="shared" si="20"/>
        <v>2.0707027359020849</v>
      </c>
      <c r="D54" s="173">
        <f t="shared" si="20"/>
        <v>2.0833622843757822</v>
      </c>
      <c r="E54" s="173">
        <f t="shared" si="20"/>
        <v>2.1034644711724391</v>
      </c>
      <c r="F54" s="173">
        <f t="shared" si="20"/>
        <v>2.3060565230182442</v>
      </c>
      <c r="H54" s="68">
        <f t="shared" si="21"/>
        <v>23.0452543787381</v>
      </c>
      <c r="I54" s="69">
        <f t="shared" si="22"/>
        <v>53.093013236770005</v>
      </c>
      <c r="J54" s="69">
        <f t="shared" si="23"/>
        <v>76.138267615508099</v>
      </c>
      <c r="L54" t="str">
        <f t="shared" si="24"/>
        <v>34 Culture, media and sports occupations</v>
      </c>
      <c r="M54" s="173">
        <f t="shared" ref="M54:Q54" si="50">M17/M$35*100</f>
        <v>1.8194065988817671</v>
      </c>
      <c r="N54" s="173">
        <f t="shared" si="50"/>
        <v>1.8523962691504712</v>
      </c>
      <c r="O54" s="173">
        <f t="shared" si="50"/>
        <v>1.7208081270997908</v>
      </c>
      <c r="P54" s="173">
        <f t="shared" si="50"/>
        <v>1.7552692376528414</v>
      </c>
      <c r="Q54" s="173">
        <f t="shared" si="50"/>
        <v>1.9481818551705044</v>
      </c>
      <c r="S54" s="68">
        <f t="shared" si="26"/>
        <v>23.146601545047137</v>
      </c>
      <c r="T54" s="69">
        <f t="shared" si="27"/>
        <v>44.779961154460622</v>
      </c>
      <c r="U54" s="69">
        <f t="shared" si="28"/>
        <v>67.926562699507755</v>
      </c>
      <c r="W54" t="str">
        <f t="shared" si="29"/>
        <v>34 Culture, media and sports occupations</v>
      </c>
      <c r="X54" s="173">
        <f t="shared" ref="X54:AB54" si="51">X17/X$35*100</f>
        <v>2.1171634224189972</v>
      </c>
      <c r="Y54" s="173">
        <f t="shared" si="51"/>
        <v>2.3120245483219164</v>
      </c>
      <c r="Z54" s="173">
        <f t="shared" si="51"/>
        <v>2.4783264601154396</v>
      </c>
      <c r="AA54" s="173">
        <f t="shared" si="51"/>
        <v>2.4760179322078453</v>
      </c>
      <c r="AB54" s="173">
        <f t="shared" si="51"/>
        <v>2.6788186211866605</v>
      </c>
      <c r="AD54" s="68">
        <f t="shared" si="31"/>
        <v>22.968594105755518</v>
      </c>
      <c r="AE54" s="69">
        <f t="shared" si="32"/>
        <v>59.38111052804247</v>
      </c>
      <c r="AF54" s="69">
        <f t="shared" si="33"/>
        <v>82.349704633797984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5.7213916025039122</v>
      </c>
      <c r="C55" s="173">
        <f t="shared" si="52"/>
        <v>5.7745498487499036</v>
      </c>
      <c r="D55" s="173">
        <f t="shared" si="52"/>
        <v>6.1158022708983486</v>
      </c>
      <c r="E55" s="173">
        <f t="shared" si="52"/>
        <v>5.694999892575364</v>
      </c>
      <c r="F55" s="173">
        <f t="shared" si="52"/>
        <v>5.6117415127764758</v>
      </c>
      <c r="H55" s="68">
        <f t="shared" si="21"/>
        <v>2.0008852173501737</v>
      </c>
      <c r="I55" s="69">
        <f t="shared" si="22"/>
        <v>45.451785708386652</v>
      </c>
      <c r="J55" s="69">
        <f t="shared" si="23"/>
        <v>47.452670925736825</v>
      </c>
      <c r="L55" t="str">
        <f t="shared" si="24"/>
        <v>35 Business and public service associate professionals</v>
      </c>
      <c r="M55" s="173">
        <f t="shared" ref="M55:Q55" si="53">M18/M$35*100</f>
        <v>5.96893389472541</v>
      </c>
      <c r="N55" s="173">
        <f t="shared" si="53"/>
        <v>5.9389698603928656</v>
      </c>
      <c r="O55" s="173">
        <f t="shared" si="53"/>
        <v>6.2828815735706671</v>
      </c>
      <c r="P55" s="173">
        <f t="shared" si="53"/>
        <v>5.6724779921193385</v>
      </c>
      <c r="Q55" s="173">
        <f t="shared" si="53"/>
        <v>5.4026069831980559</v>
      </c>
      <c r="S55" s="68">
        <f t="shared" si="26"/>
        <v>-6.4659181655037825</v>
      </c>
      <c r="T55" s="69">
        <f t="shared" si="27"/>
        <v>35.983700770504427</v>
      </c>
      <c r="U55" s="69">
        <f t="shared" si="28"/>
        <v>29.51778260500064</v>
      </c>
      <c r="W55" t="str">
        <f t="shared" si="29"/>
        <v>35 Business and public service associate professionals</v>
      </c>
      <c r="X55" s="173">
        <f t="shared" ref="X55:AB55" si="54">X18/X$35*100</f>
        <v>5.4368915113407814</v>
      </c>
      <c r="Y55" s="173">
        <f t="shared" si="54"/>
        <v>5.5927955663496682</v>
      </c>
      <c r="Z55" s="173">
        <f t="shared" si="54"/>
        <v>5.9337871491881513</v>
      </c>
      <c r="AA55" s="173">
        <f t="shared" si="54"/>
        <v>5.7190973274516912</v>
      </c>
      <c r="AB55" s="173">
        <f t="shared" si="54"/>
        <v>5.829575947702951</v>
      </c>
      <c r="AD55" s="68">
        <f t="shared" si="31"/>
        <v>11.767210861459347</v>
      </c>
      <c r="AE55" s="69">
        <f t="shared" si="32"/>
        <v>56.373074009081428</v>
      </c>
      <c r="AF55" s="69">
        <f t="shared" si="33"/>
        <v>68.140284870540782</v>
      </c>
    </row>
    <row r="56" spans="1:32" x14ac:dyDescent="0.2">
      <c r="A56" t="str">
        <f t="shared" si="19"/>
        <v>41 Administrative occupations</v>
      </c>
      <c r="B56" s="173">
        <f t="shared" si="52"/>
        <v>8.3908556349605554</v>
      </c>
      <c r="C56" s="173">
        <f t="shared" si="52"/>
        <v>7.6939430952857375</v>
      </c>
      <c r="D56" s="173">
        <f t="shared" si="52"/>
        <v>8.2368890320568369</v>
      </c>
      <c r="E56" s="173">
        <f t="shared" si="52"/>
        <v>7.2636286994238546</v>
      </c>
      <c r="F56" s="173">
        <f t="shared" si="52"/>
        <v>6.4553520746202704</v>
      </c>
      <c r="H56" s="68">
        <f t="shared" si="21"/>
        <v>-12.880286861617076</v>
      </c>
      <c r="I56" s="69">
        <f t="shared" si="22"/>
        <v>46.08405360019713</v>
      </c>
      <c r="J56" s="69">
        <f t="shared" si="23"/>
        <v>33.203766738580057</v>
      </c>
      <c r="L56" t="str">
        <f t="shared" si="24"/>
        <v>41 Administrative occupations</v>
      </c>
      <c r="M56" s="173">
        <f t="shared" ref="M56:Q56" si="55">M19/M$35*100</f>
        <v>4.1864365037059335</v>
      </c>
      <c r="N56" s="173">
        <f t="shared" si="55"/>
        <v>3.6223142895039118</v>
      </c>
      <c r="O56" s="173">
        <f t="shared" si="55"/>
        <v>4.4533076300876999</v>
      </c>
      <c r="P56" s="173">
        <f t="shared" si="55"/>
        <v>4.0353030580290934</v>
      </c>
      <c r="Q56" s="173">
        <f t="shared" si="55"/>
        <v>4.0347726879568162</v>
      </c>
      <c r="S56" s="68">
        <f t="shared" si="26"/>
        <v>-1.4488353298842902</v>
      </c>
      <c r="T56" s="69">
        <f t="shared" si="27"/>
        <v>35.535563142765525</v>
      </c>
      <c r="U56" s="69">
        <f t="shared" si="28"/>
        <v>34.086727812881236</v>
      </c>
      <c r="W56" t="str">
        <f t="shared" si="29"/>
        <v>41 Administrative occupations</v>
      </c>
      <c r="X56" s="173">
        <f t="shared" ref="X56:AB56" si="56">X19/X$35*100</f>
        <v>13.22299003670439</v>
      </c>
      <c r="Y56" s="173">
        <f t="shared" si="56"/>
        <v>12.194830574858306</v>
      </c>
      <c r="Z56" s="173">
        <f t="shared" si="56"/>
        <v>12.358698366696567</v>
      </c>
      <c r="AA56" s="173">
        <f t="shared" si="56"/>
        <v>10.717793993111831</v>
      </c>
      <c r="AB56" s="173">
        <f t="shared" si="56"/>
        <v>8.9766265095567519</v>
      </c>
      <c r="AD56" s="68">
        <f t="shared" si="31"/>
        <v>-17.36770108123941</v>
      </c>
      <c r="AE56" s="69">
        <f t="shared" si="32"/>
        <v>50.224861610696102</v>
      </c>
      <c r="AF56" s="69">
        <f t="shared" si="33"/>
        <v>32.857160529456692</v>
      </c>
    </row>
    <row r="57" spans="1:32" x14ac:dyDescent="0.2">
      <c r="A57" t="str">
        <f t="shared" si="19"/>
        <v>42 Secretarial and related occupations</v>
      </c>
      <c r="B57" s="173">
        <f t="shared" si="52"/>
        <v>2.0985854430974267</v>
      </c>
      <c r="C57" s="173">
        <f t="shared" si="52"/>
        <v>1.8320843203652823</v>
      </c>
      <c r="D57" s="173">
        <f t="shared" si="52"/>
        <v>1.8124818879388498</v>
      </c>
      <c r="E57" s="173">
        <f t="shared" si="52"/>
        <v>1.8432006172005646</v>
      </c>
      <c r="F57" s="173">
        <f t="shared" si="52"/>
        <v>1.5539175248842048</v>
      </c>
      <c r="H57" s="68">
        <f t="shared" si="21"/>
        <v>-4.6953682702609285</v>
      </c>
      <c r="I57" s="69">
        <f t="shared" si="22"/>
        <v>53.162179148688629</v>
      </c>
      <c r="J57" s="69">
        <f t="shared" si="23"/>
        <v>48.466810878427694</v>
      </c>
      <c r="L57" t="str">
        <f t="shared" si="24"/>
        <v>42 Secretarial and related occupations</v>
      </c>
      <c r="M57" s="173">
        <f t="shared" ref="M57:Q57" si="57">M20/M$35*100</f>
        <v>0.40877005267778777</v>
      </c>
      <c r="N57" s="173">
        <f t="shared" si="57"/>
        <v>0.29814431560147653</v>
      </c>
      <c r="O57" s="173">
        <f t="shared" si="57"/>
        <v>0.28224248218135406</v>
      </c>
      <c r="P57" s="173">
        <f t="shared" si="57"/>
        <v>0.39024188402066662</v>
      </c>
      <c r="Q57" s="173">
        <f t="shared" si="57"/>
        <v>0.46373148935783615</v>
      </c>
      <c r="S57" s="68">
        <f t="shared" si="26"/>
        <v>78.718532641344552</v>
      </c>
      <c r="T57" s="69">
        <f t="shared" si="27"/>
        <v>50.239460607071663</v>
      </c>
      <c r="U57" s="69">
        <f t="shared" si="28"/>
        <v>128.95799324841619</v>
      </c>
      <c r="W57" t="str">
        <f t="shared" si="29"/>
        <v>42 Secretarial and related occupations</v>
      </c>
      <c r="X57" s="173">
        <f t="shared" ref="X57:AB57" si="58">X20/X$35*100</f>
        <v>4.0406884603592532</v>
      </c>
      <c r="Y57" s="173">
        <f t="shared" si="58"/>
        <v>3.5277426652647166</v>
      </c>
      <c r="Z57" s="173">
        <f t="shared" si="58"/>
        <v>3.4795148910089537</v>
      </c>
      <c r="AA57" s="173">
        <f t="shared" si="58"/>
        <v>3.397802038122443</v>
      </c>
      <c r="AB57" s="173">
        <f t="shared" si="58"/>
        <v>2.689454824689999</v>
      </c>
      <c r="AD57" s="68">
        <f t="shared" si="31"/>
        <v>-12.066377102539493</v>
      </c>
      <c r="AE57" s="69">
        <f t="shared" si="32"/>
        <v>53.420450059760782</v>
      </c>
      <c r="AF57" s="69">
        <f t="shared" si="33"/>
        <v>41.354072957221291</v>
      </c>
    </row>
    <row r="58" spans="1:32" x14ac:dyDescent="0.2">
      <c r="A58" t="str">
        <f t="shared" si="19"/>
        <v>51 Skilled agricultural and related trades</v>
      </c>
      <c r="B58" s="173">
        <f t="shared" si="52"/>
        <v>1.4882424717549951</v>
      </c>
      <c r="C58" s="173">
        <f t="shared" si="52"/>
        <v>1.3596324712017649</v>
      </c>
      <c r="D58" s="173">
        <f t="shared" si="52"/>
        <v>1.5118080716970232</v>
      </c>
      <c r="E58" s="173">
        <f t="shared" si="52"/>
        <v>1.4565060370458085</v>
      </c>
      <c r="F58" s="173">
        <f t="shared" si="52"/>
        <v>1.4977881835735083</v>
      </c>
      <c r="H58" s="68">
        <f t="shared" si="21"/>
        <v>10.131982862649537</v>
      </c>
      <c r="I58" s="69">
        <f t="shared" si="22"/>
        <v>55.328293779378853</v>
      </c>
      <c r="J58" s="69">
        <f t="shared" si="23"/>
        <v>65.46027664202839</v>
      </c>
      <c r="L58" t="str">
        <f t="shared" si="24"/>
        <v>51 Skilled agricultural and related trades</v>
      </c>
      <c r="M58" s="173">
        <f t="shared" ref="M58:Q58" si="59">M21/M$35*100</f>
        <v>2.5117512345599899</v>
      </c>
      <c r="N58" s="173">
        <f t="shared" si="59"/>
        <v>2.2766968648704444</v>
      </c>
      <c r="O58" s="173">
        <f t="shared" si="59"/>
        <v>2.5384589685458447</v>
      </c>
      <c r="P58" s="173">
        <f t="shared" si="59"/>
        <v>2.4495854660982936</v>
      </c>
      <c r="Q58" s="173">
        <f t="shared" si="59"/>
        <v>2.4851593826097718</v>
      </c>
      <c r="S58" s="68">
        <f t="shared" si="26"/>
        <v>6.4901612254412377</v>
      </c>
      <c r="T58" s="69">
        <f t="shared" si="27"/>
        <v>51.631712982890043</v>
      </c>
      <c r="U58" s="69">
        <f t="shared" si="28"/>
        <v>58.121874208331278</v>
      </c>
      <c r="W58" t="str">
        <f t="shared" si="29"/>
        <v>51 Skilled agricultural and related trades</v>
      </c>
      <c r="X58" s="173">
        <f t="shared" ref="X58:AB58" si="60">X21/X$35*100</f>
        <v>0.31192494754078504</v>
      </c>
      <c r="Y58" s="173">
        <f t="shared" si="60"/>
        <v>0.3458849405909567</v>
      </c>
      <c r="Z58" s="173">
        <f t="shared" si="60"/>
        <v>0.39338116330662704</v>
      </c>
      <c r="AA58" s="173">
        <f t="shared" si="60"/>
        <v>0.3939550806848654</v>
      </c>
      <c r="AB58" s="173">
        <f t="shared" si="60"/>
        <v>0.46934277267783053</v>
      </c>
      <c r="AD58" s="68">
        <f t="shared" si="31"/>
        <v>35.73316833067544</v>
      </c>
      <c r="AE58" s="69">
        <f t="shared" si="32"/>
        <v>81.314423797815337</v>
      </c>
      <c r="AF58" s="69">
        <f t="shared" si="33"/>
        <v>117.04759212849079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4.6954758787236086</v>
      </c>
      <c r="C59" s="173">
        <f t="shared" si="52"/>
        <v>4.470328305128719</v>
      </c>
      <c r="D59" s="173">
        <f t="shared" si="52"/>
        <v>4.0399889902895589</v>
      </c>
      <c r="E59" s="173">
        <f t="shared" si="52"/>
        <v>3.8198409579931711</v>
      </c>
      <c r="F59" s="173">
        <f t="shared" si="52"/>
        <v>3.442309204008112</v>
      </c>
      <c r="H59" s="68">
        <f t="shared" si="21"/>
        <v>-5.2826770693234701</v>
      </c>
      <c r="I59" s="69">
        <f t="shared" si="22"/>
        <v>37.731684174902441</v>
      </c>
      <c r="J59" s="69">
        <f t="shared" si="23"/>
        <v>32.449007105578971</v>
      </c>
      <c r="L59" t="str">
        <f t="shared" si="24"/>
        <v>52 Skilled metal, electrical and electronic trades</v>
      </c>
      <c r="M59" s="173">
        <f t="shared" ref="M59:Q59" si="61">M22/M$35*100</f>
        <v>8.6047228571901613</v>
      </c>
      <c r="N59" s="173">
        <f t="shared" si="61"/>
        <v>8.2181158402009498</v>
      </c>
      <c r="O59" s="173">
        <f t="shared" si="61"/>
        <v>7.5064463588210746</v>
      </c>
      <c r="P59" s="173">
        <f t="shared" si="61"/>
        <v>6.8845235888364193</v>
      </c>
      <c r="Q59" s="173">
        <f t="shared" si="61"/>
        <v>6.1027673361590384</v>
      </c>
      <c r="S59" s="68">
        <f t="shared" si="26"/>
        <v>-11.56629649388794</v>
      </c>
      <c r="T59" s="69">
        <f t="shared" si="27"/>
        <v>34.664921212496871</v>
      </c>
      <c r="U59" s="69">
        <f t="shared" si="28"/>
        <v>23.098624718608939</v>
      </c>
      <c r="W59" t="str">
        <f t="shared" si="29"/>
        <v>52 Skilled metal, electrical and electronic trades</v>
      </c>
      <c r="X59" s="173">
        <f t="shared" ref="X59:AB59" si="62">X22/X$35*100</f>
        <v>0.20258251584793929</v>
      </c>
      <c r="Y59" s="173">
        <f t="shared" si="62"/>
        <v>0.3274236354419584</v>
      </c>
      <c r="Z59" s="173">
        <f t="shared" si="62"/>
        <v>0.26365254558990125</v>
      </c>
      <c r="AA59" s="173">
        <f t="shared" si="62"/>
        <v>0.5407664297328969</v>
      </c>
      <c r="AB59" s="173">
        <f t="shared" si="62"/>
        <v>0.67117717224402262</v>
      </c>
      <c r="AD59" s="68">
        <f t="shared" si="31"/>
        <v>189.61071147421649</v>
      </c>
      <c r="AE59" s="69">
        <f t="shared" si="32"/>
        <v>132.85072070765187</v>
      </c>
      <c r="AF59" s="69">
        <f t="shared" si="33"/>
        <v>322.46143218186836</v>
      </c>
    </row>
    <row r="60" spans="1:32" x14ac:dyDescent="0.2">
      <c r="A60" t="str">
        <f t="shared" si="19"/>
        <v>53 Skilled construction and building trades</v>
      </c>
      <c r="B60" s="173">
        <f t="shared" si="52"/>
        <v>4.0883008062616728</v>
      </c>
      <c r="C60" s="173">
        <f t="shared" si="52"/>
        <v>4.1615912972620039</v>
      </c>
      <c r="D60" s="173">
        <f t="shared" si="52"/>
        <v>3.403560692794052</v>
      </c>
      <c r="E60" s="173">
        <f t="shared" si="52"/>
        <v>3.5809666620126279</v>
      </c>
      <c r="F60" s="173">
        <f t="shared" si="52"/>
        <v>3.425636941518273</v>
      </c>
      <c r="H60" s="68">
        <f t="shared" si="21"/>
        <v>11.883888607356894</v>
      </c>
      <c r="I60" s="69">
        <f t="shared" si="22"/>
        <v>46.661852216651596</v>
      </c>
      <c r="J60" s="69">
        <f t="shared" si="23"/>
        <v>58.545740824008497</v>
      </c>
      <c r="L60" t="str">
        <f t="shared" si="24"/>
        <v>53 Skilled construction and building trades</v>
      </c>
      <c r="M60" s="173">
        <f t="shared" ref="M60:Q60" si="63">M23/M$35*100</f>
        <v>7.5419442358883204</v>
      </c>
      <c r="N60" s="173">
        <f t="shared" si="63"/>
        <v>7.7951838850823423</v>
      </c>
      <c r="O60" s="173">
        <f t="shared" si="63"/>
        <v>6.3651057327493819</v>
      </c>
      <c r="P60" s="173">
        <f t="shared" si="63"/>
        <v>6.7494352769664738</v>
      </c>
      <c r="Q60" s="173">
        <f t="shared" si="63"/>
        <v>6.5083262576798573</v>
      </c>
      <c r="S60" s="68">
        <f t="shared" si="26"/>
        <v>11.221584778830209</v>
      </c>
      <c r="T60" s="69">
        <f t="shared" si="27"/>
        <v>46.200236016561796</v>
      </c>
      <c r="U60" s="69">
        <f t="shared" si="28"/>
        <v>57.421820795392009</v>
      </c>
      <c r="W60" t="str">
        <f t="shared" si="29"/>
        <v>53 Skilled construction and building trades</v>
      </c>
      <c r="X60" s="173">
        <f t="shared" ref="X60:AB60" si="64">X23/X$35*100</f>
        <v>0.11903211380483528</v>
      </c>
      <c r="Y60" s="173">
        <f t="shared" si="64"/>
        <v>0.14492077927066385</v>
      </c>
      <c r="Z60" s="173">
        <f t="shared" si="64"/>
        <v>0.17727250343704315</v>
      </c>
      <c r="AA60" s="173">
        <f t="shared" si="64"/>
        <v>0.19084573258100837</v>
      </c>
      <c r="AB60" s="173">
        <f t="shared" si="64"/>
        <v>0.21470909237905211</v>
      </c>
      <c r="AD60" s="68">
        <f t="shared" si="31"/>
        <v>37.790244437050092</v>
      </c>
      <c r="AE60" s="69">
        <f t="shared" si="32"/>
        <v>64.718207957311449</v>
      </c>
      <c r="AF60" s="69">
        <f t="shared" si="33"/>
        <v>102.50845239436153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2.0392937051165774</v>
      </c>
      <c r="C61" s="173">
        <f t="shared" si="52"/>
        <v>1.9080229498232522</v>
      </c>
      <c r="D61" s="173">
        <f t="shared" si="52"/>
        <v>1.8675777484088336</v>
      </c>
      <c r="E61" s="173">
        <f t="shared" si="52"/>
        <v>1.8164867752489857</v>
      </c>
      <c r="F61" s="173">
        <f t="shared" si="52"/>
        <v>1.6369555880750235</v>
      </c>
      <c r="H61" s="68">
        <f t="shared" si="21"/>
        <v>-2.5643415741540205</v>
      </c>
      <c r="I61" s="69">
        <f t="shared" si="22"/>
        <v>44.232566225559509</v>
      </c>
      <c r="J61" s="69">
        <f t="shared" si="23"/>
        <v>41.668224651405495</v>
      </c>
      <c r="L61" t="str">
        <f t="shared" si="24"/>
        <v>54 Textiles, printing and other skilled trades</v>
      </c>
      <c r="M61" s="173">
        <f t="shared" ref="M61:Q61" si="65">M24/M$35*100</f>
        <v>2.3345460822935382</v>
      </c>
      <c r="N61" s="173">
        <f t="shared" si="65"/>
        <v>2.1772114494979711</v>
      </c>
      <c r="O61" s="173">
        <f t="shared" si="65"/>
        <v>1.9757409242262203</v>
      </c>
      <c r="P61" s="173">
        <f t="shared" si="65"/>
        <v>1.8970693402313994</v>
      </c>
      <c r="Q61" s="173">
        <f t="shared" si="65"/>
        <v>1.6924902713718202</v>
      </c>
      <c r="S61" s="68">
        <f t="shared" si="26"/>
        <v>-6.8202435645784876</v>
      </c>
      <c r="T61" s="69">
        <f t="shared" si="27"/>
        <v>30.760554943151259</v>
      </c>
      <c r="U61" s="69">
        <f t="shared" si="28"/>
        <v>23.940311378572773</v>
      </c>
      <c r="W61" t="str">
        <f t="shared" si="29"/>
        <v>54 Textiles, printing and other skilled trades</v>
      </c>
      <c r="X61" s="173">
        <f t="shared" ref="X61:AB61" si="66">X24/X$35*100</f>
        <v>1.6999604644442354</v>
      </c>
      <c r="Y61" s="173">
        <f t="shared" si="66"/>
        <v>1.6104547760962318</v>
      </c>
      <c r="Z61" s="173">
        <f t="shared" si="66"/>
        <v>1.7497454777680226</v>
      </c>
      <c r="AA61" s="173">
        <f t="shared" si="66"/>
        <v>1.7302670037149244</v>
      </c>
      <c r="AB61" s="173">
        <f t="shared" si="66"/>
        <v>1.5791106861395767</v>
      </c>
      <c r="AD61" s="68">
        <f t="shared" si="31"/>
        <v>2.6708376033424335</v>
      </c>
      <c r="AE61" s="69">
        <f t="shared" si="32"/>
        <v>60.804468751357909</v>
      </c>
      <c r="AF61" s="69">
        <f t="shared" si="33"/>
        <v>63.475306354700344</v>
      </c>
    </row>
    <row r="62" spans="1:32" x14ac:dyDescent="0.2">
      <c r="A62" t="str">
        <f t="shared" si="19"/>
        <v>61 Caring personal service occupations</v>
      </c>
      <c r="B62" s="173">
        <f t="shared" si="52"/>
        <v>7.7944646715032384</v>
      </c>
      <c r="C62" s="173">
        <f t="shared" si="52"/>
        <v>7.227193568264588</v>
      </c>
      <c r="D62" s="173">
        <f t="shared" si="52"/>
        <v>6.9422867649273208</v>
      </c>
      <c r="E62" s="173">
        <f t="shared" si="52"/>
        <v>7.4413606649114419</v>
      </c>
      <c r="F62" s="173">
        <f t="shared" si="52"/>
        <v>7.9875047524796754</v>
      </c>
      <c r="H62" s="68">
        <f t="shared" si="21"/>
        <v>27.899338627044774</v>
      </c>
      <c r="I62" s="69">
        <f t="shared" si="22"/>
        <v>65.14500371715009</v>
      </c>
      <c r="J62" s="69">
        <f t="shared" si="23"/>
        <v>93.04434234419486</v>
      </c>
      <c r="L62" t="str">
        <f t="shared" si="24"/>
        <v>61 Caring personal service occupations</v>
      </c>
      <c r="M62" s="173">
        <f t="shared" ref="M62:Q62" si="67">M25/M$35*100</f>
        <v>1.5159817375038509</v>
      </c>
      <c r="N62" s="173">
        <f t="shared" si="67"/>
        <v>1.3702344263806405</v>
      </c>
      <c r="O62" s="173">
        <f t="shared" si="67"/>
        <v>1.3914671617784353</v>
      </c>
      <c r="P62" s="173">
        <f t="shared" si="67"/>
        <v>1.7150066051734469</v>
      </c>
      <c r="Q62" s="173">
        <f t="shared" si="67"/>
        <v>2.0210719330445759</v>
      </c>
      <c r="S62" s="68">
        <f t="shared" si="26"/>
        <v>57.99167192564051</v>
      </c>
      <c r="T62" s="69">
        <f t="shared" si="27"/>
        <v>59.524819688277773</v>
      </c>
      <c r="U62" s="69">
        <f t="shared" si="28"/>
        <v>117.51649161391828</v>
      </c>
      <c r="W62" t="str">
        <f t="shared" si="29"/>
        <v>61 Caring personal service occupations</v>
      </c>
      <c r="X62" s="173">
        <f t="shared" ref="X62:AB62" si="68">X25/X$35*100</f>
        <v>15.010318379001458</v>
      </c>
      <c r="Y62" s="173">
        <f t="shared" si="68"/>
        <v>13.701632994726884</v>
      </c>
      <c r="Z62" s="173">
        <f t="shared" si="68"/>
        <v>12.989314071714711</v>
      </c>
      <c r="AA62" s="173">
        <f t="shared" si="68"/>
        <v>13.568305604694691</v>
      </c>
      <c r="AB62" s="173">
        <f t="shared" si="68"/>
        <v>14.202138578698904</v>
      </c>
      <c r="AD62" s="68">
        <f t="shared" si="31"/>
        <v>24.387557637709619</v>
      </c>
      <c r="AE62" s="69">
        <f t="shared" si="32"/>
        <v>65.800880256643282</v>
      </c>
      <c r="AF62" s="69">
        <f t="shared" si="33"/>
        <v>90.188437894352916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2.0576831085079976</v>
      </c>
      <c r="C63" s="173">
        <f t="shared" si="52"/>
        <v>2.1882602494772958</v>
      </c>
      <c r="D63" s="173">
        <f t="shared" si="52"/>
        <v>1.950075832272584</v>
      </c>
      <c r="E63" s="173">
        <f t="shared" si="52"/>
        <v>2.0444502386420234</v>
      </c>
      <c r="F63" s="173">
        <f t="shared" si="52"/>
        <v>2.1205972976155456</v>
      </c>
      <c r="H63" s="68">
        <f t="shared" si="21"/>
        <v>20.883331881871918</v>
      </c>
      <c r="I63" s="69">
        <f t="shared" si="22"/>
        <v>57.69244120350853</v>
      </c>
      <c r="J63" s="69">
        <f t="shared" si="23"/>
        <v>78.575773085380447</v>
      </c>
      <c r="L63" t="str">
        <f t="shared" si="24"/>
        <v>62 Leisure, travel and related personal service occupations</v>
      </c>
      <c r="M63" s="173">
        <f t="shared" ref="M63:Q63" si="69">M26/M$35*100</f>
        <v>1.0271756786040203</v>
      </c>
      <c r="N63" s="173">
        <f t="shared" si="69"/>
        <v>1.1614814583815971</v>
      </c>
      <c r="O63" s="173">
        <f t="shared" si="69"/>
        <v>1.1610088573922148</v>
      </c>
      <c r="P63" s="173">
        <f t="shared" si="69"/>
        <v>1.2154815783245974</v>
      </c>
      <c r="Q63" s="173">
        <f t="shared" si="69"/>
        <v>1.3242340700874418</v>
      </c>
      <c r="S63" s="68">
        <f t="shared" si="26"/>
        <v>24.066522616089237</v>
      </c>
      <c r="T63" s="69">
        <f t="shared" si="27"/>
        <v>49.225473762713953</v>
      </c>
      <c r="U63" s="69">
        <f t="shared" si="28"/>
        <v>73.291996378803191</v>
      </c>
      <c r="W63" t="str">
        <f t="shared" si="29"/>
        <v>62 Leisure, travel and related personal service occupations</v>
      </c>
      <c r="X63" s="173">
        <f t="shared" ref="X63:AB63" si="70">X26/X$35*100</f>
        <v>3.2420441933187139</v>
      </c>
      <c r="Y63" s="173">
        <f t="shared" si="70"/>
        <v>3.3232890120626148</v>
      </c>
      <c r="Z63" s="173">
        <f t="shared" si="70"/>
        <v>2.8096803384754079</v>
      </c>
      <c r="AA63" s="173">
        <f t="shared" si="70"/>
        <v>2.9314099490590841</v>
      </c>
      <c r="AB63" s="173">
        <f t="shared" si="70"/>
        <v>2.9500888885762313</v>
      </c>
      <c r="AD63" s="68">
        <f t="shared" si="31"/>
        <v>19.450398173999879</v>
      </c>
      <c r="AE63" s="69">
        <f t="shared" si="32"/>
        <v>61.50390085590962</v>
      </c>
      <c r="AF63" s="69">
        <f t="shared" si="33"/>
        <v>80.954299029909507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8.5521604968636852E-2</v>
      </c>
      <c r="C64" s="173">
        <f t="shared" si="52"/>
        <v>6.1605037346516067E-2</v>
      </c>
      <c r="D64" s="173">
        <f t="shared" si="52"/>
        <v>8.4736325396486692E-2</v>
      </c>
      <c r="E64" s="173">
        <f t="shared" si="52"/>
        <v>6.2022083345328542E-2</v>
      </c>
      <c r="F64" s="173">
        <f t="shared" si="52"/>
        <v>6.1769521017316718E-2</v>
      </c>
      <c r="H64" s="68">
        <f t="shared" si="21"/>
        <v>-18.966550798518139</v>
      </c>
      <c r="I64" s="69">
        <f t="shared" si="22"/>
        <v>36.776953596749195</v>
      </c>
      <c r="J64" s="69">
        <f t="shared" si="23"/>
        <v>17.810402798231056</v>
      </c>
      <c r="L64" t="str">
        <f t="shared" si="24"/>
        <v>63 Community and civil enforcement occupations</v>
      </c>
      <c r="M64" s="173">
        <f t="shared" ref="M64:Q64" si="71">M27/M$35*100</f>
        <v>0.12478573645203948</v>
      </c>
      <c r="N64" s="173">
        <f t="shared" si="71"/>
        <v>8.1735880789177248E-2</v>
      </c>
      <c r="O64" s="173">
        <f t="shared" si="71"/>
        <v>0.13027386709478711</v>
      </c>
      <c r="P64" s="173">
        <f t="shared" si="71"/>
        <v>8.0220277248605087E-2</v>
      </c>
      <c r="Q64" s="173">
        <f t="shared" si="71"/>
        <v>8.4930469740784859E-2</v>
      </c>
      <c r="S64" s="68">
        <f t="shared" si="26"/>
        <v>-29.086061467503249</v>
      </c>
      <c r="T64" s="69">
        <f t="shared" si="27"/>
        <v>27.194869985046292</v>
      </c>
      <c r="U64" s="69">
        <f t="shared" si="28"/>
        <v>-1.8911914824569516</v>
      </c>
      <c r="W64" t="str">
        <f t="shared" si="29"/>
        <v>63 Community and civil enforcement occupations</v>
      </c>
      <c r="X64" s="173">
        <f t="shared" ref="X64:AB64" si="72">X27/X$35*100</f>
        <v>4.0395380733488341E-2</v>
      </c>
      <c r="Y64" s="173">
        <f t="shared" si="72"/>
        <v>3.9351864101537508E-2</v>
      </c>
      <c r="Z64" s="173">
        <f t="shared" si="72"/>
        <v>3.5128019268616771E-2</v>
      </c>
      <c r="AA64" s="173">
        <f t="shared" si="72"/>
        <v>4.255082276910517E-2</v>
      </c>
      <c r="AB64" s="173">
        <f t="shared" si="72"/>
        <v>3.7645086914022685E-2</v>
      </c>
      <c r="AD64" s="68">
        <f t="shared" si="31"/>
        <v>21.916940117472024</v>
      </c>
      <c r="AE64" s="69">
        <f t="shared" si="32"/>
        <v>75.489203735085113</v>
      </c>
      <c r="AF64" s="69">
        <f t="shared" si="33"/>
        <v>97.406143852557122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7.1760929229716828</v>
      </c>
      <c r="C65" s="173">
        <f t="shared" si="73"/>
        <v>6.7729725573242376</v>
      </c>
      <c r="D65" s="173">
        <f t="shared" si="73"/>
        <v>6.8440771181815503</v>
      </c>
      <c r="E65" s="173">
        <f t="shared" si="73"/>
        <v>6.1609352401958333</v>
      </c>
      <c r="F65" s="173">
        <f t="shared" si="73"/>
        <v>5.4942136940970618</v>
      </c>
      <c r="H65" s="68">
        <f t="shared" si="21"/>
        <v>-10.761888527733824</v>
      </c>
      <c r="I65" s="69">
        <f t="shared" si="22"/>
        <v>43.229382437540934</v>
      </c>
      <c r="J65" s="69">
        <f t="shared" si="23"/>
        <v>32.467493909807111</v>
      </c>
      <c r="L65" t="str">
        <f t="shared" si="24"/>
        <v>71 Sales occupations</v>
      </c>
      <c r="M65" s="173">
        <f t="shared" ref="M65:Q65" si="74">M28/M$35*100</f>
        <v>5.1060324604064036</v>
      </c>
      <c r="N65" s="173">
        <f t="shared" si="74"/>
        <v>5.0352277288572722</v>
      </c>
      <c r="O65" s="173">
        <f t="shared" si="74"/>
        <v>5.1543175763889852</v>
      </c>
      <c r="P65" s="173">
        <f t="shared" si="74"/>
        <v>4.733918169909292</v>
      </c>
      <c r="Q65" s="173">
        <f t="shared" si="74"/>
        <v>4.4578961781266528</v>
      </c>
      <c r="S65" s="68">
        <f t="shared" si="26"/>
        <v>-5.922847934188904</v>
      </c>
      <c r="T65" s="69">
        <f t="shared" si="27"/>
        <v>31.977096322394789</v>
      </c>
      <c r="U65" s="69">
        <f t="shared" si="28"/>
        <v>26.054248388205881</v>
      </c>
      <c r="W65" t="str">
        <f t="shared" si="29"/>
        <v>71 Sales occupations</v>
      </c>
      <c r="X65" s="173">
        <f t="shared" ref="X65:AB65" si="75">X28/X$35*100</f>
        <v>9.5552111941481357</v>
      </c>
      <c r="Y65" s="173">
        <f t="shared" si="75"/>
        <v>8.6939222102081715</v>
      </c>
      <c r="Z65" s="173">
        <f t="shared" si="75"/>
        <v>8.6848903352653473</v>
      </c>
      <c r="AA65" s="173">
        <f t="shared" si="75"/>
        <v>7.6877802320642408</v>
      </c>
      <c r="AB65" s="173">
        <f t="shared" si="75"/>
        <v>6.5736415673942128</v>
      </c>
      <c r="AD65" s="68">
        <f t="shared" si="31"/>
        <v>-13.890494833406025</v>
      </c>
      <c r="AE65" s="69">
        <f t="shared" si="32"/>
        <v>50.504372719711931</v>
      </c>
      <c r="AF65" s="69">
        <f t="shared" si="33"/>
        <v>36.6138778863059</v>
      </c>
    </row>
    <row r="66" spans="1:32" x14ac:dyDescent="0.2">
      <c r="A66" t="str">
        <f t="shared" si="19"/>
        <v>72 Customer service occupations</v>
      </c>
      <c r="B66" s="173">
        <f t="shared" si="73"/>
        <v>1.5072899375557078</v>
      </c>
      <c r="C66" s="173">
        <f t="shared" si="73"/>
        <v>1.5739788446865921</v>
      </c>
      <c r="D66" s="173">
        <f t="shared" si="73"/>
        <v>1.6837268840445607</v>
      </c>
      <c r="E66" s="173">
        <f t="shared" si="73"/>
        <v>2.0748846480019885</v>
      </c>
      <c r="F66" s="173">
        <f t="shared" si="73"/>
        <v>2.2302314217021011</v>
      </c>
      <c r="H66" s="68">
        <f t="shared" si="21"/>
        <v>47.24413403718404</v>
      </c>
      <c r="I66" s="69">
        <f t="shared" si="22"/>
        <v>60.711074113492202</v>
      </c>
      <c r="J66" s="69">
        <f t="shared" si="23"/>
        <v>107.95520815067623</v>
      </c>
      <c r="L66" t="str">
        <f t="shared" si="24"/>
        <v>72 Customer service occupations</v>
      </c>
      <c r="M66" s="173">
        <f t="shared" ref="M66:Q66" si="76">M29/M$35*100</f>
        <v>1.0982761430620429</v>
      </c>
      <c r="N66" s="173">
        <f t="shared" si="76"/>
        <v>0.98305124736021088</v>
      </c>
      <c r="O66" s="173">
        <f t="shared" si="76"/>
        <v>1.2032921245188553</v>
      </c>
      <c r="P66" s="173">
        <f t="shared" si="76"/>
        <v>1.5948405127114651</v>
      </c>
      <c r="Q66" s="173">
        <f t="shared" si="76"/>
        <v>1.7981229432090962</v>
      </c>
      <c r="S66" s="68">
        <f t="shared" si="26"/>
        <v>62.54502953342778</v>
      </c>
      <c r="T66" s="69">
        <f t="shared" si="27"/>
        <v>49.240205247972057</v>
      </c>
      <c r="U66" s="69">
        <f t="shared" si="28"/>
        <v>111.78523478139984</v>
      </c>
      <c r="W66" t="str">
        <f t="shared" si="29"/>
        <v>72 Customer service occupations</v>
      </c>
      <c r="X66" s="173">
        <f t="shared" ref="X66:AB66" si="77">X29/X$35*100</f>
        <v>1.977369053233893</v>
      </c>
      <c r="Y66" s="173">
        <f t="shared" si="77"/>
        <v>2.2272060299259144</v>
      </c>
      <c r="Z66" s="173">
        <f t="shared" si="77"/>
        <v>2.2071094325124796</v>
      </c>
      <c r="AA66" s="173">
        <f t="shared" si="77"/>
        <v>2.5885105878073094</v>
      </c>
      <c r="AB66" s="173">
        <f t="shared" si="77"/>
        <v>2.680315424708271</v>
      </c>
      <c r="AD66" s="68">
        <f t="shared" si="31"/>
        <v>38.156540943063398</v>
      </c>
      <c r="AE66" s="69">
        <f t="shared" si="32"/>
        <v>67.523916454089843</v>
      </c>
      <c r="AF66" s="69">
        <f t="shared" si="33"/>
        <v>105.68045739715323</v>
      </c>
    </row>
    <row r="67" spans="1:32" x14ac:dyDescent="0.2">
      <c r="A67" t="str">
        <f t="shared" si="19"/>
        <v>81 Process, plant and machine operatives</v>
      </c>
      <c r="B67" s="173">
        <f t="shared" si="73"/>
        <v>2.8993353610490082</v>
      </c>
      <c r="C67" s="173">
        <f t="shared" si="73"/>
        <v>2.679727291052032</v>
      </c>
      <c r="D67" s="173">
        <f t="shared" si="73"/>
        <v>2.3871374749977368</v>
      </c>
      <c r="E67" s="173">
        <f t="shared" si="73"/>
        <v>2.7351953073533282</v>
      </c>
      <c r="F67" s="173">
        <f t="shared" si="73"/>
        <v>2.5343797582555632</v>
      </c>
      <c r="H67" s="68">
        <f t="shared" si="21"/>
        <v>18.019556647601561</v>
      </c>
      <c r="I67" s="69">
        <f t="shared" si="22"/>
        <v>45.15932633608751</v>
      </c>
      <c r="J67" s="69">
        <f t="shared" si="23"/>
        <v>63.178882983689064</v>
      </c>
      <c r="L67" t="str">
        <f t="shared" si="24"/>
        <v>81 Process, plant and machine operatives</v>
      </c>
      <c r="M67" s="173">
        <f t="shared" ref="M67:Q67" si="78">M30/M$35*100</f>
        <v>4.3030169484408232</v>
      </c>
      <c r="N67" s="173">
        <f t="shared" si="78"/>
        <v>3.9487593023537992</v>
      </c>
      <c r="O67" s="173">
        <f t="shared" si="78"/>
        <v>3.5448473208519764</v>
      </c>
      <c r="P67" s="173">
        <f t="shared" si="78"/>
        <v>4.0361801412234275</v>
      </c>
      <c r="Q67" s="173">
        <f t="shared" si="78"/>
        <v>3.6796511214932872</v>
      </c>
      <c r="S67" s="68">
        <f t="shared" si="26"/>
        <v>12.910542718949275</v>
      </c>
      <c r="T67" s="69">
        <f t="shared" si="27"/>
        <v>40.536399874996583</v>
      </c>
      <c r="U67" s="69">
        <f t="shared" si="28"/>
        <v>53.446942593945856</v>
      </c>
      <c r="W67" t="str">
        <f t="shared" si="29"/>
        <v>81 Process, plant and machine operatives</v>
      </c>
      <c r="X67" s="173">
        <f t="shared" ref="X67:AB67" si="79">X30/X$35*100</f>
        <v>1.2860856169621349</v>
      </c>
      <c r="Y67" s="173">
        <f t="shared" si="79"/>
        <v>1.2769053337228116</v>
      </c>
      <c r="Z67" s="173">
        <f t="shared" si="79"/>
        <v>1.1259357873684281</v>
      </c>
      <c r="AA67" s="173">
        <f t="shared" si="79"/>
        <v>1.3431992202340106</v>
      </c>
      <c r="AB67" s="173">
        <f t="shared" si="79"/>
        <v>1.3414656050964102</v>
      </c>
      <c r="AD67" s="68">
        <f t="shared" si="31"/>
        <v>35.542449865466651</v>
      </c>
      <c r="AE67" s="69">
        <f t="shared" si="32"/>
        <v>61.01503701979474</v>
      </c>
      <c r="AF67" s="69">
        <f t="shared" si="33"/>
        <v>96.557486885261383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2.8200340832161572</v>
      </c>
      <c r="C68" s="173">
        <f t="shared" si="73"/>
        <v>2.8562398841732128</v>
      </c>
      <c r="D68" s="173">
        <f t="shared" si="73"/>
        <v>2.598289110010751</v>
      </c>
      <c r="E68" s="173">
        <f t="shared" si="73"/>
        <v>2.6555999403155641</v>
      </c>
      <c r="F68" s="173">
        <f t="shared" si="73"/>
        <v>2.5691030709055509</v>
      </c>
      <c r="H68" s="68">
        <f t="shared" si="21"/>
        <v>9.9141924415595977</v>
      </c>
      <c r="I68" s="69">
        <f t="shared" si="22"/>
        <v>57.028932331876149</v>
      </c>
      <c r="J68" s="69">
        <f t="shared" si="23"/>
        <v>66.943124773435741</v>
      </c>
      <c r="L68" t="str">
        <f t="shared" si="24"/>
        <v>82 Transport and mobile machine drivers and operatives</v>
      </c>
      <c r="M68" s="173">
        <f t="shared" ref="M68:Q68" si="80">M31/M$35*100</f>
        <v>4.8485277388270545</v>
      </c>
      <c r="N68" s="173">
        <f t="shared" si="80"/>
        <v>4.9506496866248106</v>
      </c>
      <c r="O68" s="173">
        <f t="shared" si="80"/>
        <v>4.5273679187195865</v>
      </c>
      <c r="P68" s="173">
        <f t="shared" si="80"/>
        <v>4.5371084593446538</v>
      </c>
      <c r="Q68" s="173">
        <f t="shared" si="80"/>
        <v>4.3802622772243005</v>
      </c>
      <c r="S68" s="68">
        <f t="shared" si="26"/>
        <v>5.2397268085276432</v>
      </c>
      <c r="T68" s="69">
        <f t="shared" si="27"/>
        <v>53.863308298434085</v>
      </c>
      <c r="U68" s="69">
        <f t="shared" si="28"/>
        <v>59.10303510696172</v>
      </c>
      <c r="W68" t="str">
        <f t="shared" si="29"/>
        <v>82 Transport and mobile machine drivers and operatives</v>
      </c>
      <c r="X68" s="173">
        <f t="shared" ref="X68:AB68" si="81">X31/X$35*100</f>
        <v>0.48868849872596642</v>
      </c>
      <c r="Y68" s="173">
        <f t="shared" si="81"/>
        <v>0.54102322111142997</v>
      </c>
      <c r="Z68" s="173">
        <f t="shared" si="81"/>
        <v>0.49676301707309589</v>
      </c>
      <c r="AA68" s="173">
        <f t="shared" si="81"/>
        <v>0.64246925025274992</v>
      </c>
      <c r="AB68" s="173">
        <f t="shared" si="81"/>
        <v>0.68260043040107632</v>
      </c>
      <c r="AD68" s="68">
        <f t="shared" si="31"/>
        <v>56.324379680886906</v>
      </c>
      <c r="AE68" s="69">
        <f t="shared" si="32"/>
        <v>88.458664766569328</v>
      </c>
      <c r="AF68" s="69">
        <f t="shared" si="33"/>
        <v>144.78304444745623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1.835179392631868</v>
      </c>
      <c r="C69" s="173">
        <f t="shared" si="73"/>
        <v>1.5627017822687643</v>
      </c>
      <c r="D69" s="173">
        <f t="shared" si="73"/>
        <v>1.4268200239620161</v>
      </c>
      <c r="E69" s="173">
        <f t="shared" si="73"/>
        <v>1.2098595759731634</v>
      </c>
      <c r="F69" s="173">
        <f t="shared" si="73"/>
        <v>1.1366803080926069</v>
      </c>
      <c r="H69" s="68">
        <f t="shared" si="21"/>
        <v>-11.441784026032282</v>
      </c>
      <c r="I69" s="69">
        <f t="shared" si="22"/>
        <v>35.009825855448561</v>
      </c>
      <c r="J69" s="69">
        <f t="shared" si="23"/>
        <v>23.568041829416277</v>
      </c>
      <c r="L69" t="str">
        <f t="shared" si="24"/>
        <v>91 Elementary trades and related occupations</v>
      </c>
      <c r="M69" s="173">
        <f t="shared" ref="M69:Q70" si="82">M32/M$35*100</f>
        <v>2.5564144383699032</v>
      </c>
      <c r="N69" s="173">
        <f t="shared" si="82"/>
        <v>2.2165374134706011</v>
      </c>
      <c r="O69" s="173">
        <f t="shared" si="82"/>
        <v>2.0651375344440721</v>
      </c>
      <c r="P69" s="173">
        <f t="shared" si="82"/>
        <v>1.7402384693443815</v>
      </c>
      <c r="Q69" s="173">
        <f t="shared" si="82"/>
        <v>1.6561589776978816</v>
      </c>
      <c r="S69" s="68">
        <f t="shared" si="26"/>
        <v>-12.767478024165383</v>
      </c>
      <c r="T69" s="69">
        <f t="shared" si="27"/>
        <v>28.496389982777725</v>
      </c>
      <c r="U69" s="69">
        <f t="shared" si="28"/>
        <v>15.728911958612347</v>
      </c>
      <c r="W69" t="str">
        <f t="shared" si="29"/>
        <v>91 Elementary trades and related occupations</v>
      </c>
      <c r="X69" s="173">
        <f t="shared" ref="X69:AB70" si="83">X32/X$35*100</f>
        <v>1.0062647275009262</v>
      </c>
      <c r="Y69" s="173">
        <f t="shared" si="83"/>
        <v>0.83993437233300439</v>
      </c>
      <c r="Z69" s="173">
        <f t="shared" si="83"/>
        <v>0.73144101829304098</v>
      </c>
      <c r="AA69" s="173">
        <f t="shared" si="83"/>
        <v>0.64237767684356184</v>
      </c>
      <c r="AB69" s="173">
        <f t="shared" si="83"/>
        <v>0.59559155207541059</v>
      </c>
      <c r="AD69" s="68">
        <f t="shared" si="31"/>
        <v>-7.3642482959535833</v>
      </c>
      <c r="AE69" s="69">
        <f t="shared" si="32"/>
        <v>55.043685504656445</v>
      </c>
      <c r="AF69" s="69">
        <f t="shared" si="33"/>
        <v>47.679437208702865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9.0063759667492569</v>
      </c>
      <c r="C70" s="173">
        <f t="shared" si="73"/>
        <v>8.717423334937525</v>
      </c>
      <c r="D70" s="173">
        <f t="shared" si="73"/>
        <v>8.2338050621184777</v>
      </c>
      <c r="E70" s="173">
        <f t="shared" si="73"/>
        <v>8.3979152784233229</v>
      </c>
      <c r="F70" s="173">
        <f t="shared" si="73"/>
        <v>7.7053616607824633</v>
      </c>
      <c r="H70" s="68">
        <f t="shared" si="21"/>
        <v>4.0284590005797911</v>
      </c>
      <c r="I70" s="69">
        <f t="shared" si="22"/>
        <v>50.375364263757902</v>
      </c>
      <c r="J70" s="69">
        <f t="shared" si="23"/>
        <v>54.403823264337703</v>
      </c>
      <c r="L70" t="str">
        <f t="shared" si="24"/>
        <v>92 Elementary administration and service occupations</v>
      </c>
      <c r="M70" s="173">
        <f t="shared" si="82"/>
        <v>8.5939646124297564</v>
      </c>
      <c r="N70" s="173">
        <f t="shared" si="82"/>
        <v>7.6295662629933449</v>
      </c>
      <c r="O70" s="173">
        <f t="shared" si="82"/>
        <v>7.77730738952362</v>
      </c>
      <c r="P70" s="173">
        <f t="shared" si="82"/>
        <v>8.2338172390029527</v>
      </c>
      <c r="Q70" s="173">
        <f t="shared" si="82"/>
        <v>7.4865347145632741</v>
      </c>
      <c r="S70" s="68">
        <f t="shared" si="26"/>
        <v>4.7073007281293311</v>
      </c>
      <c r="T70" s="69">
        <f t="shared" si="27"/>
        <v>41.82867998020722</v>
      </c>
      <c r="U70" s="69">
        <f t="shared" si="28"/>
        <v>46.535980708336552</v>
      </c>
      <c r="W70" t="str">
        <f t="shared" si="29"/>
        <v>92 Elementary administration and service occupations</v>
      </c>
      <c r="X70" s="173">
        <f t="shared" si="83"/>
        <v>9.4803598942941409</v>
      </c>
      <c r="Y70" s="173">
        <f t="shared" si="83"/>
        <v>9.9199696642407016</v>
      </c>
      <c r="Z70" s="173">
        <f t="shared" si="83"/>
        <v>8.7311107014694525</v>
      </c>
      <c r="AA70" s="173">
        <f t="shared" si="83"/>
        <v>8.5734929045649064</v>
      </c>
      <c r="AB70" s="173">
        <f t="shared" si="83"/>
        <v>7.9332917126607283</v>
      </c>
      <c r="AD70" s="68">
        <f t="shared" si="31"/>
        <v>3.3697203951452774</v>
      </c>
      <c r="AE70" s="69">
        <f t="shared" si="32"/>
        <v>58.668948257718498</v>
      </c>
      <c r="AF70" s="69">
        <f t="shared" si="33"/>
        <v>62.038668652863784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11.162861658122051</v>
      </c>
      <c r="I72" s="67">
        <f>IF(D35&gt;0,I35/D35*100,0)</f>
        <v>51.031371345533181</v>
      </c>
      <c r="J72" s="67">
        <f>IF(D35&gt;0,(J35/D35)*100,0)</f>
        <v>62.194233003655256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8.7740716817682856</v>
      </c>
      <c r="T72" s="67">
        <f t="shared" ref="T72" si="85">IF(O35&gt;0,T35/O35*100,0)</f>
        <v>42.140824837200519</v>
      </c>
      <c r="U72" s="67">
        <f t="shared" ref="U72" si="86">IF(O35&gt;0,(U35/O35)*100,0)</f>
        <v>50.914896518968803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13.765194151326588</v>
      </c>
      <c r="AE72" s="67">
        <f t="shared" ref="AE72" si="88">IF(Z35&gt;0,AE35/Z35*100,0)</f>
        <v>60.716675742320504</v>
      </c>
      <c r="AF72" s="67">
        <f t="shared" ref="AF72" si="89">IF(Z35&gt;0,(AF35/Z35)*100,0)</f>
        <v>74.481869893647101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Gloucestershire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Gloucestershire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Gloucestershire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4.457675496336666</v>
      </c>
      <c r="C82" s="18">
        <f t="shared" ref="B82:E107" si="96">IF(AND(D$6-C$6 &lt;&gt; 0,C8&lt;&gt;0,D8&lt;&gt;0),(EXP(LN(D8/C8)/(D$6-C$6))-1)*100,0)</f>
        <v>3.2906871781593239</v>
      </c>
      <c r="D82" s="18">
        <f t="shared" si="96"/>
        <v>-1.2752256986777066</v>
      </c>
      <c r="E82" s="18">
        <f t="shared" si="96"/>
        <v>0.96425257325922775</v>
      </c>
      <c r="F82" s="18">
        <f t="shared" ref="F82:F107" si="97">IF(AND(F$6-D$6 &lt;&gt; 0,D8&lt;&gt;0,F8&lt;&gt;0),(EXP(LN(F8/D8)/(F$6-D$6))-1)*100,0)</f>
        <v>0.2121714864084856</v>
      </c>
      <c r="H82" s="18">
        <f t="shared" ref="H82:H107" si="98">IF($F$6-$D$6 &lt;&gt; 0,(EXP(LN(1+(H45/100))/($F$6-$D$6))-1)*100,0)</f>
        <v>0.2121714864084856</v>
      </c>
      <c r="I82" s="18">
        <f t="shared" ref="I82:I107" si="99">IF(D8&gt;0,((1+(I8/D8))^(1/($F$6-$D$6))-1)*100,0)</f>
        <v>2.7182097114126558</v>
      </c>
      <c r="J82" s="18">
        <f t="shared" ref="J82:J107" si="100">IF($F$6-$D$6 &lt;&gt; 0,(EXP(LN(1+(J45/100))/($F$6-$D$6))-1)*100,0)</f>
        <v>2.8646782384903702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3.1178368003510037</v>
      </c>
      <c r="N82" s="18">
        <f t="shared" si="102"/>
        <v>1.4018194856678656</v>
      </c>
      <c r="O82" s="18">
        <f t="shared" si="102"/>
        <v>-1.7814764311585685</v>
      </c>
      <c r="P82" s="18">
        <f t="shared" si="102"/>
        <v>0.58660990295278381</v>
      </c>
      <c r="Q82" s="18">
        <f t="shared" ref="Q82:Q107" si="103">IF(AND(Q$6-O$6 &lt;&gt; 0,O8&lt;&gt;0,Q8&lt;&gt;0),(EXP(LN(Q8/O8)/(Q$6-O$6))-1)*100,0)</f>
        <v>-0.2090291107177511</v>
      </c>
      <c r="S82" s="18">
        <f t="shared" ref="S82:S107" si="104">IF($F$6-$D$6 &lt;&gt; 0,(EXP(LN(1+(S45/100))/($F$6-$D$6))-1)*100,0)</f>
        <v>-0.2090291107177511</v>
      </c>
      <c r="T82" s="18">
        <f t="shared" ref="T82:T107" si="105">IF(O8&gt;0,((1+(T8/O8))^(1/($F$6-$D$6))-1)*100,0)</f>
        <v>2.4471841477679224</v>
      </c>
      <c r="U82" s="18">
        <f t="shared" ref="U82:U107" si="106">IF($F$6-$D$6 &lt;&gt; 0,(EXP(LN(1+(U45/100))/($F$6-$D$6))-1)*100,0)</f>
        <v>2.2988437328635536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7.7451658497257103</v>
      </c>
      <c r="Y82" s="18">
        <f t="shared" si="108"/>
        <v>7.445666486482283</v>
      </c>
      <c r="Z82" s="18">
        <f t="shared" si="108"/>
        <v>-0.25623364546009109</v>
      </c>
      <c r="AA82" s="18">
        <f t="shared" si="108"/>
        <v>1.6562622218077472</v>
      </c>
      <c r="AB82" s="18">
        <f t="shared" ref="AB82:AB107" si="109">IF(AND(AB$6-Z$6 &lt;&gt; 0,Z8&lt;&gt;0,AB8&lt;&gt;0),(EXP(LN(AB8/Z8)/(AB$6-Z$6))-1)*100,0)</f>
        <v>1.0147234528005367</v>
      </c>
      <c r="AD82" s="18">
        <f t="shared" ref="AD82:AD107" si="110">IF($F$6-$D$6 &lt;&gt; 0,(EXP(LN(1+(AD45/100))/($F$6-$D$6))-1)*100,0)</f>
        <v>1.0147234528005367</v>
      </c>
      <c r="AE82" s="18">
        <f t="shared" ref="AE82:AE107" si="111">IF(Z8&gt;0,((1+(AE8/Z8))^(1/($F$6-$D$6))-1)*100,0)</f>
        <v>3.2508086101518785</v>
      </c>
      <c r="AF82" s="18">
        <f t="shared" ref="AF82:AF107" si="112">IF($F$6-$D$6 &lt;&gt; 0,(EXP(LN(1+(AF45/100))/($F$6-$D$6))-1)*100,0)</f>
        <v>3.9164522068901864</v>
      </c>
    </row>
    <row r="83" spans="1:32" x14ac:dyDescent="0.2">
      <c r="A83" t="str">
        <f t="shared" si="95"/>
        <v>12 Other managers and proprietors</v>
      </c>
      <c r="B83" s="18">
        <f t="shared" si="96"/>
        <v>2.6255927684330382</v>
      </c>
      <c r="C83" s="18">
        <f t="shared" si="96"/>
        <v>1.6088263396744296</v>
      </c>
      <c r="D83" s="18">
        <f t="shared" si="96"/>
        <v>4.5257416421238261</v>
      </c>
      <c r="E83" s="18">
        <f t="shared" si="96"/>
        <v>1.361765382784963</v>
      </c>
      <c r="F83" s="18">
        <f t="shared" si="97"/>
        <v>2.4056369472781114</v>
      </c>
      <c r="H83" s="18">
        <f t="shared" si="98"/>
        <v>2.4056369472781114</v>
      </c>
      <c r="I83" s="18">
        <f t="shared" si="99"/>
        <v>3.7064873287778521</v>
      </c>
      <c r="J83" s="18">
        <f t="shared" si="100"/>
        <v>5.2506246456718531</v>
      </c>
      <c r="L83" t="str">
        <f t="shared" si="101"/>
        <v>12 Other managers and proprietors</v>
      </c>
      <c r="M83" s="18">
        <f t="shared" si="102"/>
        <v>2.4259743233454589</v>
      </c>
      <c r="N83" s="18">
        <f t="shared" si="102"/>
        <v>-2.8860669515351378</v>
      </c>
      <c r="O83" s="18">
        <f t="shared" si="102"/>
        <v>5.1880598960558411</v>
      </c>
      <c r="P83" s="18">
        <f t="shared" si="102"/>
        <v>1.5466611332993763</v>
      </c>
      <c r="Q83" s="18">
        <f t="shared" si="103"/>
        <v>2.7462343340504347</v>
      </c>
      <c r="S83" s="18">
        <f t="shared" si="104"/>
        <v>2.7462343340504347</v>
      </c>
      <c r="T83" s="18">
        <f t="shared" si="105"/>
        <v>3.5243872442838331</v>
      </c>
      <c r="U83" s="18">
        <f t="shared" si="106"/>
        <v>5.3413752314370733</v>
      </c>
      <c r="W83" t="str">
        <f t="shared" si="107"/>
        <v>12 Other managers and proprietors</v>
      </c>
      <c r="X83" s="18">
        <f t="shared" si="108"/>
        <v>2.9486893308606987</v>
      </c>
      <c r="Y83" s="18">
        <f t="shared" si="108"/>
        <v>8.7921579074750298</v>
      </c>
      <c r="Z83" s="18">
        <f t="shared" si="108"/>
        <v>3.5508371823490759</v>
      </c>
      <c r="AA83" s="18">
        <f t="shared" si="108"/>
        <v>1.0703849096104667</v>
      </c>
      <c r="AB83" s="18">
        <f t="shared" si="109"/>
        <v>1.8905292015688024</v>
      </c>
      <c r="AD83" s="18">
        <f t="shared" si="110"/>
        <v>1.8905292015688024</v>
      </c>
      <c r="AE83" s="18">
        <f t="shared" si="111"/>
        <v>3.9587543223488231</v>
      </c>
      <c r="AF83" s="18">
        <f t="shared" si="112"/>
        <v>5.1192371346992172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3.726420252776097</v>
      </c>
      <c r="C84" s="18">
        <f t="shared" si="96"/>
        <v>3.7074364526136439</v>
      </c>
      <c r="D84" s="18">
        <f t="shared" si="96"/>
        <v>1.2454871707619164</v>
      </c>
      <c r="E84" s="18">
        <f t="shared" si="96"/>
        <v>1.0995424074948801</v>
      </c>
      <c r="F84" s="18">
        <f t="shared" si="97"/>
        <v>1.1481672715397462</v>
      </c>
      <c r="H84" s="18">
        <f t="shared" si="98"/>
        <v>1.1481672715397462</v>
      </c>
      <c r="I84" s="18">
        <f t="shared" si="99"/>
        <v>2.2858146446548933</v>
      </c>
      <c r="J84" s="18">
        <f t="shared" si="100"/>
        <v>3.1413179438622985</v>
      </c>
      <c r="L84" t="str">
        <f t="shared" si="101"/>
        <v>21 Science, research, engineering and technology professionals</v>
      </c>
      <c r="M84" s="18">
        <f t="shared" si="102"/>
        <v>3.7494712272486241</v>
      </c>
      <c r="N84" s="18">
        <f t="shared" si="102"/>
        <v>9.7206083337164628E-2</v>
      </c>
      <c r="O84" s="18">
        <f t="shared" si="102"/>
        <v>0.57174708737504076</v>
      </c>
      <c r="P84" s="18">
        <f t="shared" si="102"/>
        <v>0.86063820470814179</v>
      </c>
      <c r="Q84" s="18">
        <f t="shared" si="103"/>
        <v>0.76424907908996254</v>
      </c>
      <c r="S84" s="18">
        <f t="shared" si="104"/>
        <v>0.76424907908996254</v>
      </c>
      <c r="T84" s="18">
        <f t="shared" si="105"/>
        <v>1.9874224918672301</v>
      </c>
      <c r="U84" s="18">
        <f t="shared" si="106"/>
        <v>2.5753891466854029</v>
      </c>
      <c r="W84" t="str">
        <f t="shared" si="107"/>
        <v>21 Science, research, engineering and technology professionals</v>
      </c>
      <c r="X84" s="18">
        <f t="shared" si="108"/>
        <v>3.6155757257541721</v>
      </c>
      <c r="Y84" s="18">
        <f t="shared" si="108"/>
        <v>21.12399305976702</v>
      </c>
      <c r="Z84" s="18">
        <f t="shared" si="108"/>
        <v>3.7672234854586817</v>
      </c>
      <c r="AA84" s="18">
        <f t="shared" si="108"/>
        <v>1.8779609688973409</v>
      </c>
      <c r="AB84" s="18">
        <f t="shared" si="109"/>
        <v>2.5038619592334888</v>
      </c>
      <c r="AD84" s="18">
        <f t="shared" si="110"/>
        <v>2.5038619592334888</v>
      </c>
      <c r="AE84" s="18">
        <f t="shared" si="111"/>
        <v>3.3675693923804983</v>
      </c>
      <c r="AF84" s="18">
        <f t="shared" si="112"/>
        <v>5.0458854169671996</v>
      </c>
    </row>
    <row r="85" spans="1:32" x14ac:dyDescent="0.2">
      <c r="A85" t="str">
        <f t="shared" si="95"/>
        <v>22 Health professionals</v>
      </c>
      <c r="B85" s="18">
        <f t="shared" si="96"/>
        <v>2.1760562392046712</v>
      </c>
      <c r="C85" s="18">
        <f t="shared" si="96"/>
        <v>-1.3390594911773857</v>
      </c>
      <c r="D85" s="18">
        <f t="shared" si="96"/>
        <v>2.6337372363738343</v>
      </c>
      <c r="E85" s="18">
        <f t="shared" si="96"/>
        <v>1.7579852605020152</v>
      </c>
      <c r="F85" s="18">
        <f t="shared" si="97"/>
        <v>2.0490691316793486</v>
      </c>
      <c r="H85" s="18">
        <f t="shared" si="98"/>
        <v>2.0490691316793486</v>
      </c>
      <c r="I85" s="18">
        <f t="shared" si="99"/>
        <v>3.315792985740007</v>
      </c>
      <c r="J85" s="18">
        <f t="shared" si="100"/>
        <v>4.6831484285885683</v>
      </c>
      <c r="L85" t="str">
        <f t="shared" si="101"/>
        <v>22 Health professionals</v>
      </c>
      <c r="M85" s="18">
        <f t="shared" si="102"/>
        <v>1.0283088228994819</v>
      </c>
      <c r="N85" s="18">
        <f t="shared" si="102"/>
        <v>10.683896337083866</v>
      </c>
      <c r="O85" s="18">
        <f t="shared" si="102"/>
        <v>2.6119589135928045</v>
      </c>
      <c r="P85" s="18">
        <f t="shared" si="102"/>
        <v>1.8281137730687069</v>
      </c>
      <c r="Q85" s="18">
        <f t="shared" si="103"/>
        <v>2.0887279138271486</v>
      </c>
      <c r="S85" s="18">
        <f t="shared" si="104"/>
        <v>2.0887279138271486</v>
      </c>
      <c r="T85" s="18">
        <f t="shared" si="105"/>
        <v>2.5531550271608694</v>
      </c>
      <c r="U85" s="18">
        <f t="shared" si="106"/>
        <v>4.0849728796678253</v>
      </c>
      <c r="W85" t="str">
        <f t="shared" si="107"/>
        <v>22 Health professionals</v>
      </c>
      <c r="X85" s="18">
        <f t="shared" si="108"/>
        <v>2.5889704594665108</v>
      </c>
      <c r="Y85" s="18">
        <f t="shared" si="108"/>
        <v>-5.5015242892276444</v>
      </c>
      <c r="Z85" s="18">
        <f t="shared" si="108"/>
        <v>2.6425632457357739</v>
      </c>
      <c r="AA85" s="18">
        <f t="shared" si="108"/>
        <v>1.7294658232942517</v>
      </c>
      <c r="AB85" s="18">
        <f t="shared" si="109"/>
        <v>2.0329255083854747</v>
      </c>
      <c r="AD85" s="18">
        <f t="shared" si="110"/>
        <v>2.0329255083854747</v>
      </c>
      <c r="AE85" s="18">
        <f t="shared" si="111"/>
        <v>3.6038772589292556</v>
      </c>
      <c r="AF85" s="18">
        <f t="shared" si="112"/>
        <v>4.9126899976589256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1.7189432045547459</v>
      </c>
      <c r="C86" s="18">
        <f t="shared" si="96"/>
        <v>0.34088039128032932</v>
      </c>
      <c r="D86" s="18">
        <f t="shared" si="96"/>
        <v>1.1790219682663139</v>
      </c>
      <c r="E86" s="18">
        <f t="shared" si="96"/>
        <v>1.1020097361780889</v>
      </c>
      <c r="F86" s="18">
        <f t="shared" si="97"/>
        <v>1.1276739649228817</v>
      </c>
      <c r="H86" s="18">
        <f t="shared" si="98"/>
        <v>1.1276739649228817</v>
      </c>
      <c r="I86" s="18">
        <f t="shared" si="99"/>
        <v>2.9961972072305221</v>
      </c>
      <c r="J86" s="18">
        <f t="shared" si="100"/>
        <v>3.7627159719258341</v>
      </c>
      <c r="L86" t="str">
        <f t="shared" si="101"/>
        <v>23 Teaching and other educational professionals</v>
      </c>
      <c r="M86" s="18">
        <f t="shared" si="102"/>
        <v>0.64709490079044585</v>
      </c>
      <c r="N86" s="18">
        <f t="shared" si="102"/>
        <v>-6.6591317865433375</v>
      </c>
      <c r="O86" s="18">
        <f t="shared" si="102"/>
        <v>1.943834074556583</v>
      </c>
      <c r="P86" s="18">
        <f t="shared" si="102"/>
        <v>1.0141510508805851</v>
      </c>
      <c r="Q86" s="18">
        <f t="shared" si="103"/>
        <v>1.3230995200180784</v>
      </c>
      <c r="S86" s="18">
        <f t="shared" si="104"/>
        <v>1.3230995200180784</v>
      </c>
      <c r="T86" s="18">
        <f t="shared" si="105"/>
        <v>2.6322253773464199</v>
      </c>
      <c r="U86" s="18">
        <f t="shared" si="106"/>
        <v>3.5785403928535908</v>
      </c>
      <c r="W86" t="str">
        <f t="shared" si="107"/>
        <v>23 Teaching and other educational professionals</v>
      </c>
      <c r="X86" s="18">
        <f t="shared" si="108"/>
        <v>2.296690881238761</v>
      </c>
      <c r="Y86" s="18">
        <f t="shared" si="108"/>
        <v>3.9635695605881871</v>
      </c>
      <c r="Z86" s="18">
        <f t="shared" si="108"/>
        <v>0.81564048747346796</v>
      </c>
      <c r="AA86" s="18">
        <f t="shared" si="108"/>
        <v>1.1449184586516337</v>
      </c>
      <c r="AB86" s="18">
        <f t="shared" si="109"/>
        <v>1.0350398116287574</v>
      </c>
      <c r="AD86" s="18">
        <f t="shared" si="110"/>
        <v>1.0350398116287574</v>
      </c>
      <c r="AE86" s="18">
        <f t="shared" si="111"/>
        <v>3.1593733623128228</v>
      </c>
      <c r="AF86" s="18">
        <f t="shared" si="112"/>
        <v>3.8467592496499226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3.5100771495859551</v>
      </c>
      <c r="C87" s="18">
        <f t="shared" si="96"/>
        <v>8.7472547824217095</v>
      </c>
      <c r="D87" s="18">
        <f t="shared" si="96"/>
        <v>2.5504458685539078</v>
      </c>
      <c r="E87" s="18">
        <f t="shared" si="96"/>
        <v>1.3170208424177599</v>
      </c>
      <c r="F87" s="18">
        <f t="shared" si="97"/>
        <v>1.726505309330495</v>
      </c>
      <c r="H87" s="18">
        <f t="shared" si="98"/>
        <v>1.726505309330495</v>
      </c>
      <c r="I87" s="18">
        <f t="shared" si="99"/>
        <v>2.9820121990768556</v>
      </c>
      <c r="J87" s="18">
        <f t="shared" si="100"/>
        <v>4.1738487720240025</v>
      </c>
      <c r="L87" t="str">
        <f t="shared" si="101"/>
        <v>24 Business, media and public service professionals</v>
      </c>
      <c r="M87" s="18">
        <f t="shared" si="102"/>
        <v>2.1682885623349968</v>
      </c>
      <c r="N87" s="18">
        <f t="shared" si="102"/>
        <v>5.6405404650316626</v>
      </c>
      <c r="O87" s="18">
        <f t="shared" si="102"/>
        <v>2.6242630097126796</v>
      </c>
      <c r="P87" s="18">
        <f t="shared" si="102"/>
        <v>1.062064858306444</v>
      </c>
      <c r="Q87" s="18">
        <f t="shared" si="103"/>
        <v>1.5801372534267832</v>
      </c>
      <c r="S87" s="18">
        <f t="shared" si="104"/>
        <v>1.5801372534267832</v>
      </c>
      <c r="T87" s="18">
        <f t="shared" si="105"/>
        <v>2.6739427507118663</v>
      </c>
      <c r="U87" s="18">
        <f t="shared" si="106"/>
        <v>3.8041107940684826</v>
      </c>
      <c r="W87" t="str">
        <f t="shared" si="107"/>
        <v>24 Business, media and public service professionals</v>
      </c>
      <c r="X87" s="18">
        <f t="shared" si="108"/>
        <v>5.5796613635534342</v>
      </c>
      <c r="Y87" s="18">
        <f t="shared" si="108"/>
        <v>13.161943913923402</v>
      </c>
      <c r="Z87" s="18">
        <f t="shared" si="108"/>
        <v>2.4521933588379285</v>
      </c>
      <c r="AA87" s="18">
        <f t="shared" si="108"/>
        <v>1.6493031981637651</v>
      </c>
      <c r="AB87" s="18">
        <f t="shared" si="109"/>
        <v>1.9162316907124888</v>
      </c>
      <c r="AD87" s="18">
        <f t="shared" si="110"/>
        <v>1.9162316907124888</v>
      </c>
      <c r="AE87" s="18">
        <f t="shared" si="111"/>
        <v>3.3717432416519699</v>
      </c>
      <c r="AF87" s="18">
        <f t="shared" si="112"/>
        <v>4.637596648181086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4.1650234525023144</v>
      </c>
      <c r="C88" s="18">
        <f t="shared" si="96"/>
        <v>9.9571946634481314</v>
      </c>
      <c r="D88" s="18">
        <f t="shared" si="96"/>
        <v>-2.4336429240361723</v>
      </c>
      <c r="E88" s="18">
        <f t="shared" si="96"/>
        <v>0.63523110683056938</v>
      </c>
      <c r="F88" s="18">
        <f t="shared" si="97"/>
        <v>-0.3983051101304147</v>
      </c>
      <c r="H88" s="18">
        <f t="shared" si="98"/>
        <v>-0.3983051101304147</v>
      </c>
      <c r="I88" s="18">
        <f t="shared" si="99"/>
        <v>2.1333379482332715</v>
      </c>
      <c r="J88" s="18">
        <f t="shared" si="100"/>
        <v>1.839210206681563</v>
      </c>
      <c r="L88" t="str">
        <f t="shared" si="101"/>
        <v>31 Science, engineering and technology associate professionals</v>
      </c>
      <c r="M88" s="18">
        <f t="shared" si="102"/>
        <v>4.8641454141864715</v>
      </c>
      <c r="N88" s="18">
        <f t="shared" si="102"/>
        <v>5.3921103355444311</v>
      </c>
      <c r="O88" s="18">
        <f t="shared" si="102"/>
        <v>-3.7105169513789837</v>
      </c>
      <c r="P88" s="18">
        <f t="shared" si="102"/>
        <v>0.12906446054190557</v>
      </c>
      <c r="Q88" s="18">
        <f t="shared" si="103"/>
        <v>-1.1675130027929193</v>
      </c>
      <c r="S88" s="18">
        <f t="shared" si="104"/>
        <v>-1.1675130027929193</v>
      </c>
      <c r="T88" s="18">
        <f t="shared" si="105"/>
        <v>1.7995425505835883</v>
      </c>
      <c r="U88" s="18">
        <f t="shared" si="106"/>
        <v>0.90808074536936623</v>
      </c>
      <c r="W88" t="str">
        <f t="shared" si="107"/>
        <v>31 Science, engineering and technology associate professionals</v>
      </c>
      <c r="X88" s="18">
        <f t="shared" si="108"/>
        <v>2.0855566597111741</v>
      </c>
      <c r="Y88" s="18">
        <f t="shared" si="108"/>
        <v>24.481750912976796</v>
      </c>
      <c r="Z88" s="18">
        <f t="shared" si="108"/>
        <v>0.70811370142822572</v>
      </c>
      <c r="AA88" s="18">
        <f t="shared" si="108"/>
        <v>1.6528135418782508</v>
      </c>
      <c r="AB88" s="18">
        <f t="shared" si="109"/>
        <v>1.3369330305317284</v>
      </c>
      <c r="AD88" s="18">
        <f t="shared" si="110"/>
        <v>1.3369330305317284</v>
      </c>
      <c r="AE88" s="18">
        <f t="shared" si="111"/>
        <v>2.9633002858226787</v>
      </c>
      <c r="AF88" s="18">
        <f t="shared" si="112"/>
        <v>3.8803025270323532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0.96893646077895745</v>
      </c>
      <c r="C89" s="18">
        <f t="shared" si="96"/>
        <v>0.31078570307170317</v>
      </c>
      <c r="D89" s="18">
        <f t="shared" si="96"/>
        <v>1.2584890336728938</v>
      </c>
      <c r="E89" s="18">
        <f t="shared" si="96"/>
        <v>1.6246361407444398</v>
      </c>
      <c r="F89" s="18">
        <f t="shared" si="97"/>
        <v>1.5024402326446085</v>
      </c>
      <c r="H89" s="18">
        <f t="shared" si="98"/>
        <v>1.5024402326446085</v>
      </c>
      <c r="I89" s="18">
        <f t="shared" si="99"/>
        <v>3.3386617337011204</v>
      </c>
      <c r="J89" s="18">
        <f t="shared" si="100"/>
        <v>4.3251775071015963</v>
      </c>
      <c r="L89" t="str">
        <f t="shared" si="101"/>
        <v>32 Health and social care associate professionals</v>
      </c>
      <c r="M89" s="18">
        <f t="shared" si="102"/>
        <v>-2.4387866317686524</v>
      </c>
      <c r="N89" s="18">
        <f t="shared" si="102"/>
        <v>11.733587547714098</v>
      </c>
      <c r="O89" s="18">
        <f t="shared" si="102"/>
        <v>-0.45224101403107397</v>
      </c>
      <c r="P89" s="18">
        <f t="shared" si="102"/>
        <v>1.3500914866996006</v>
      </c>
      <c r="Q89" s="18">
        <f>IF(AND(Q$6-O$6 &lt;&gt; 0,O15&lt;&gt;0,Q15&lt;&gt;0),(EXP(LN(Q15/O15)/(Q$6-O$6))-1)*100,0)</f>
        <v>0.74571712428970205</v>
      </c>
      <c r="S89" s="18">
        <f t="shared" si="104"/>
        <v>0.74571712428970205</v>
      </c>
      <c r="T89" s="18">
        <f t="shared" si="105"/>
        <v>2.7204700128679482</v>
      </c>
      <c r="U89" s="18">
        <f t="shared" si="106"/>
        <v>3.241312834700194</v>
      </c>
      <c r="W89" t="str">
        <f t="shared" si="107"/>
        <v>32 Health and social care associate professionals</v>
      </c>
      <c r="X89" s="18">
        <f t="shared" si="108"/>
        <v>1.9611373144729161</v>
      </c>
      <c r="Y89" s="18">
        <f t="shared" si="108"/>
        <v>-2.6658131048620914</v>
      </c>
      <c r="Z89" s="18">
        <f t="shared" si="108"/>
        <v>1.7484604270204152</v>
      </c>
      <c r="AA89" s="18">
        <f t="shared" si="108"/>
        <v>1.6971346076869009</v>
      </c>
      <c r="AB89" s="18">
        <f t="shared" si="109"/>
        <v>1.7142403367408798</v>
      </c>
      <c r="AD89" s="18">
        <f t="shared" si="110"/>
        <v>1.7142403367408798</v>
      </c>
      <c r="AE89" s="18">
        <f t="shared" si="111"/>
        <v>3.5139409986758574</v>
      </c>
      <c r="AF89" s="18">
        <f t="shared" si="112"/>
        <v>4.6209078144073379</v>
      </c>
    </row>
    <row r="90" spans="1:32" x14ac:dyDescent="0.2">
      <c r="A90" t="str">
        <f t="shared" si="95"/>
        <v>33 Protective service occupations</v>
      </c>
      <c r="B90" s="18">
        <f t="shared" si="96"/>
        <v>-3.6499976086389663</v>
      </c>
      <c r="C90" s="18">
        <f t="shared" si="96"/>
        <v>8.2774560389879746</v>
      </c>
      <c r="D90" s="18">
        <f t="shared" si="96"/>
        <v>3.9068776610729827</v>
      </c>
      <c r="E90" s="18">
        <f t="shared" si="96"/>
        <v>1.4223872618118527</v>
      </c>
      <c r="F90" s="18">
        <f t="shared" si="97"/>
        <v>2.2438789214412003</v>
      </c>
      <c r="H90" s="18">
        <f t="shared" si="98"/>
        <v>2.2438789214412003</v>
      </c>
      <c r="I90" s="18">
        <f t="shared" si="99"/>
        <v>2.3570378368197087</v>
      </c>
      <c r="J90" s="18">
        <f t="shared" si="100"/>
        <v>4.0472104820611809</v>
      </c>
      <c r="L90" t="str">
        <f t="shared" si="101"/>
        <v>33 Protective service occupations</v>
      </c>
      <c r="M90" s="18">
        <f t="shared" si="102"/>
        <v>-4.0803597458881065</v>
      </c>
      <c r="N90" s="18">
        <f t="shared" si="102"/>
        <v>7.1488021451355133</v>
      </c>
      <c r="O90" s="18">
        <f t="shared" si="102"/>
        <v>3.1721847410157267</v>
      </c>
      <c r="P90" s="18">
        <f t="shared" si="102"/>
        <v>0.98485098216225531</v>
      </c>
      <c r="Q90" s="18">
        <f t="shared" si="103"/>
        <v>1.7087604926826483</v>
      </c>
      <c r="S90" s="18">
        <f t="shared" si="104"/>
        <v>1.7087604926826483</v>
      </c>
      <c r="T90" s="18">
        <f t="shared" si="105"/>
        <v>1.9328012707398701</v>
      </c>
      <c r="U90" s="18">
        <f t="shared" si="106"/>
        <v>3.2769172800907853</v>
      </c>
      <c r="W90" t="str">
        <f t="shared" si="107"/>
        <v>33 Protective service occupations</v>
      </c>
      <c r="X90" s="18">
        <f t="shared" si="108"/>
        <v>-2.2702683828084269</v>
      </c>
      <c r="Y90" s="18">
        <f t="shared" si="108"/>
        <v>11.731056653845574</v>
      </c>
      <c r="Z90" s="18">
        <f t="shared" si="108"/>
        <v>5.9505286147587988</v>
      </c>
      <c r="AA90" s="18">
        <f t="shared" si="108"/>
        <v>2.4744968199919004</v>
      </c>
      <c r="AB90" s="18">
        <f t="shared" si="109"/>
        <v>3.6203143850074726</v>
      </c>
      <c r="AD90" s="18">
        <f t="shared" si="110"/>
        <v>3.6203143850074726</v>
      </c>
      <c r="AE90" s="18">
        <f t="shared" si="111"/>
        <v>3.4765465175914834</v>
      </c>
      <c r="AF90" s="18">
        <f t="shared" si="112"/>
        <v>5.9345689784482625</v>
      </c>
    </row>
    <row r="91" spans="1:32" x14ac:dyDescent="0.2">
      <c r="A91" t="str">
        <f t="shared" si="95"/>
        <v>34 Culture, media and sports occupations</v>
      </c>
      <c r="B91" s="18">
        <f t="shared" si="96"/>
        <v>2.4530819061195919</v>
      </c>
      <c r="C91" s="18">
        <f t="shared" si="96"/>
        <v>-0.4673569562591684</v>
      </c>
      <c r="D91" s="18">
        <f t="shared" si="96"/>
        <v>1.1125700399583938</v>
      </c>
      <c r="E91" s="18">
        <f t="shared" si="96"/>
        <v>1.5322270342105204</v>
      </c>
      <c r="F91" s="18">
        <f t="shared" si="97"/>
        <v>1.392148198711296</v>
      </c>
      <c r="H91" s="18">
        <f t="shared" si="98"/>
        <v>1.392148198711296</v>
      </c>
      <c r="I91" s="18">
        <f t="shared" si="99"/>
        <v>2.8798584565848273</v>
      </c>
      <c r="J91" s="18">
        <f t="shared" si="100"/>
        <v>3.8461136392013318</v>
      </c>
      <c r="L91" t="str">
        <f t="shared" si="101"/>
        <v>34 Culture, media and sports occupations</v>
      </c>
      <c r="M91" s="18">
        <f t="shared" si="102"/>
        <v>1.0206279634994431</v>
      </c>
      <c r="N91" s="18">
        <f t="shared" si="102"/>
        <v>-8.7376247026319973</v>
      </c>
      <c r="O91" s="18">
        <f t="shared" si="102"/>
        <v>1.1442893244547392</v>
      </c>
      <c r="P91" s="18">
        <f t="shared" si="102"/>
        <v>1.5246636848378348</v>
      </c>
      <c r="Q91" s="18">
        <f t="shared" si="103"/>
        <v>1.3977135544846364</v>
      </c>
      <c r="S91" s="18">
        <f t="shared" si="104"/>
        <v>1.3977135544846364</v>
      </c>
      <c r="T91" s="18">
        <f t="shared" si="105"/>
        <v>2.4976473493788065</v>
      </c>
      <c r="U91" s="18">
        <f t="shared" si="106"/>
        <v>3.516113929321274</v>
      </c>
      <c r="W91" t="str">
        <f t="shared" si="107"/>
        <v>34 Culture, media and sports occupations</v>
      </c>
      <c r="X91" s="18">
        <f t="shared" si="108"/>
        <v>3.8112215743444589</v>
      </c>
      <c r="Y91" s="18">
        <f t="shared" si="108"/>
        <v>6.8573626472610894</v>
      </c>
      <c r="Z91" s="18">
        <f>IF(AND(AA$6-Z$6 &lt;&gt; 0,Z17&lt;&gt;0,AA17&lt;&gt;0),(EXP(LN(AA17/Z17)/(AA$6-Z$6))-1)*100,0)</f>
        <v>1.0885507068157052</v>
      </c>
      <c r="AA91" s="18">
        <f t="shared" si="108"/>
        <v>1.5379604568904526</v>
      </c>
      <c r="AB91" s="18">
        <f t="shared" si="109"/>
        <v>1.3879356507375373</v>
      </c>
      <c r="AD91" s="18">
        <f t="shared" si="110"/>
        <v>1.3879356507375373</v>
      </c>
      <c r="AE91" s="18">
        <f t="shared" si="111"/>
        <v>3.1563079310333864</v>
      </c>
      <c r="AF91" s="18">
        <f t="shared" si="112"/>
        <v>4.0863240113664157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1.2627533132762103</v>
      </c>
      <c r="C92" s="18">
        <f t="shared" si="96"/>
        <v>4.7740658408306214</v>
      </c>
      <c r="D92" s="18">
        <f t="shared" si="96"/>
        <v>-0.51006903815744575</v>
      </c>
      <c r="E92" s="18">
        <f t="shared" si="96"/>
        <v>0.45483145651978862</v>
      </c>
      <c r="F92" s="18">
        <f t="shared" si="97"/>
        <v>0.13216263033111186</v>
      </c>
      <c r="H92" s="18">
        <f t="shared" si="98"/>
        <v>0.13216263033111186</v>
      </c>
      <c r="I92" s="18">
        <f t="shared" si="99"/>
        <v>2.5292869787697736</v>
      </c>
      <c r="J92" s="18">
        <f t="shared" si="100"/>
        <v>2.6227172106228158</v>
      </c>
      <c r="L92" t="str">
        <f t="shared" si="101"/>
        <v>35 Business and public service associate professionals</v>
      </c>
      <c r="M92" s="18">
        <f t="shared" si="102"/>
        <v>0.44136793772535654</v>
      </c>
      <c r="N92" s="18">
        <f t="shared" si="102"/>
        <v>3.9300101310252522</v>
      </c>
      <c r="O92" s="18">
        <f t="shared" si="102"/>
        <v>-1.2943761366023376</v>
      </c>
      <c r="P92" s="18">
        <f t="shared" si="102"/>
        <v>-1.7028504803906497E-2</v>
      </c>
      <c r="Q92" s="18">
        <f t="shared" si="103"/>
        <v>-0.44463724535237503</v>
      </c>
      <c r="S92" s="18">
        <f t="shared" si="104"/>
        <v>-0.44463724535237503</v>
      </c>
      <c r="T92" s="18">
        <f t="shared" si="105"/>
        <v>2.0702371352893767</v>
      </c>
      <c r="U92" s="18">
        <f t="shared" si="106"/>
        <v>1.7392722363031465</v>
      </c>
      <c r="W92" t="str">
        <f t="shared" si="107"/>
        <v>35 Business and public service associate professionals</v>
      </c>
      <c r="X92" s="18">
        <f t="shared" si="108"/>
        <v>2.2714365479973742</v>
      </c>
      <c r="Y92" s="18">
        <f t="shared" si="108"/>
        <v>5.7648596087218174</v>
      </c>
      <c r="Z92" s="18">
        <f t="shared" si="108"/>
        <v>0.36493796904206732</v>
      </c>
      <c r="AA92" s="18">
        <f t="shared" si="108"/>
        <v>0.93468478374127972</v>
      </c>
      <c r="AB92" s="18">
        <f t="shared" si="109"/>
        <v>0.74441071463593467</v>
      </c>
      <c r="AD92" s="18">
        <f t="shared" si="110"/>
        <v>0.74441071463593467</v>
      </c>
      <c r="AE92" s="18">
        <f t="shared" si="111"/>
        <v>3.0253578248714108</v>
      </c>
      <c r="AF92" s="18">
        <f t="shared" si="112"/>
        <v>3.5248917978704775</v>
      </c>
    </row>
    <row r="93" spans="1:32" x14ac:dyDescent="0.2">
      <c r="A93" t="str">
        <f t="shared" si="95"/>
        <v>41 Administrative occupations</v>
      </c>
      <c r="B93" s="18">
        <f t="shared" si="96"/>
        <v>-1.137566445182514</v>
      </c>
      <c r="C93" s="18">
        <f t="shared" si="96"/>
        <v>5.9089692977918995</v>
      </c>
      <c r="D93" s="18">
        <f t="shared" si="96"/>
        <v>-1.5877510028269648</v>
      </c>
      <c r="E93" s="18">
        <f t="shared" si="96"/>
        <v>-0.5769537929240065</v>
      </c>
      <c r="F93" s="18">
        <f t="shared" si="97"/>
        <v>-0.91503451165201311</v>
      </c>
      <c r="H93" s="18">
        <f t="shared" si="98"/>
        <v>-0.91503451165201311</v>
      </c>
      <c r="I93" s="18">
        <f t="shared" si="99"/>
        <v>2.5589393428831819</v>
      </c>
      <c r="J93" s="18">
        <f t="shared" si="100"/>
        <v>1.9297831791724729</v>
      </c>
      <c r="L93" t="str">
        <f t="shared" si="101"/>
        <v>41 Administrative occupations</v>
      </c>
      <c r="M93" s="18">
        <f t="shared" si="102"/>
        <v>-3.0060969080204281</v>
      </c>
      <c r="N93" s="18">
        <f t="shared" si="102"/>
        <v>20.77854261674117</v>
      </c>
      <c r="O93" s="18">
        <f t="shared" si="102"/>
        <v>-1.2225522357550589</v>
      </c>
      <c r="P93" s="18">
        <f t="shared" si="102"/>
        <v>0.47020209228763044</v>
      </c>
      <c r="Q93" s="18">
        <f t="shared" si="103"/>
        <v>-9.7248245855230397E-2</v>
      </c>
      <c r="S93" s="18">
        <f t="shared" si="104"/>
        <v>-9.7248245855230397E-2</v>
      </c>
      <c r="T93" s="18">
        <f t="shared" si="105"/>
        <v>2.0477775758792838</v>
      </c>
      <c r="U93" s="18">
        <f t="shared" si="106"/>
        <v>1.9746882211320038</v>
      </c>
      <c r="W93" t="str">
        <f t="shared" si="107"/>
        <v>41 Administrative occupations</v>
      </c>
      <c r="X93" s="18">
        <f t="shared" si="108"/>
        <v>-0.48322079826677022</v>
      </c>
      <c r="Y93" s="18">
        <f t="shared" si="108"/>
        <v>1.0265076285214558</v>
      </c>
      <c r="Z93" s="18">
        <f t="shared" si="108"/>
        <v>-1.7326034377406874</v>
      </c>
      <c r="AA93" s="18">
        <f t="shared" si="108"/>
        <v>-1.028475847260113</v>
      </c>
      <c r="AB93" s="18">
        <f t="shared" si="109"/>
        <v>-1.263743863211586</v>
      </c>
      <c r="AD93" s="18">
        <f t="shared" si="110"/>
        <v>-1.2637438632115749</v>
      </c>
      <c r="AE93" s="18">
        <f t="shared" si="111"/>
        <v>2.7502264077793548</v>
      </c>
      <c r="AF93" s="18">
        <f t="shared" si="112"/>
        <v>1.912079741621775</v>
      </c>
    </row>
    <row r="94" spans="1:32" x14ac:dyDescent="0.2">
      <c r="A94" t="str">
        <f t="shared" si="95"/>
        <v>42 Secretarial and related occupations</v>
      </c>
      <c r="B94" s="18">
        <f t="shared" si="96"/>
        <v>-2.3436884876867792</v>
      </c>
      <c r="C94" s="18">
        <f t="shared" si="96"/>
        <v>-2.1306477914460831</v>
      </c>
      <c r="D94" s="18">
        <f t="shared" si="96"/>
        <v>1.2583529573385599</v>
      </c>
      <c r="E94" s="18">
        <f t="shared" si="96"/>
        <v>-1.1000729490350691</v>
      </c>
      <c r="F94" s="18">
        <f t="shared" si="97"/>
        <v>-0.32009842201299321</v>
      </c>
      <c r="H94" s="18">
        <f t="shared" si="98"/>
        <v>-0.32009842201299321</v>
      </c>
      <c r="I94" s="18">
        <f t="shared" si="99"/>
        <v>2.8829564770872507</v>
      </c>
      <c r="J94" s="18">
        <f t="shared" si="100"/>
        <v>2.6696209544620153</v>
      </c>
      <c r="L94" t="str">
        <f t="shared" si="101"/>
        <v>42 Secretarial and related occupations</v>
      </c>
      <c r="M94" s="18">
        <f t="shared" si="102"/>
        <v>-7.0614491453968364</v>
      </c>
      <c r="N94" s="18">
        <f t="shared" si="102"/>
        <v>-6.9986898919099598</v>
      </c>
      <c r="O94" s="18">
        <f t="shared" si="102"/>
        <v>7.4883528908175512</v>
      </c>
      <c r="P94" s="18">
        <f t="shared" si="102"/>
        <v>2.2200890628979897</v>
      </c>
      <c r="Q94" s="18">
        <f t="shared" si="103"/>
        <v>3.9468435312105754</v>
      </c>
      <c r="S94" s="18">
        <f t="shared" si="104"/>
        <v>3.9468435312105754</v>
      </c>
      <c r="T94" s="18">
        <f t="shared" si="105"/>
        <v>2.750892068639188</v>
      </c>
      <c r="U94" s="18">
        <f t="shared" si="106"/>
        <v>5.6777895621392904</v>
      </c>
      <c r="W94" t="str">
        <f t="shared" si="107"/>
        <v>42 Secretarial and related occupations</v>
      </c>
      <c r="X94" s="18">
        <f t="shared" si="108"/>
        <v>-1.8375996926958238</v>
      </c>
      <c r="Y94" s="18">
        <f t="shared" si="108"/>
        <v>-1.6758546159959753</v>
      </c>
      <c r="Z94" s="18">
        <f t="shared" si="108"/>
        <v>0.62798825045022877</v>
      </c>
      <c r="AA94" s="18">
        <f t="shared" si="108"/>
        <v>-1.5861773039853144</v>
      </c>
      <c r="AB94" s="18">
        <f t="shared" si="109"/>
        <v>-0.85358900671855809</v>
      </c>
      <c r="AD94" s="18">
        <f t="shared" si="110"/>
        <v>-0.85358900671855809</v>
      </c>
      <c r="AE94" s="18">
        <f t="shared" si="111"/>
        <v>2.894513197750026</v>
      </c>
      <c r="AF94" s="18">
        <f t="shared" si="112"/>
        <v>2.3341425780746938</v>
      </c>
    </row>
    <row r="95" spans="1:32" x14ac:dyDescent="0.2">
      <c r="A95" t="str">
        <f t="shared" si="95"/>
        <v>51 Skilled agricultural and related trades</v>
      </c>
      <c r="B95" s="18">
        <f t="shared" si="96"/>
        <v>-1.2282894896108343</v>
      </c>
      <c r="C95" s="18">
        <f t="shared" si="96"/>
        <v>10.000238811714656</v>
      </c>
      <c r="D95" s="18">
        <f t="shared" si="96"/>
        <v>0.16919842885911862</v>
      </c>
      <c r="E95" s="18">
        <f t="shared" si="96"/>
        <v>0.8844537042429268</v>
      </c>
      <c r="F95" s="18">
        <f t="shared" si="97"/>
        <v>0.645469599251558</v>
      </c>
      <c r="H95" s="18">
        <f t="shared" si="98"/>
        <v>0.645469599251558</v>
      </c>
      <c r="I95" s="18">
        <f t="shared" si="99"/>
        <v>2.9793243573991823</v>
      </c>
      <c r="J95" s="18">
        <f t="shared" si="100"/>
        <v>3.4140586574006981</v>
      </c>
      <c r="L95" t="str">
        <f t="shared" si="101"/>
        <v>51 Skilled agricultural and related trades</v>
      </c>
      <c r="M95" s="18">
        <f t="shared" si="102"/>
        <v>-1.8723999828744065</v>
      </c>
      <c r="N95" s="18">
        <f t="shared" si="102"/>
        <v>9.5363223565099418</v>
      </c>
      <c r="O95" s="18">
        <f t="shared" si="102"/>
        <v>2.8463624260877118E-2</v>
      </c>
      <c r="P95" s="18">
        <f t="shared" si="102"/>
        <v>0.61648683933557269</v>
      </c>
      <c r="Q95" s="18">
        <f t="shared" si="103"/>
        <v>0.42009602002377466</v>
      </c>
      <c r="S95" s="18">
        <f t="shared" si="104"/>
        <v>0.42009602002377466</v>
      </c>
      <c r="T95" s="18">
        <f t="shared" si="105"/>
        <v>2.8140979195685034</v>
      </c>
      <c r="U95" s="18">
        <f t="shared" si="106"/>
        <v>3.1017721662381481</v>
      </c>
      <c r="W95" t="str">
        <f t="shared" si="107"/>
        <v>51 Skilled agricultural and related trades</v>
      </c>
      <c r="X95" s="18">
        <f t="shared" si="108"/>
        <v>4.2089866162630996</v>
      </c>
      <c r="Y95" s="18">
        <f t="shared" si="108"/>
        <v>13.375779215509231</v>
      </c>
      <c r="Z95" s="18">
        <f t="shared" si="108"/>
        <v>1.1368783785704384</v>
      </c>
      <c r="AA95" s="18">
        <f t="shared" si="108"/>
        <v>2.5212343044429986</v>
      </c>
      <c r="AB95" s="18">
        <f t="shared" si="109"/>
        <v>2.0576895934019346</v>
      </c>
      <c r="AD95" s="18">
        <f t="shared" si="110"/>
        <v>2.0576895934019346</v>
      </c>
      <c r="AE95" s="18">
        <f t="shared" si="111"/>
        <v>4.0468229404539757</v>
      </c>
      <c r="AF95" s="18">
        <f t="shared" si="112"/>
        <v>5.3020917336184636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-0.20458975832046145</v>
      </c>
      <c r="C96" s="18">
        <f t="shared" si="96"/>
        <v>-10.595524736358842</v>
      </c>
      <c r="D96" s="18">
        <f t="shared" si="96"/>
        <v>-0.20607768600948706</v>
      </c>
      <c r="E96" s="18">
        <f t="shared" si="96"/>
        <v>-0.43862285097745479</v>
      </c>
      <c r="F96" s="18">
        <f t="shared" si="97"/>
        <v>-0.36116806834723958</v>
      </c>
      <c r="H96" s="18">
        <f t="shared" si="98"/>
        <v>-0.36116806834723958</v>
      </c>
      <c r="I96" s="18">
        <f t="shared" si="99"/>
        <v>2.1571865721869754</v>
      </c>
      <c r="J96" s="18">
        <f t="shared" si="100"/>
        <v>1.8911773346033778</v>
      </c>
      <c r="L96" t="str">
        <f t="shared" si="101"/>
        <v>52 Skilled metal, electrical and electronic trades</v>
      </c>
      <c r="M96" s="18">
        <f t="shared" si="102"/>
        <v>-0.5813472203572756</v>
      </c>
      <c r="N96" s="18">
        <f t="shared" si="102"/>
        <v>-10.266347824960743</v>
      </c>
      <c r="O96" s="18">
        <f t="shared" si="102"/>
        <v>-0.98362790258634814</v>
      </c>
      <c r="P96" s="18">
        <f t="shared" si="102"/>
        <v>-0.73222759117533842</v>
      </c>
      <c r="Q96" s="18">
        <f t="shared" si="103"/>
        <v>-0.81609853725068682</v>
      </c>
      <c r="S96" s="18">
        <f t="shared" si="104"/>
        <v>-0.81609853725068682</v>
      </c>
      <c r="T96" s="18">
        <f t="shared" si="105"/>
        <v>2.0039442971576227</v>
      </c>
      <c r="U96" s="18">
        <f t="shared" si="106"/>
        <v>1.3950794987493742</v>
      </c>
      <c r="W96" t="str">
        <f t="shared" si="107"/>
        <v>52 Skilled metal, electrical and electronic trades</v>
      </c>
      <c r="X96" s="18">
        <f t="shared" si="108"/>
        <v>14.501665373206007</v>
      </c>
      <c r="Y96" s="18">
        <f t="shared" si="108"/>
        <v>-19.728695464732183</v>
      </c>
      <c r="Z96" s="18">
        <f t="shared" si="108"/>
        <v>16.728919806141285</v>
      </c>
      <c r="AA96" s="18">
        <f t="shared" si="108"/>
        <v>2.9419116068148954</v>
      </c>
      <c r="AB96" s="18">
        <f t="shared" si="109"/>
        <v>7.3464388009977455</v>
      </c>
      <c r="AD96" s="18">
        <f t="shared" si="110"/>
        <v>7.3464388009977455</v>
      </c>
      <c r="AE96" s="18">
        <f t="shared" si="111"/>
        <v>5.7966312197765602</v>
      </c>
      <c r="AF96" s="18">
        <f t="shared" si="112"/>
        <v>10.082716432995674</v>
      </c>
    </row>
    <row r="97" spans="1:32" x14ac:dyDescent="0.2">
      <c r="A97" t="str">
        <f t="shared" si="95"/>
        <v>53 Skilled construction and building trades</v>
      </c>
      <c r="B97" s="18">
        <f t="shared" si="96"/>
        <v>1.4786690304080974</v>
      </c>
      <c r="C97" s="18">
        <f t="shared" si="96"/>
        <v>-19.091794470178446</v>
      </c>
      <c r="D97" s="18">
        <f t="shared" si="96"/>
        <v>1.9493422834292895</v>
      </c>
      <c r="E97" s="18">
        <f t="shared" si="96"/>
        <v>0.15774569235376124</v>
      </c>
      <c r="F97" s="18">
        <f t="shared" si="97"/>
        <v>0.75141867818886432</v>
      </c>
      <c r="H97" s="18">
        <f t="shared" si="98"/>
        <v>0.75141867818886432</v>
      </c>
      <c r="I97" s="18">
        <f t="shared" si="99"/>
        <v>2.5859326213707678</v>
      </c>
      <c r="J97" s="18">
        <f t="shared" si="100"/>
        <v>3.1201743533413984</v>
      </c>
      <c r="L97" t="str">
        <f t="shared" si="101"/>
        <v>53 Skilled construction and building trades</v>
      </c>
      <c r="M97" s="18">
        <f t="shared" si="102"/>
        <v>1.4015964929736002</v>
      </c>
      <c r="N97" s="18">
        <f t="shared" si="102"/>
        <v>-19.781880859805302</v>
      </c>
      <c r="O97" s="18">
        <f t="shared" si="102"/>
        <v>1.9322173458105496</v>
      </c>
      <c r="P97" s="18">
        <f t="shared" si="102"/>
        <v>0.10670620931119146</v>
      </c>
      <c r="Q97" s="18">
        <f t="shared" si="103"/>
        <v>0.71154812357352437</v>
      </c>
      <c r="S97" s="18">
        <f t="shared" si="104"/>
        <v>0.71154812357352437</v>
      </c>
      <c r="T97" s="18">
        <f t="shared" si="105"/>
        <v>2.5643750834547285</v>
      </c>
      <c r="U97" s="18">
        <f t="shared" si="106"/>
        <v>3.0712782630387681</v>
      </c>
      <c r="W97" t="str">
        <f t="shared" si="107"/>
        <v>53 Skilled construction and building trades</v>
      </c>
      <c r="X97" s="18">
        <f t="shared" si="108"/>
        <v>6.6722401517243846</v>
      </c>
      <c r="Y97" s="18">
        <f t="shared" si="108"/>
        <v>21.940815629569087</v>
      </c>
      <c r="Z97" s="18">
        <f t="shared" si="108"/>
        <v>2.6103409966385493</v>
      </c>
      <c r="AA97" s="18">
        <f t="shared" si="108"/>
        <v>1.9356934339075371</v>
      </c>
      <c r="AB97" s="18">
        <f t="shared" si="109"/>
        <v>2.1600816528140721</v>
      </c>
      <c r="AD97" s="18">
        <f t="shared" si="110"/>
        <v>2.1600816528140721</v>
      </c>
      <c r="AE97" s="18">
        <f t="shared" si="111"/>
        <v>3.3830738132460958</v>
      </c>
      <c r="AF97" s="18">
        <f t="shared" si="112"/>
        <v>4.8164734191991299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-0.63771498768596668</v>
      </c>
      <c r="C98" s="18">
        <f t="shared" si="96"/>
        <v>-3.16918372007996</v>
      </c>
      <c r="D98" s="18">
        <f t="shared" si="96"/>
        <v>0.36026110517419774</v>
      </c>
      <c r="E98" s="18">
        <f t="shared" si="96"/>
        <v>-0.43862148746813823</v>
      </c>
      <c r="F98" s="18">
        <f t="shared" si="97"/>
        <v>-0.1730363818233549</v>
      </c>
      <c r="H98" s="18">
        <f t="shared" si="98"/>
        <v>-0.1730363818233549</v>
      </c>
      <c r="I98" s="18">
        <f t="shared" si="99"/>
        <v>2.4717662679877961</v>
      </c>
      <c r="J98" s="18">
        <f t="shared" si="100"/>
        <v>2.3492890108562037</v>
      </c>
      <c r="L98" t="str">
        <f t="shared" si="101"/>
        <v>54 Textiles, printing and other skilled trades</v>
      </c>
      <c r="M98" s="18">
        <f t="shared" si="102"/>
        <v>-1.1711889991501412</v>
      </c>
      <c r="N98" s="18">
        <f t="shared" si="102"/>
        <v>-10.849742220629944</v>
      </c>
      <c r="O98" s="18">
        <f t="shared" si="102"/>
        <v>-7.1412070636223124E-2</v>
      </c>
      <c r="P98" s="18">
        <f t="shared" si="102"/>
        <v>-0.66843411824162313</v>
      </c>
      <c r="Q98" s="18">
        <f t="shared" si="103"/>
        <v>-0.46982414735986522</v>
      </c>
      <c r="S98" s="18">
        <f t="shared" si="104"/>
        <v>-0.46982414735986522</v>
      </c>
      <c r="T98" s="18">
        <f t="shared" si="105"/>
        <v>1.8040643980603122</v>
      </c>
      <c r="U98" s="18">
        <f t="shared" si="106"/>
        <v>1.4411519142999651</v>
      </c>
      <c r="W98" t="str">
        <f t="shared" si="107"/>
        <v>54 Textiles, printing and other skilled trades</v>
      </c>
      <c r="X98" s="18">
        <f t="shared" si="108"/>
        <v>0.18719439743859478</v>
      </c>
      <c r="Y98" s="18">
        <f t="shared" si="108"/>
        <v>8.309044482497363</v>
      </c>
      <c r="Z98" s="18">
        <f t="shared" si="108"/>
        <v>0.88127558237247605</v>
      </c>
      <c r="AA98" s="18">
        <f t="shared" si="108"/>
        <v>-0.17497491212459249</v>
      </c>
      <c r="AB98" s="18">
        <f t="shared" si="109"/>
        <v>0.1758740339402598</v>
      </c>
      <c r="AD98" s="18">
        <f t="shared" si="110"/>
        <v>0.1758740339402598</v>
      </c>
      <c r="AE98" s="18">
        <f t="shared" si="111"/>
        <v>3.2174694903630563</v>
      </c>
      <c r="AF98" s="18">
        <f t="shared" si="112"/>
        <v>3.3308838052503287</v>
      </c>
    </row>
    <row r="99" spans="1:32" x14ac:dyDescent="0.2">
      <c r="A99" t="str">
        <f t="shared" si="95"/>
        <v>61 Caring personal service occupations</v>
      </c>
      <c r="B99" s="18">
        <f t="shared" si="96"/>
        <v>-0.86170058310295339</v>
      </c>
      <c r="C99" s="18">
        <f t="shared" si="96"/>
        <v>-4.9720504072498395</v>
      </c>
      <c r="D99" s="18">
        <f t="shared" si="96"/>
        <v>2.3295427808675218</v>
      </c>
      <c r="E99" s="18">
        <f t="shared" si="96"/>
        <v>1.3179311177395903</v>
      </c>
      <c r="F99" s="18">
        <f t="shared" si="97"/>
        <v>1.6540189156975194</v>
      </c>
      <c r="H99" s="18">
        <f t="shared" si="98"/>
        <v>1.6540189156975194</v>
      </c>
      <c r="I99" s="18">
        <f t="shared" si="99"/>
        <v>3.4009104141110136</v>
      </c>
      <c r="J99" s="18">
        <f t="shared" si="100"/>
        <v>4.4825600456392056</v>
      </c>
      <c r="L99" t="str">
        <f t="shared" si="101"/>
        <v>61 Caring personal service occupations</v>
      </c>
      <c r="M99" s="18">
        <f t="shared" si="102"/>
        <v>-1.9417231784311095</v>
      </c>
      <c r="N99" s="18">
        <f t="shared" si="102"/>
        <v>-0.23658570197651052</v>
      </c>
      <c r="O99" s="18">
        <f t="shared" si="102"/>
        <v>5.045553969378358</v>
      </c>
      <c r="P99" s="18">
        <f t="shared" si="102"/>
        <v>2.1349972740914103</v>
      </c>
      <c r="Q99" s="18">
        <f t="shared" si="103"/>
        <v>3.0961101845846439</v>
      </c>
      <c r="S99" s="18">
        <f t="shared" si="104"/>
        <v>3.0961101845846439</v>
      </c>
      <c r="T99" s="18">
        <f t="shared" si="105"/>
        <v>3.1625061863193915</v>
      </c>
      <c r="U99" s="18">
        <f t="shared" si="106"/>
        <v>5.3172424466003454</v>
      </c>
      <c r="W99" t="str">
        <f t="shared" si="107"/>
        <v>61 Caring personal service occupations</v>
      </c>
      <c r="X99" s="18">
        <f t="shared" si="108"/>
        <v>-0.73860063938234743</v>
      </c>
      <c r="Y99" s="18">
        <f t="shared" si="108"/>
        <v>-5.495548526666294</v>
      </c>
      <c r="Z99" s="18">
        <f t="shared" si="108"/>
        <v>1.993100832285144</v>
      </c>
      <c r="AA99" s="18">
        <f t="shared" si="108"/>
        <v>1.2027459082428082</v>
      </c>
      <c r="AB99" s="18">
        <f t="shared" si="109"/>
        <v>1.4655146907208261</v>
      </c>
      <c r="AD99" s="18">
        <f t="shared" si="110"/>
        <v>1.4655146907208261</v>
      </c>
      <c r="AE99" s="18">
        <f t="shared" si="111"/>
        <v>3.4282370494482794</v>
      </c>
      <c r="AF99" s="18">
        <f t="shared" si="112"/>
        <v>4.3787938589709308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2.5948914159650727</v>
      </c>
      <c r="C100" s="18">
        <f t="shared" si="96"/>
        <v>-11.840112972789473</v>
      </c>
      <c r="D100" s="18">
        <f t="shared" si="96"/>
        <v>1.8769844735553765</v>
      </c>
      <c r="E100" s="18">
        <f t="shared" si="96"/>
        <v>0.97145196382095733</v>
      </c>
      <c r="F100" s="18">
        <f t="shared" si="97"/>
        <v>1.272398269461239</v>
      </c>
      <c r="H100" s="18">
        <f t="shared" si="98"/>
        <v>1.272398269461239</v>
      </c>
      <c r="I100" s="18">
        <f t="shared" si="99"/>
        <v>3.0830813024022241</v>
      </c>
      <c r="J100" s="18">
        <f t="shared" si="100"/>
        <v>3.9413059820974539</v>
      </c>
      <c r="L100" t="str">
        <f t="shared" si="101"/>
        <v>62 Leisure, travel and related personal service occupations</v>
      </c>
      <c r="M100" s="18">
        <f t="shared" si="102"/>
        <v>3.705292131146054</v>
      </c>
      <c r="N100" s="18">
        <f t="shared" si="102"/>
        <v>-1.7988736841903052</v>
      </c>
      <c r="O100" s="18">
        <f t="shared" si="102"/>
        <v>1.6720729367193599</v>
      </c>
      <c r="P100" s="18">
        <f t="shared" si="102"/>
        <v>1.3362016763129425</v>
      </c>
      <c r="Q100" s="18">
        <f t="shared" si="103"/>
        <v>1.4480352992414902</v>
      </c>
      <c r="S100" s="18">
        <f t="shared" si="104"/>
        <v>1.4480352992414902</v>
      </c>
      <c r="T100" s="18">
        <f t="shared" si="105"/>
        <v>2.7045138236661215</v>
      </c>
      <c r="U100" s="18">
        <f t="shared" si="106"/>
        <v>3.7333890819051252</v>
      </c>
      <c r="W100" t="str">
        <f t="shared" si="107"/>
        <v>62 Leisure, travel and related personal service occupations</v>
      </c>
      <c r="X100" s="18">
        <f t="shared" si="108"/>
        <v>2.1814549151019991</v>
      </c>
      <c r="Y100" s="18">
        <f t="shared" si="108"/>
        <v>-15.719485303701852</v>
      </c>
      <c r="Z100" s="18">
        <f t="shared" si="108"/>
        <v>1.9686911434497967</v>
      </c>
      <c r="AA100" s="18">
        <f t="shared" si="108"/>
        <v>0.80575757479621757</v>
      </c>
      <c r="AB100" s="18">
        <f t="shared" si="109"/>
        <v>1.1919209071201031</v>
      </c>
      <c r="AD100" s="18">
        <f t="shared" si="110"/>
        <v>1.1919209071201031</v>
      </c>
      <c r="AE100" s="18">
        <f t="shared" si="111"/>
        <v>3.2473390924534717</v>
      </c>
      <c r="AF100" s="18">
        <f t="shared" si="112"/>
        <v>4.0330330418339111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-6.9254999458638107</v>
      </c>
      <c r="C101" s="18">
        <f t="shared" si="96"/>
        <v>36.07298061331845</v>
      </c>
      <c r="D101" s="18">
        <f t="shared" si="96"/>
        <v>-5.1873211609412717</v>
      </c>
      <c r="E101" s="18">
        <f t="shared" si="96"/>
        <v>0.56184294800674106</v>
      </c>
      <c r="F101" s="18">
        <f t="shared" si="97"/>
        <v>-1.3922714143963733</v>
      </c>
      <c r="H101" s="18">
        <f t="shared" si="98"/>
        <v>-1.3922714143963733</v>
      </c>
      <c r="I101" s="18">
        <f t="shared" si="99"/>
        <v>2.1098241902691051</v>
      </c>
      <c r="J101" s="18">
        <f t="shared" si="100"/>
        <v>1.0987011411820014</v>
      </c>
      <c r="L101" t="str">
        <f t="shared" si="101"/>
        <v>63 Community and civil enforcement occupations</v>
      </c>
      <c r="M101" s="18">
        <f t="shared" si="102"/>
        <v>-9.526585523313468</v>
      </c>
      <c r="N101" s="18">
        <f t="shared" si="102"/>
        <v>56.580535961538025</v>
      </c>
      <c r="O101" s="18">
        <f t="shared" si="102"/>
        <v>-8.5666821537404907</v>
      </c>
      <c r="P101" s="18">
        <f t="shared" si="102"/>
        <v>1.0464175816427224</v>
      </c>
      <c r="Q101" s="18">
        <f t="shared" si="103"/>
        <v>-2.2653023510500025</v>
      </c>
      <c r="S101" s="18">
        <f t="shared" si="104"/>
        <v>-2.2653023510500025</v>
      </c>
      <c r="T101" s="18">
        <f t="shared" si="105"/>
        <v>1.6165953205057759</v>
      </c>
      <c r="U101" s="18">
        <f t="shared" si="106"/>
        <v>-0.1272059062053521</v>
      </c>
      <c r="W101" t="str">
        <f t="shared" si="107"/>
        <v>63 Community and civil enforcement occupations</v>
      </c>
      <c r="X101" s="18">
        <f t="shared" si="108"/>
        <v>0.88885375316647419</v>
      </c>
      <c r="Y101" s="18">
        <f t="shared" si="108"/>
        <v>-11.012966144333557</v>
      </c>
      <c r="Z101" s="18">
        <f t="shared" si="108"/>
        <v>5.0591241112540652</v>
      </c>
      <c r="AA101" s="18">
        <f t="shared" si="108"/>
        <v>-0.48477768328500925</v>
      </c>
      <c r="AB101" s="18">
        <f t="shared" si="109"/>
        <v>1.3298975627958676</v>
      </c>
      <c r="AD101" s="18">
        <f t="shared" si="110"/>
        <v>1.3298975627958676</v>
      </c>
      <c r="AE101" s="18">
        <f t="shared" si="111"/>
        <v>3.8205583571010227</v>
      </c>
      <c r="AF101" s="18">
        <f t="shared" si="112"/>
        <v>4.6383086028607856</v>
      </c>
    </row>
    <row r="102" spans="1:32" x14ac:dyDescent="0.2">
      <c r="A102" t="str">
        <f t="shared" si="95"/>
        <v>71 Sales occupations</v>
      </c>
      <c r="B102" s="18">
        <f t="shared" si="96"/>
        <v>-0.42084606650589773</v>
      </c>
      <c r="C102" s="18">
        <f t="shared" si="96"/>
        <v>-3.3594875230757992E-2</v>
      </c>
      <c r="D102" s="18">
        <f t="shared" si="96"/>
        <v>-1.181689950278042</v>
      </c>
      <c r="E102" s="18">
        <f t="shared" si="96"/>
        <v>-0.54277769903258166</v>
      </c>
      <c r="F102" s="18">
        <f t="shared" si="97"/>
        <v>-0.75620612469966542</v>
      </c>
      <c r="H102" s="18">
        <f t="shared" si="98"/>
        <v>-0.75620612469966542</v>
      </c>
      <c r="I102" s="18">
        <f t="shared" si="99"/>
        <v>2.4240964136266419</v>
      </c>
      <c r="J102" s="18">
        <f t="shared" si="100"/>
        <v>1.8921253822621553</v>
      </c>
      <c r="L102" t="str">
        <f t="shared" si="101"/>
        <v>71 Sales occupations</v>
      </c>
      <c r="M102" s="18">
        <f t="shared" si="102"/>
        <v>0.21735059098086928</v>
      </c>
      <c r="N102" s="18">
        <f t="shared" si="102"/>
        <v>0.56463309673706608</v>
      </c>
      <c r="O102" s="18">
        <f t="shared" si="102"/>
        <v>-0.95580575760726427</v>
      </c>
      <c r="P102" s="18">
        <f t="shared" si="102"/>
        <v>-0.13026337185024772</v>
      </c>
      <c r="Q102" s="18">
        <f t="shared" si="103"/>
        <v>-0.40620590086080099</v>
      </c>
      <c r="S102" s="18">
        <f t="shared" si="104"/>
        <v>-0.40620590086080099</v>
      </c>
      <c r="T102" s="18">
        <f t="shared" si="105"/>
        <v>1.8669347073641207</v>
      </c>
      <c r="U102" s="18">
        <f t="shared" si="106"/>
        <v>1.555589739989971</v>
      </c>
      <c r="W102" t="str">
        <f t="shared" si="107"/>
        <v>71 Sales occupations</v>
      </c>
      <c r="X102" s="18">
        <f t="shared" si="108"/>
        <v>-0.8189614214283103</v>
      </c>
      <c r="Y102" s="18">
        <f t="shared" si="108"/>
        <v>-0.41659601009929048</v>
      </c>
      <c r="Z102" s="18">
        <f t="shared" si="108"/>
        <v>-1.3288386257667151</v>
      </c>
      <c r="AA102" s="18">
        <f t="shared" si="108"/>
        <v>-0.8232232980816323</v>
      </c>
      <c r="AB102" s="18">
        <f t="shared" si="109"/>
        <v>-0.99204896446543067</v>
      </c>
      <c r="AD102" s="18">
        <f t="shared" si="110"/>
        <v>-0.99204896446543067</v>
      </c>
      <c r="AE102" s="18">
        <f t="shared" si="111"/>
        <v>2.7629606171018395</v>
      </c>
      <c r="AF102" s="18">
        <f t="shared" si="112"/>
        <v>2.1017034731975359</v>
      </c>
    </row>
    <row r="103" spans="1:32" x14ac:dyDescent="0.2">
      <c r="A103" t="str">
        <f t="shared" si="95"/>
        <v>72 Customer service occupations</v>
      </c>
      <c r="B103" s="18">
        <f t="shared" si="96"/>
        <v>2.1283085555845682</v>
      </c>
      <c r="C103" s="18">
        <f t="shared" si="96"/>
        <v>5.8257248231878167</v>
      </c>
      <c r="D103" s="18">
        <f t="shared" si="96"/>
        <v>5.2241763195427948</v>
      </c>
      <c r="E103" s="18">
        <f t="shared" si="96"/>
        <v>1.3318642873961561</v>
      </c>
      <c r="F103" s="18">
        <f t="shared" si="97"/>
        <v>2.6130351166646859</v>
      </c>
      <c r="H103" s="18">
        <f t="shared" si="98"/>
        <v>2.6130351166646859</v>
      </c>
      <c r="I103" s="18">
        <f t="shared" si="99"/>
        <v>3.2134718518914029</v>
      </c>
      <c r="J103" s="18">
        <f t="shared" si="100"/>
        <v>5.0021004588739482</v>
      </c>
      <c r="L103" t="str">
        <f t="shared" si="101"/>
        <v>72 Customer service occupations</v>
      </c>
      <c r="M103" s="18">
        <f t="shared" si="102"/>
        <v>-2.1805575746910111</v>
      </c>
      <c r="N103" s="18">
        <f t="shared" si="102"/>
        <v>20.250843895418203</v>
      </c>
      <c r="O103" s="18">
        <f t="shared" si="102"/>
        <v>6.5830994949827026</v>
      </c>
      <c r="P103" s="18">
        <f t="shared" si="102"/>
        <v>1.6841345354773329</v>
      </c>
      <c r="Q103" s="18">
        <f t="shared" si="103"/>
        <v>3.2915781576526415</v>
      </c>
      <c r="S103" s="18">
        <f t="shared" si="104"/>
        <v>3.2915781576526415</v>
      </c>
      <c r="T103" s="18">
        <f t="shared" si="105"/>
        <v>2.7051897227135635</v>
      </c>
      <c r="U103" s="18">
        <f t="shared" si="106"/>
        <v>5.1299308085722028</v>
      </c>
      <c r="W103" t="str">
        <f t="shared" si="107"/>
        <v>72 Customer service occupations</v>
      </c>
      <c r="X103" s="18">
        <f t="shared" si="108"/>
        <v>4.6171662158517535</v>
      </c>
      <c r="Y103" s="18">
        <f t="shared" si="108"/>
        <v>-1.2125326354547994</v>
      </c>
      <c r="Z103" s="18">
        <f t="shared" si="108"/>
        <v>4.3826051274271638</v>
      </c>
      <c r="AA103" s="18">
        <f t="shared" si="108"/>
        <v>1.0934643027833646</v>
      </c>
      <c r="AB103" s="18">
        <f t="shared" si="109"/>
        <v>2.1781644700652469</v>
      </c>
      <c r="AD103" s="18">
        <f t="shared" si="110"/>
        <v>2.1781644700652469</v>
      </c>
      <c r="AE103" s="18">
        <f t="shared" si="111"/>
        <v>3.4995483209466993</v>
      </c>
      <c r="AF103" s="18">
        <f t="shared" si="112"/>
        <v>4.9251346700833087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-0.9410652997998703</v>
      </c>
      <c r="C104" s="18">
        <f t="shared" si="96"/>
        <v>-11.873742378579777</v>
      </c>
      <c r="D104" s="18">
        <f t="shared" si="96"/>
        <v>3.7034620139750007</v>
      </c>
      <c r="E104" s="18">
        <f t="shared" si="96"/>
        <v>-0.16133380583237544</v>
      </c>
      <c r="F104" s="18">
        <f t="shared" si="97"/>
        <v>1.1106568957296004</v>
      </c>
      <c r="H104" s="18">
        <f t="shared" si="98"/>
        <v>1.1106568957296004</v>
      </c>
      <c r="I104" s="18">
        <f t="shared" si="99"/>
        <v>2.5155303818957364</v>
      </c>
      <c r="J104" s="18">
        <f t="shared" si="100"/>
        <v>3.3183821667642999</v>
      </c>
      <c r="L104" t="str">
        <f t="shared" si="101"/>
        <v>81 Process, plant and machine operatives</v>
      </c>
      <c r="M104" s="18">
        <f t="shared" si="102"/>
        <v>-1.5692187448357875</v>
      </c>
      <c r="N104" s="18">
        <f t="shared" si="102"/>
        <v>-11.807817615778504</v>
      </c>
      <c r="O104" s="18">
        <f t="shared" si="102"/>
        <v>3.3936126017481083</v>
      </c>
      <c r="P104" s="18">
        <f t="shared" si="102"/>
        <v>-0.45336260165196318</v>
      </c>
      <c r="Q104" s="18">
        <f t="shared" si="103"/>
        <v>0.81278975828209532</v>
      </c>
      <c r="S104" s="18">
        <f t="shared" si="104"/>
        <v>0.81278975828209532</v>
      </c>
      <c r="T104" s="18">
        <f t="shared" si="105"/>
        <v>2.2945716868201016</v>
      </c>
      <c r="U104" s="18">
        <f t="shared" si="106"/>
        <v>2.8956976190644523</v>
      </c>
      <c r="W104" t="str">
        <f t="shared" si="107"/>
        <v>81 Process, plant and machine operatives</v>
      </c>
      <c r="X104" s="18">
        <f t="shared" si="108"/>
        <v>1.3694270395790298</v>
      </c>
      <c r="Y104" s="18">
        <f t="shared" si="108"/>
        <v>-12.099104288439133</v>
      </c>
      <c r="Z104" s="18">
        <f t="shared" si="108"/>
        <v>4.7389648350653513</v>
      </c>
      <c r="AA104" s="18">
        <f t="shared" si="108"/>
        <v>0.72873837072755521</v>
      </c>
      <c r="AB104" s="18">
        <f t="shared" si="109"/>
        <v>2.0481232455896725</v>
      </c>
      <c r="AD104" s="18">
        <f t="shared" si="110"/>
        <v>2.0481232455896725</v>
      </c>
      <c r="AE104" s="18">
        <f t="shared" si="111"/>
        <v>3.2264746520025644</v>
      </c>
      <c r="AF104" s="18">
        <f t="shared" si="112"/>
        <v>4.6082586495515887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1.3516204971078638</v>
      </c>
      <c r="C105" s="18">
        <f t="shared" si="96"/>
        <v>-10.006469439555287</v>
      </c>
      <c r="D105" s="18">
        <f t="shared" si="96"/>
        <v>1.3598847458416774</v>
      </c>
      <c r="E105" s="18">
        <f t="shared" si="96"/>
        <v>0.27030207854781274</v>
      </c>
      <c r="F105" s="18">
        <f t="shared" si="97"/>
        <v>0.63218864124836571</v>
      </c>
      <c r="H105" s="18">
        <f t="shared" si="98"/>
        <v>0.63218864124836571</v>
      </c>
      <c r="I105" s="18">
        <f t="shared" si="99"/>
        <v>3.0541087851988502</v>
      </c>
      <c r="J105" s="18">
        <f t="shared" si="100"/>
        <v>3.475587901794297</v>
      </c>
      <c r="L105" t="str">
        <f t="shared" si="101"/>
        <v>82 Transport and mobile machine drivers and operatives</v>
      </c>
      <c r="M105" s="18">
        <f t="shared" si="102"/>
        <v>1.0932383704600923</v>
      </c>
      <c r="N105" s="18">
        <f t="shared" si="102"/>
        <v>-10.158538137189687</v>
      </c>
      <c r="O105" s="18">
        <f t="shared" si="102"/>
        <v>0.78729350994064529</v>
      </c>
      <c r="P105" s="18">
        <f t="shared" si="102"/>
        <v>0.11867183955431848</v>
      </c>
      <c r="Q105" s="18">
        <f t="shared" si="103"/>
        <v>0.34105142335159044</v>
      </c>
      <c r="S105" s="18">
        <f t="shared" si="104"/>
        <v>0.34105142335159044</v>
      </c>
      <c r="T105" s="18">
        <f t="shared" si="105"/>
        <v>2.9142873605042086</v>
      </c>
      <c r="U105" s="18">
        <f t="shared" si="106"/>
        <v>3.1442995587493971</v>
      </c>
      <c r="W105" t="str">
        <f t="shared" si="107"/>
        <v>82 Transport and mobile machine drivers and operatives</v>
      </c>
      <c r="X105" s="18">
        <f t="shared" si="108"/>
        <v>4.1671384118571186</v>
      </c>
      <c r="Y105" s="18">
        <f t="shared" si="108"/>
        <v>-8.4682577950971893</v>
      </c>
      <c r="Z105" s="18">
        <f t="shared" si="108"/>
        <v>6.4445753727710775</v>
      </c>
      <c r="AA105" s="18">
        <f t="shared" si="108"/>
        <v>1.3540026633074298</v>
      </c>
      <c r="AB105" s="18">
        <f t="shared" si="109"/>
        <v>3.0232187184236148</v>
      </c>
      <c r="AD105" s="18">
        <f t="shared" si="110"/>
        <v>3.0232187184236148</v>
      </c>
      <c r="AE105" s="18">
        <f t="shared" si="111"/>
        <v>4.3152349725095407</v>
      </c>
      <c r="AF105" s="18">
        <f t="shared" si="112"/>
        <v>6.1496961775909575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-2.9501178484577339</v>
      </c>
      <c r="C106" s="18">
        <f t="shared" si="96"/>
        <v>-9.6742483230476743</v>
      </c>
      <c r="D106" s="18">
        <f t="shared" si="96"/>
        <v>-2.3563002163722646</v>
      </c>
      <c r="E106" s="18">
        <f t="shared" si="96"/>
        <v>-2.2845361661860686E-2</v>
      </c>
      <c r="F106" s="18">
        <f t="shared" si="97"/>
        <v>-0.80679475010526636</v>
      </c>
      <c r="H106" s="18">
        <f t="shared" si="98"/>
        <v>-0.80679475010526636</v>
      </c>
      <c r="I106" s="18">
        <f t="shared" si="99"/>
        <v>2.0213403905211536</v>
      </c>
      <c r="J106" s="18">
        <f t="shared" si="100"/>
        <v>1.4208106781165908</v>
      </c>
      <c r="L106" t="str">
        <f t="shared" si="101"/>
        <v>91 Elementary trades and related occupations</v>
      </c>
      <c r="M106" s="18">
        <f t="shared" si="102"/>
        <v>-2.955711122239213</v>
      </c>
      <c r="N106" s="18">
        <f t="shared" si="102"/>
        <v>-8.4692267924565421</v>
      </c>
      <c r="O106" s="18">
        <f t="shared" si="102"/>
        <v>-2.6466130023566015</v>
      </c>
      <c r="P106" s="18">
        <f t="shared" si="102"/>
        <v>-2.4793446998616631E-2</v>
      </c>
      <c r="Q106" s="18">
        <f t="shared" si="103"/>
        <v>-0.90648618917180679</v>
      </c>
      <c r="S106" s="18">
        <f t="shared" si="104"/>
        <v>-0.90648618917180679</v>
      </c>
      <c r="T106" s="18">
        <f t="shared" si="105"/>
        <v>1.6855858495727905</v>
      </c>
      <c r="U106" s="18">
        <f t="shared" si="106"/>
        <v>0.97862622786022424</v>
      </c>
      <c r="W106" t="str">
        <f t="shared" si="107"/>
        <v>91 Elementary trades and related occupations</v>
      </c>
      <c r="X106" s="18">
        <f t="shared" si="108"/>
        <v>-2.933792180346606</v>
      </c>
      <c r="Y106" s="18">
        <f t="shared" si="108"/>
        <v>-13.189484397764994</v>
      </c>
      <c r="Z106" s="18">
        <f t="shared" si="108"/>
        <v>-1.4843694063574775</v>
      </c>
      <c r="AA106" s="18">
        <f t="shared" si="108"/>
        <v>-1.7200625366287081E-2</v>
      </c>
      <c r="AB106" s="18">
        <f t="shared" si="109"/>
        <v>-0.50866875207901119</v>
      </c>
      <c r="AD106" s="18">
        <f t="shared" si="110"/>
        <v>-0.50866875207901119</v>
      </c>
      <c r="AE106" s="18">
        <f t="shared" si="111"/>
        <v>2.9667343100342247</v>
      </c>
      <c r="AF106" s="18">
        <f t="shared" si="112"/>
        <v>2.6332311773761496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0.20863179886645433</v>
      </c>
      <c r="C107" s="18">
        <f t="shared" si="96"/>
        <v>-6.5604065217507728</v>
      </c>
      <c r="D107" s="18">
        <f t="shared" si="96"/>
        <v>1.3176841151877783</v>
      </c>
      <c r="E107" s="18">
        <f t="shared" si="96"/>
        <v>-0.25925922920655431</v>
      </c>
      <c r="F107" s="18">
        <f t="shared" si="97"/>
        <v>0.26364239329967898</v>
      </c>
      <c r="H107" s="18">
        <f t="shared" si="98"/>
        <v>0.26364239329967898</v>
      </c>
      <c r="I107" s="18">
        <f t="shared" si="99"/>
        <v>2.7570858832851375</v>
      </c>
      <c r="J107" s="18">
        <f t="shared" si="100"/>
        <v>2.9383501583131633</v>
      </c>
      <c r="L107" t="str">
        <f t="shared" si="101"/>
        <v>92 Elementary administration and service occupations</v>
      </c>
      <c r="M107" s="18">
        <f t="shared" si="102"/>
        <v>-2.3807193899858747</v>
      </c>
      <c r="N107" s="18">
        <f t="shared" si="102"/>
        <v>0.1434691881029293</v>
      </c>
      <c r="O107" s="18">
        <f t="shared" si="102"/>
        <v>1.899839593211694</v>
      </c>
      <c r="P107" s="18">
        <f t="shared" si="102"/>
        <v>-0.47986734970597578</v>
      </c>
      <c r="Q107" s="18">
        <f t="shared" si="103"/>
        <v>0.30712840534676822</v>
      </c>
      <c r="S107" s="18">
        <f t="shared" si="104"/>
        <v>0.30712840534676822</v>
      </c>
      <c r="T107" s="18">
        <f t="shared" si="105"/>
        <v>2.357013074144354</v>
      </c>
      <c r="U107" s="18">
        <f t="shared" si="106"/>
        <v>2.5800606919741176</v>
      </c>
      <c r="W107" t="str">
        <f t="shared" si="107"/>
        <v>92 Elementary administration and service occupations</v>
      </c>
      <c r="X107" s="18">
        <f t="shared" si="108"/>
        <v>2.7084480005873601</v>
      </c>
      <c r="Y107" s="18">
        <f t="shared" si="108"/>
        <v>-12.260020418353845</v>
      </c>
      <c r="Z107" s="18">
        <f t="shared" si="108"/>
        <v>0.73968194996703041</v>
      </c>
      <c r="AA107" s="18">
        <f t="shared" si="108"/>
        <v>-3.7054055684215825E-2</v>
      </c>
      <c r="AB107" s="18">
        <f t="shared" si="109"/>
        <v>0.22119022341353656</v>
      </c>
      <c r="AD107" s="18">
        <f t="shared" si="110"/>
        <v>0.22119022341353656</v>
      </c>
      <c r="AE107" s="18">
        <f t="shared" si="111"/>
        <v>3.1255147961015917</v>
      </c>
      <c r="AF107" s="18">
        <f t="shared" si="112"/>
        <v>3.2700952887931622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1.0288981452978962</v>
      </c>
      <c r="C109" s="26">
        <f>IF(AND(D$6-C$6 &lt;&gt; 0,C35&lt;&gt;0,D35&lt;&gt;0),(EXP(LN(D35/C35)/(D$6-C$6))-1)*100,0)</f>
        <v>-1.0721669447940951</v>
      </c>
      <c r="D109" s="26">
        <f>IF(AND(E$6-D$6 &lt;&gt; 0,D35&lt;&gt;0,E35&lt;&gt;0),(EXP(LN(E35/D35)/(E$6-D$6))-1)*100,0)</f>
        <v>0.91856642621594986</v>
      </c>
      <c r="E109" s="26">
        <f>IF(AND(F$6-E$6 &lt;&gt; 0,E35&lt;&gt;0,F35&lt;&gt;0),(EXP(LN(F35/E35)/(F$6-E$6))-1)*100,0)</f>
        <v>0.60288507042958184</v>
      </c>
      <c r="F109" s="26">
        <f t="shared" ref="F109" si="113">IF(AND(F$6-D$6 &lt;&gt; 0,D35&lt;&gt;0,F35&lt;&gt;0),(EXP(LN(F35/D35)/(F$6-D$6))-1)*100,0)</f>
        <v>0.70800231659025048</v>
      </c>
      <c r="H109" s="26">
        <f t="shared" ref="H109" si="114">IF($F$6-$D$6 &lt;&gt; 0,(EXP(LN(1+(H72/100))/($F$6-$D$6))-1)*100,0)</f>
        <v>0.70800231659025048</v>
      </c>
      <c r="I109" s="26">
        <f>IF(D35&gt;0,((1+(I35/D35))^(1/($F$6-$D$6))-1)*100,0)</f>
        <v>2.7869101513041006</v>
      </c>
      <c r="J109" s="26">
        <f t="shared" ref="J109" si="115">IF($F$6-$D$6 &lt;&gt; 0,(EXP(LN(1+(J72/100))/($F$6-$D$6))-1)*100,0)</f>
        <v>3.2767019226267902</v>
      </c>
      <c r="L109" s="24" t="str">
        <f>L35</f>
        <v>All occupations</v>
      </c>
      <c r="M109" s="26">
        <f>IF(AND(N$6-M$6 &lt;&gt; 0,M35&lt;&gt;0,N35&lt;&gt;0),(EXP(LN(N35/M35)/(N$6-M$6))-1)*100,0)</f>
        <v>0.56781878528491259</v>
      </c>
      <c r="N109" s="26">
        <f>IF(AND(O$6-N$6 &lt;&gt; 0,N35&lt;&gt;0,O35&lt;&gt;0),(EXP(LN(O35/N35)/(O$6-N$6))-1)*100,0)</f>
        <v>-1.7588998724835325</v>
      </c>
      <c r="O109" s="26">
        <f>IF(AND(P$6-O$6 &lt;&gt; 0,O35&lt;&gt;0,P35&lt;&gt;0),(EXP(LN(P35/O35)/(P$6-O$6))-1)*100,0)</f>
        <v>0.74398104024095968</v>
      </c>
      <c r="P109" s="26">
        <f>IF(AND(Q$6-P$6 &lt;&gt; 0,P35&lt;&gt;0,Q35&lt;&gt;0),(EXP(LN(Q35/P35)/(Q$6-P$6))-1)*100,0)</f>
        <v>0.47152269299330918</v>
      </c>
      <c r="Q109" s="26">
        <f t="shared" ref="Q109" si="116">IF(AND(Q$6-O$6 &lt;&gt; 0,O35&lt;&gt;0,Q35&lt;&gt;0),(EXP(LN(Q35/O35)/(Q$6-O$6))-1)*100,0)</f>
        <v>0.5622601709041497</v>
      </c>
      <c r="S109" s="26">
        <f t="shared" ref="S109" si="117">IF($F$6-$D$6 &lt;&gt; 0,(EXP(LN(1+(S72/100))/($F$6-$D$6))-1)*100,0)</f>
        <v>0.5622601709041497</v>
      </c>
      <c r="T109" s="26">
        <f t="shared" ref="T109" si="118">IF(O35&gt;0,((1+(T35/O35))^(1/($F$6-$D$6))-1)*100,0)</f>
        <v>2.3720158914677825</v>
      </c>
      <c r="U109" s="26">
        <f t="shared" ref="U109" si="119">IF($F$6-$D$6 &lt;&gt; 0,(EXP(LN(1+(U72/100))/($F$6-$D$6))-1)*100,0)</f>
        <v>2.7816236565304742</v>
      </c>
      <c r="W109" s="24" t="str">
        <f>W35</f>
        <v>All occupations</v>
      </c>
      <c r="X109" s="26">
        <f>IF(AND(Y$6-X$6 &lt;&gt; 0,X35&lt;&gt;0,Y35&lt;&gt;0),(EXP(LN(Y35/X35)/(Y$6-X$6))-1)*100,0)</f>
        <v>1.5511361979697158</v>
      </c>
      <c r="Y109" s="26">
        <f>IF(AND(Z$6-Y$6 &lt;&gt; 0,Y35&lt;&gt;0,Z35&lt;&gt;0),(EXP(LN(Z35/Y35)/(Z$6-Y$6))-1)*100,0)</f>
        <v>-0.3130339826589057</v>
      </c>
      <c r="Z109" s="26">
        <f>IF(AND(AA$6-Z$6 &lt;&gt; 0,Z35&lt;&gt;0,AA35&lt;&gt;0),(EXP(LN(AA35/Z35)/(AA$6-Z$6))-1)*100,0)</f>
        <v>1.1073937655974531</v>
      </c>
      <c r="AA109" s="26">
        <f>IF(AND(AB$6-AA$6 &lt;&gt; 0,AA35&lt;&gt;0,AB35&lt;&gt;0),(EXP(LN(AB35/AA35)/(AB$6-AA$6))-1)*100,0)</f>
        <v>0.74174827536057641</v>
      </c>
      <c r="AB109" s="26">
        <f t="shared" ref="AB109" si="120">IF(AND(AB$6-Z$6 &lt;&gt; 0,Z35&lt;&gt;0,AB35&lt;&gt;0),(EXP(LN(AB35/Z35)/(AB$6-Z$6))-1)*100,0)</f>
        <v>0.86348294401983328</v>
      </c>
      <c r="AD109" s="26">
        <f t="shared" ref="AD109" si="121">IF($F$6-$D$6 &lt;&gt; 0,(EXP(LN(1+(AD72/100))/($F$6-$D$6))-1)*100,0)</f>
        <v>0.86348294401983328</v>
      </c>
      <c r="AE109" s="26">
        <f t="shared" ref="AE109" si="122">IF(Z35&gt;0,((1+(AE35/Z35))^(1/($F$6-$D$6))-1)*100,0)</f>
        <v>3.2137116835929014</v>
      </c>
      <c r="AF109" s="26">
        <f t="shared" ref="AF109" si="123">IF($F$6-$D$6 &lt;&gt; 0,(EXP(LN(1+(AF72/100))/($F$6-$D$6))-1)*100,0)</f>
        <v>3.7807218514026797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Gloucestershire (Continued)</v>
      </c>
      <c r="L112" s="19" t="str">
        <f>CONCATENATE(L$1," (Continued)")</f>
        <v>Occupation Table 2.1  Males: Employment Change by Occupation (SOC 2020) and Replacement Demand, 2015-2035, Gloucestershire (Continued)</v>
      </c>
      <c r="W112" s="19" t="str">
        <f>CONCATENATE(W$1," (Continued)")</f>
        <v>Occupation Table 2.2  Females: Employment Change by Occupation (SOC 2020) and Replacement Demand, 2015-2035, Gloucestershire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4.2177744927618939</v>
      </c>
      <c r="C119" s="27">
        <f t="shared" si="125"/>
        <v>0.86703430584611496</v>
      </c>
      <c r="D119" s="27">
        <f t="shared" si="125"/>
        <v>-1.6915768871032739</v>
      </c>
      <c r="E119" s="27">
        <f t="shared" si="125"/>
        <v>2.5707019185067139</v>
      </c>
      <c r="F119" s="27">
        <f t="shared" ref="F119:F144" si="126">F8-D8</f>
        <v>0.87912503140344</v>
      </c>
      <c r="L119" t="str">
        <f t="shared" ref="L119:L144" si="127">L8</f>
        <v>11 Corporate managers and directors</v>
      </c>
      <c r="M119" s="27">
        <f t="shared" ref="M119:P144" si="128">N8-M8</f>
        <v>2.0933401245413101</v>
      </c>
      <c r="N119" s="27">
        <f t="shared" si="128"/>
        <v>0.25392015740397156</v>
      </c>
      <c r="O119" s="27">
        <f t="shared" si="128"/>
        <v>-1.578803348390398</v>
      </c>
      <c r="P119" s="27">
        <f t="shared" si="128"/>
        <v>1.011251752182261</v>
      </c>
      <c r="Q119" s="27">
        <f t="shared" ref="Q119:Q144" si="129">Q8-O8</f>
        <v>-0.567551596208137</v>
      </c>
      <c r="W119" t="str">
        <f t="shared" ref="W119:W144" si="130">W8</f>
        <v>11 Corporate managers and directors</v>
      </c>
      <c r="X119" s="27">
        <f t="shared" ref="X119:AA144" si="131">Y8-X8</f>
        <v>2.1244343682205926</v>
      </c>
      <c r="Y119" s="27">
        <f t="shared" si="131"/>
        <v>0.61311414844215406</v>
      </c>
      <c r="Z119" s="27">
        <f t="shared" si="131"/>
        <v>-0.11277353871289009</v>
      </c>
      <c r="AA119" s="27">
        <f t="shared" si="131"/>
        <v>1.5594501663244635</v>
      </c>
      <c r="AB119" s="27">
        <f t="shared" ref="AB119:AB144" si="132">AB8-Z8</f>
        <v>1.4466766276115735</v>
      </c>
    </row>
    <row r="120" spans="1:28" x14ac:dyDescent="0.2">
      <c r="A120" t="str">
        <f t="shared" si="124"/>
        <v>12 Other managers and proprietors</v>
      </c>
      <c r="B120" s="27">
        <f t="shared" si="125"/>
        <v>1.2955193195774584</v>
      </c>
      <c r="C120" s="27">
        <f t="shared" si="125"/>
        <v>0.21165210629464859</v>
      </c>
      <c r="D120" s="27">
        <f t="shared" si="125"/>
        <v>3.3113238817893791</v>
      </c>
      <c r="E120" s="27">
        <f t="shared" si="125"/>
        <v>2.4155992059768714</v>
      </c>
      <c r="F120" s="27">
        <f t="shared" si="126"/>
        <v>5.7269230877662505</v>
      </c>
      <c r="L120" t="str">
        <f t="shared" si="127"/>
        <v>12 Other managers and proprietors</v>
      </c>
      <c r="M120" s="27">
        <f t="shared" si="128"/>
        <v>0.73984268309966694</v>
      </c>
      <c r="N120" s="27">
        <f t="shared" si="128"/>
        <v>-0.23354410444838081</v>
      </c>
      <c r="O120" s="27">
        <f t="shared" si="128"/>
        <v>2.2613217740643456</v>
      </c>
      <c r="P120" s="27">
        <f t="shared" si="128"/>
        <v>1.6787606946761571</v>
      </c>
      <c r="Q120" s="27">
        <f t="shared" si="129"/>
        <v>3.9400824687405027</v>
      </c>
      <c r="W120" t="str">
        <f t="shared" si="130"/>
        <v>12 Other managers and proprietors</v>
      </c>
      <c r="X120" s="27">
        <f t="shared" si="131"/>
        <v>0.55567663647781362</v>
      </c>
      <c r="Y120" s="27">
        <f t="shared" si="131"/>
        <v>0.44519621074302229</v>
      </c>
      <c r="Z120" s="27">
        <f t="shared" si="131"/>
        <v>1.0500021077250015</v>
      </c>
      <c r="AA120" s="27">
        <f t="shared" si="131"/>
        <v>0.7368385113007232</v>
      </c>
      <c r="AB120" s="27">
        <f t="shared" si="132"/>
        <v>1.7868406190257247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2.9817326320942428</v>
      </c>
      <c r="C121" s="27">
        <f t="shared" si="125"/>
        <v>0.81199021851735864</v>
      </c>
      <c r="D121" s="27">
        <f t="shared" si="125"/>
        <v>1.4501540178767236</v>
      </c>
      <c r="E121" s="27">
        <f t="shared" si="125"/>
        <v>2.7923052925352287</v>
      </c>
      <c r="F121" s="27">
        <f t="shared" si="126"/>
        <v>4.2424593104119523</v>
      </c>
      <c r="L121" t="str">
        <f t="shared" si="127"/>
        <v>21 Science, research, engineering and technology professionals</v>
      </c>
      <c r="M121" s="27">
        <f t="shared" si="128"/>
        <v>2.4837017483847301</v>
      </c>
      <c r="N121" s="27">
        <f t="shared" si="128"/>
        <v>1.7634368319463078E-2</v>
      </c>
      <c r="O121" s="27">
        <f t="shared" si="128"/>
        <v>0.52508364174048339</v>
      </c>
      <c r="P121" s="27">
        <f t="shared" si="128"/>
        <v>1.6717382052859335</v>
      </c>
      <c r="Q121" s="27">
        <f t="shared" si="129"/>
        <v>2.1968218470264169</v>
      </c>
      <c r="W121" t="str">
        <f t="shared" si="130"/>
        <v>21 Science, research, engineering and technology professionals</v>
      </c>
      <c r="X121" s="27">
        <f t="shared" si="131"/>
        <v>0.49803088370947668</v>
      </c>
      <c r="Y121" s="27">
        <f t="shared" si="131"/>
        <v>0.79435585019793198</v>
      </c>
      <c r="Z121" s="27">
        <f t="shared" si="131"/>
        <v>0.92507037613625442</v>
      </c>
      <c r="AA121" s="27">
        <f t="shared" si="131"/>
        <v>1.1205670872492846</v>
      </c>
      <c r="AB121" s="27">
        <f t="shared" si="132"/>
        <v>2.045637463385539</v>
      </c>
    </row>
    <row r="122" spans="1:28" x14ac:dyDescent="0.2">
      <c r="A122" t="str">
        <f t="shared" si="124"/>
        <v>22 Health professionals</v>
      </c>
      <c r="B122" s="27">
        <f t="shared" si="125"/>
        <v>1.2963245290137895</v>
      </c>
      <c r="C122" s="27">
        <f t="shared" si="125"/>
        <v>-0.21039265030494825</v>
      </c>
      <c r="D122" s="27">
        <f t="shared" si="125"/>
        <v>2.1517516259425342</v>
      </c>
      <c r="E122" s="27">
        <f t="shared" si="125"/>
        <v>3.360810880208561</v>
      </c>
      <c r="F122" s="27">
        <f t="shared" si="126"/>
        <v>5.5125625061510952</v>
      </c>
      <c r="L122" t="str">
        <f t="shared" si="127"/>
        <v>22 Health professionals</v>
      </c>
      <c r="M122" s="27">
        <f t="shared" si="128"/>
        <v>0.16201735224476721</v>
      </c>
      <c r="N122" s="27">
        <f t="shared" si="128"/>
        <v>0.43170486339793968</v>
      </c>
      <c r="O122" s="27">
        <f t="shared" si="128"/>
        <v>0.61540739098132402</v>
      </c>
      <c r="P122" s="27">
        <f t="shared" si="128"/>
        <v>1.0104789128594938</v>
      </c>
      <c r="Q122" s="27">
        <f t="shared" si="129"/>
        <v>1.6258863038408178</v>
      </c>
      <c r="W122" t="str">
        <f t="shared" si="130"/>
        <v>22 Health professionals</v>
      </c>
      <c r="X122" s="27">
        <f t="shared" si="131"/>
        <v>1.1343071767690223</v>
      </c>
      <c r="Y122" s="27">
        <f t="shared" si="131"/>
        <v>-0.64209751370290036</v>
      </c>
      <c r="Z122" s="27">
        <f t="shared" si="131"/>
        <v>1.5363442349612164</v>
      </c>
      <c r="AA122" s="27">
        <f t="shared" si="131"/>
        <v>2.3503319673490797</v>
      </c>
      <c r="AB122" s="27">
        <f t="shared" si="132"/>
        <v>3.8866762023102961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1.0700778177754415</v>
      </c>
      <c r="C123" s="27">
        <f t="shared" si="125"/>
        <v>5.5350509021383942E-2</v>
      </c>
      <c r="D123" s="27">
        <f t="shared" si="125"/>
        <v>0.98339960004000204</v>
      </c>
      <c r="E123" s="27">
        <f t="shared" si="125"/>
        <v>2.0011034345099468</v>
      </c>
      <c r="F123" s="27">
        <f t="shared" si="126"/>
        <v>2.9845030345499488</v>
      </c>
      <c r="L123" t="str">
        <f t="shared" si="127"/>
        <v>23 Teaching and other educational professionals</v>
      </c>
      <c r="M123" s="27">
        <f t="shared" si="128"/>
        <v>0.14104310246602836</v>
      </c>
      <c r="N123" s="27">
        <f t="shared" si="128"/>
        <v>-0.36875108795265632</v>
      </c>
      <c r="O123" s="27">
        <f t="shared" si="128"/>
        <v>0.52227544675738091</v>
      </c>
      <c r="P123" s="27">
        <f t="shared" si="128"/>
        <v>0.60422315688324613</v>
      </c>
      <c r="Q123" s="27">
        <f t="shared" si="129"/>
        <v>1.126498603640627</v>
      </c>
      <c r="W123" t="str">
        <f t="shared" si="130"/>
        <v>23 Teaching and other educational professionals</v>
      </c>
      <c r="X123" s="27">
        <f t="shared" si="131"/>
        <v>0.92903471530940784</v>
      </c>
      <c r="Y123" s="27">
        <f t="shared" si="131"/>
        <v>0.42410159697404737</v>
      </c>
      <c r="Z123" s="27">
        <f t="shared" si="131"/>
        <v>0.46112415328260248</v>
      </c>
      <c r="AA123" s="27">
        <f t="shared" si="131"/>
        <v>1.3968802776267104</v>
      </c>
      <c r="AB123" s="27">
        <f t="shared" si="132"/>
        <v>1.8580044309093129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2.7552719672846564</v>
      </c>
      <c r="C124" s="27">
        <f t="shared" si="125"/>
        <v>1.8697914956284549</v>
      </c>
      <c r="D124" s="27">
        <f t="shared" si="125"/>
        <v>3.119437920648636</v>
      </c>
      <c r="E124" s="27">
        <f t="shared" si="125"/>
        <v>3.6855102091398777</v>
      </c>
      <c r="F124" s="27">
        <f t="shared" si="126"/>
        <v>6.8049481297885137</v>
      </c>
      <c r="L124" t="str">
        <f t="shared" si="127"/>
        <v>24 Business, media and public service professionals</v>
      </c>
      <c r="M124" s="27">
        <f t="shared" si="128"/>
        <v>1.0316545856016255</v>
      </c>
      <c r="N124" s="27">
        <f t="shared" si="128"/>
        <v>0.70769049936289363</v>
      </c>
      <c r="O124" s="27">
        <f t="shared" si="128"/>
        <v>1.8328296738457883</v>
      </c>
      <c r="P124" s="27">
        <f t="shared" si="128"/>
        <v>1.6811297693448726</v>
      </c>
      <c r="Q124" s="27">
        <f t="shared" si="129"/>
        <v>3.5139594431906609</v>
      </c>
      <c r="W124" t="str">
        <f t="shared" si="130"/>
        <v>24 Business, media and public service professionals</v>
      </c>
      <c r="X124" s="27">
        <f t="shared" si="131"/>
        <v>1.7236173816830416</v>
      </c>
      <c r="Y124" s="27">
        <f t="shared" si="131"/>
        <v>1.1621009962655489</v>
      </c>
      <c r="Z124" s="27">
        <f t="shared" si="131"/>
        <v>1.2866082468028495</v>
      </c>
      <c r="AA124" s="27">
        <f t="shared" si="131"/>
        <v>2.0043804397950211</v>
      </c>
      <c r="AB124" s="27">
        <f t="shared" si="132"/>
        <v>3.2909886865978706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0.99231610661800929</v>
      </c>
      <c r="C125" s="27">
        <f t="shared" si="125"/>
        <v>0.65608863455382771</v>
      </c>
      <c r="D125" s="27">
        <f t="shared" si="125"/>
        <v>-0.83973023843163475</v>
      </c>
      <c r="E125" s="27">
        <f t="shared" si="125"/>
        <v>0.41872454612668353</v>
      </c>
      <c r="F125" s="27">
        <f t="shared" si="126"/>
        <v>-0.42100569230495122</v>
      </c>
      <c r="L125" t="str">
        <f t="shared" si="127"/>
        <v>31 Science, engineering and technology associate professionals</v>
      </c>
      <c r="M125" s="27">
        <f t="shared" si="128"/>
        <v>0.8674445747581121</v>
      </c>
      <c r="N125" s="27">
        <f t="shared" si="128"/>
        <v>0.27032698985050541</v>
      </c>
      <c r="O125" s="27">
        <f t="shared" si="128"/>
        <v>-0.91016804220674619</v>
      </c>
      <c r="P125" s="27">
        <f t="shared" si="128"/>
        <v>5.677581513727592E-2</v>
      </c>
      <c r="Q125" s="27">
        <f t="shared" si="129"/>
        <v>-0.85339222706947027</v>
      </c>
      <c r="W125" t="str">
        <f t="shared" si="130"/>
        <v>31 Science, engineering and technology associate professionals</v>
      </c>
      <c r="X125" s="27">
        <f t="shared" si="131"/>
        <v>0.12487153185988653</v>
      </c>
      <c r="Y125" s="27">
        <f t="shared" si="131"/>
        <v>0.38576164470333252</v>
      </c>
      <c r="Z125" s="27">
        <f t="shared" si="131"/>
        <v>7.0437803775113883E-2</v>
      </c>
      <c r="AA125" s="27">
        <f t="shared" si="131"/>
        <v>0.36194873098941427</v>
      </c>
      <c r="AB125" s="27">
        <f t="shared" si="132"/>
        <v>0.43238653476452815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0.25196967380832902</v>
      </c>
      <c r="C126" s="27">
        <f t="shared" si="125"/>
        <v>2.0696563100089271E-2</v>
      </c>
      <c r="D126" s="27">
        <f t="shared" si="125"/>
        <v>0.43105737751787476</v>
      </c>
      <c r="E126" s="27">
        <f t="shared" si="125"/>
        <v>1.2435373887351364</v>
      </c>
      <c r="F126" s="27">
        <f t="shared" si="126"/>
        <v>1.6745947662530112</v>
      </c>
      <c r="L126" t="str">
        <f t="shared" si="127"/>
        <v>32 Health and social care associate professionals</v>
      </c>
      <c r="M126" s="27">
        <f t="shared" si="128"/>
        <v>-0.14289576423336836</v>
      </c>
      <c r="N126" s="27">
        <f t="shared" si="128"/>
        <v>0.16152654573635306</v>
      </c>
      <c r="O126" s="27">
        <f t="shared" si="128"/>
        <v>-3.4467412318440305E-2</v>
      </c>
      <c r="P126" s="27">
        <f t="shared" si="128"/>
        <v>0.21579841773838404</v>
      </c>
      <c r="Q126" s="27">
        <f t="shared" si="129"/>
        <v>0.18133100541994374</v>
      </c>
      <c r="W126" t="str">
        <f t="shared" si="130"/>
        <v>32 Health and social care associate professionals</v>
      </c>
      <c r="X126" s="27">
        <f t="shared" si="131"/>
        <v>0.39486543804169472</v>
      </c>
      <c r="Y126" s="27">
        <f t="shared" si="131"/>
        <v>-0.14082998263626401</v>
      </c>
      <c r="Z126" s="27">
        <f t="shared" si="131"/>
        <v>0.46552478983631573</v>
      </c>
      <c r="AA126" s="27">
        <f t="shared" si="131"/>
        <v>1.0277389709967455</v>
      </c>
      <c r="AB126" s="27">
        <f t="shared" si="132"/>
        <v>1.4932637608330612</v>
      </c>
    </row>
    <row r="127" spans="1:28" x14ac:dyDescent="0.2">
      <c r="A127" t="str">
        <f t="shared" si="124"/>
        <v>33 Protective service occupations</v>
      </c>
      <c r="B127" s="27">
        <f t="shared" si="125"/>
        <v>-0.36272137009446004</v>
      </c>
      <c r="C127" s="27">
        <f t="shared" si="125"/>
        <v>0.1872283368406622</v>
      </c>
      <c r="D127" s="27">
        <f t="shared" si="125"/>
        <v>0.51729565913479325</v>
      </c>
      <c r="E127" s="27">
        <f t="shared" si="125"/>
        <v>0.44999904762653831</v>
      </c>
      <c r="F127" s="27">
        <f t="shared" si="126"/>
        <v>0.96729470676133156</v>
      </c>
      <c r="L127" t="str">
        <f t="shared" si="127"/>
        <v>33 Protective service occupations</v>
      </c>
      <c r="M127" s="27">
        <f t="shared" si="128"/>
        <v>-0.3091207475618456</v>
      </c>
      <c r="N127" s="27">
        <f t="shared" si="128"/>
        <v>0.12187114171254865</v>
      </c>
      <c r="O127" s="27">
        <f t="shared" si="128"/>
        <v>0.30869678901187836</v>
      </c>
      <c r="P127" s="27">
        <f t="shared" si="128"/>
        <v>0.21986882763192828</v>
      </c>
      <c r="Q127" s="27">
        <f t="shared" si="129"/>
        <v>0.52856561664380664</v>
      </c>
      <c r="W127" t="str">
        <f t="shared" si="130"/>
        <v>33 Protective service occupations</v>
      </c>
      <c r="X127" s="27">
        <f t="shared" si="131"/>
        <v>-5.3600622532616882E-2</v>
      </c>
      <c r="Y127" s="27">
        <f t="shared" si="131"/>
        <v>6.5357195128117662E-2</v>
      </c>
      <c r="Z127" s="27">
        <f t="shared" si="131"/>
        <v>0.20859887012291101</v>
      </c>
      <c r="AA127" s="27">
        <f t="shared" si="131"/>
        <v>0.23013021999461192</v>
      </c>
      <c r="AB127" s="27">
        <f t="shared" si="132"/>
        <v>0.43872909011752292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0.67179876884101208</v>
      </c>
      <c r="C128" s="27">
        <f t="shared" si="125"/>
        <v>-3.3983572777484206E-2</v>
      </c>
      <c r="D128" s="27">
        <f t="shared" si="125"/>
        <v>0.41166760098874366</v>
      </c>
      <c r="E128" s="27">
        <f t="shared" si="125"/>
        <v>1.2562222545197077</v>
      </c>
      <c r="F128" s="27">
        <f t="shared" si="126"/>
        <v>1.6678898555084514</v>
      </c>
      <c r="L128" t="str">
        <f t="shared" si="127"/>
        <v>34 Culture, media and sports occupations</v>
      </c>
      <c r="M128" s="27">
        <f t="shared" si="128"/>
        <v>0.13594291708121364</v>
      </c>
      <c r="N128" s="27">
        <f t="shared" si="128"/>
        <v>-0.29841433977308895</v>
      </c>
      <c r="O128" s="27">
        <f t="shared" si="128"/>
        <v>0.18245798548490555</v>
      </c>
      <c r="P128" s="27">
        <f t="shared" si="128"/>
        <v>0.53899046528767958</v>
      </c>
      <c r="Q128" s="27">
        <f t="shared" si="129"/>
        <v>0.72144845077258513</v>
      </c>
      <c r="W128" t="str">
        <f t="shared" si="130"/>
        <v>34 Culture, media and sports occupations</v>
      </c>
      <c r="X128" s="27">
        <f t="shared" si="131"/>
        <v>0.53585585175980022</v>
      </c>
      <c r="Y128" s="27">
        <f t="shared" si="131"/>
        <v>0.26443076699561363</v>
      </c>
      <c r="Z128" s="27">
        <f t="shared" si="131"/>
        <v>0.22920961550382835</v>
      </c>
      <c r="AA128" s="27">
        <f t="shared" si="131"/>
        <v>0.71723178923202813</v>
      </c>
      <c r="AB128" s="27">
        <f t="shared" si="132"/>
        <v>0.94644140473585647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0.99269908331325851</v>
      </c>
      <c r="C129" s="27">
        <f t="shared" si="125"/>
        <v>0.96807522506870924</v>
      </c>
      <c r="D129" s="27">
        <f t="shared" si="125"/>
        <v>-0.53634357358513896</v>
      </c>
      <c r="E129" s="27">
        <f t="shared" si="125"/>
        <v>0.96144902536240906</v>
      </c>
      <c r="F129" s="27">
        <f t="shared" si="126"/>
        <v>0.4251054517772701</v>
      </c>
      <c r="L129" t="str">
        <f t="shared" si="127"/>
        <v>35 Business and public service associate professionals</v>
      </c>
      <c r="M129" s="27">
        <f t="shared" si="128"/>
        <v>0.19120005609888757</v>
      </c>
      <c r="N129" s="27">
        <f t="shared" si="128"/>
        <v>0.43032561206314313</v>
      </c>
      <c r="O129" s="27">
        <f t="shared" si="128"/>
        <v>-0.71768274515982533</v>
      </c>
      <c r="P129" s="27">
        <f t="shared" si="128"/>
        <v>-1.8142525043046476E-2</v>
      </c>
      <c r="Q129" s="27">
        <f t="shared" si="129"/>
        <v>-0.73582527020287181</v>
      </c>
      <c r="W129" t="str">
        <f t="shared" si="130"/>
        <v>35 Business and public service associate professionals</v>
      </c>
      <c r="X129" s="27">
        <f t="shared" si="131"/>
        <v>0.8014990272143212</v>
      </c>
      <c r="Y129" s="27">
        <f t="shared" si="131"/>
        <v>0.53774961300559454</v>
      </c>
      <c r="Z129" s="27">
        <f t="shared" si="131"/>
        <v>0.18133917157467039</v>
      </c>
      <c r="AA129" s="27">
        <f t="shared" si="131"/>
        <v>0.97959155040543777</v>
      </c>
      <c r="AB129" s="27">
        <f t="shared" si="132"/>
        <v>1.1609307219801082</v>
      </c>
    </row>
    <row r="130" spans="1:28" x14ac:dyDescent="0.2">
      <c r="A130" t="str">
        <f t="shared" si="124"/>
        <v>41 Administrative occupations</v>
      </c>
      <c r="B130" s="27">
        <f t="shared" si="125"/>
        <v>-1.2651603942180394</v>
      </c>
      <c r="C130" s="27">
        <f t="shared" si="125"/>
        <v>1.5964792205897105</v>
      </c>
      <c r="D130" s="27">
        <f t="shared" si="125"/>
        <v>-2.2006259674003203</v>
      </c>
      <c r="E130" s="27">
        <f t="shared" si="125"/>
        <v>-1.4849877341303035</v>
      </c>
      <c r="F130" s="27">
        <f t="shared" si="126"/>
        <v>-3.6856137015306238</v>
      </c>
      <c r="L130" t="str">
        <f t="shared" si="127"/>
        <v>41 Administrative occupations</v>
      </c>
      <c r="M130" s="27">
        <f t="shared" si="128"/>
        <v>-0.86722790734766875</v>
      </c>
      <c r="N130" s="27">
        <f t="shared" si="128"/>
        <v>1.387693699211324</v>
      </c>
      <c r="O130" s="27">
        <f t="shared" si="128"/>
        <v>-0.48115727773343586</v>
      </c>
      <c r="P130" s="27">
        <f t="shared" si="128"/>
        <v>0.36429150215774797</v>
      </c>
      <c r="Q130" s="27">
        <f t="shared" si="129"/>
        <v>-0.11686577557568789</v>
      </c>
      <c r="W130" t="str">
        <f t="shared" si="130"/>
        <v>41 Administrative occupations</v>
      </c>
      <c r="X130" s="27">
        <f t="shared" si="131"/>
        <v>-0.39793248687032801</v>
      </c>
      <c r="Y130" s="27">
        <f t="shared" si="131"/>
        <v>0.20878552137835982</v>
      </c>
      <c r="Z130" s="27">
        <f t="shared" si="131"/>
        <v>-1.7194686896668614</v>
      </c>
      <c r="AA130" s="27">
        <f t="shared" si="131"/>
        <v>-1.8492792362880621</v>
      </c>
      <c r="AB130" s="27">
        <f t="shared" si="132"/>
        <v>-3.5687479259549235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-0.64019129534017516</v>
      </c>
      <c r="C131" s="27">
        <f t="shared" si="125"/>
        <v>-0.13707545274091082</v>
      </c>
      <c r="D131" s="27">
        <f t="shared" si="125"/>
        <v>0.40625324744541391</v>
      </c>
      <c r="E131" s="27">
        <f t="shared" si="125"/>
        <v>-0.7018940682169923</v>
      </c>
      <c r="F131" s="27">
        <f t="shared" si="126"/>
        <v>-0.29564082077157838</v>
      </c>
      <c r="L131" t="str">
        <f t="shared" si="127"/>
        <v>42 Secretarial and related occupations</v>
      </c>
      <c r="M131" s="27">
        <f t="shared" si="128"/>
        <v>-0.18708440453694308</v>
      </c>
      <c r="N131" s="27">
        <f t="shared" si="128"/>
        <v>-3.8471196008349806E-2</v>
      </c>
      <c r="O131" s="27">
        <f t="shared" si="128"/>
        <v>0.22230501137505965</v>
      </c>
      <c r="P131" s="27">
        <f t="shared" si="128"/>
        <v>0.18012002682263639</v>
      </c>
      <c r="Q131" s="27">
        <f t="shared" si="129"/>
        <v>0.40242503819769604</v>
      </c>
      <c r="W131" t="str">
        <f t="shared" si="130"/>
        <v>42 Secretarial and related occupations</v>
      </c>
      <c r="X131" s="27">
        <f t="shared" si="131"/>
        <v>-0.45310689080323296</v>
      </c>
      <c r="Y131" s="27">
        <f t="shared" si="131"/>
        <v>-9.860425673255957E-2</v>
      </c>
      <c r="Z131" s="27">
        <f t="shared" si="131"/>
        <v>0.18394823607035082</v>
      </c>
      <c r="AA131" s="27">
        <f t="shared" si="131"/>
        <v>-0.8820140950396258</v>
      </c>
      <c r="AB131" s="27">
        <f t="shared" si="132"/>
        <v>-0.69806585896927498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-0.24196070632186739</v>
      </c>
      <c r="C132" s="27">
        <f t="shared" si="125"/>
        <v>0.47745722128774659</v>
      </c>
      <c r="D132" s="27">
        <f t="shared" si="125"/>
        <v>4.4581398844420583E-2</v>
      </c>
      <c r="E132" s="27">
        <f t="shared" si="125"/>
        <v>0.48754177091462658</v>
      </c>
      <c r="F132" s="27">
        <f t="shared" si="126"/>
        <v>0.53212316975904717</v>
      </c>
      <c r="L132" t="str">
        <f t="shared" si="127"/>
        <v>51 Skilled agricultural and related trades</v>
      </c>
      <c r="M132" s="27">
        <f t="shared" si="128"/>
        <v>-0.3296668360839945</v>
      </c>
      <c r="N132" s="27">
        <f t="shared" si="128"/>
        <v>0.4002934985967892</v>
      </c>
      <c r="O132" s="27">
        <f t="shared" si="128"/>
        <v>6.5473145038952296E-3</v>
      </c>
      <c r="P132" s="27">
        <f t="shared" si="128"/>
        <v>0.29186123003899844</v>
      </c>
      <c r="Q132" s="27">
        <f t="shared" si="129"/>
        <v>0.29840854454289367</v>
      </c>
      <c r="W132" t="str">
        <f t="shared" si="130"/>
        <v>51 Skilled agricultural and related trades</v>
      </c>
      <c r="X132" s="27">
        <f t="shared" si="131"/>
        <v>8.7706129762119389E-2</v>
      </c>
      <c r="Y132" s="27">
        <f t="shared" si="131"/>
        <v>7.7163722690957504E-2</v>
      </c>
      <c r="Z132" s="27">
        <f t="shared" si="131"/>
        <v>3.8034084340527574E-2</v>
      </c>
      <c r="AA132" s="27">
        <f t="shared" si="131"/>
        <v>0.19568054087563458</v>
      </c>
      <c r="AB132" s="27">
        <f t="shared" si="132"/>
        <v>0.23371462521616215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-0.12912507468975676</v>
      </c>
      <c r="C133" s="27">
        <f t="shared" si="125"/>
        <v>-1.6632765166872971</v>
      </c>
      <c r="D133" s="27">
        <f t="shared" si="125"/>
        <v>-0.14401649975192221</v>
      </c>
      <c r="E133" s="27">
        <f t="shared" si="125"/>
        <v>-0.59738815398248235</v>
      </c>
      <c r="F133" s="27">
        <f t="shared" si="126"/>
        <v>-0.74140465373440456</v>
      </c>
      <c r="L133" t="str">
        <f t="shared" si="127"/>
        <v>52 Skilled metal, electrical and electronic trades</v>
      </c>
      <c r="M133" s="27">
        <f t="shared" si="128"/>
        <v>-0.35751955159070192</v>
      </c>
      <c r="N133" s="27">
        <f t="shared" si="128"/>
        <v>-1.555538042291694</v>
      </c>
      <c r="O133" s="27">
        <f t="shared" si="128"/>
        <v>-0.65565791141887608</v>
      </c>
      <c r="P133" s="27">
        <f t="shared" si="128"/>
        <v>-0.91692780783202821</v>
      </c>
      <c r="Q133" s="27">
        <f t="shared" si="129"/>
        <v>-1.5725857192509043</v>
      </c>
      <c r="W133" t="str">
        <f t="shared" si="130"/>
        <v>52 Skilled metal, electrical and electronic trades</v>
      </c>
      <c r="X133" s="27">
        <f t="shared" si="131"/>
        <v>0.22839447690092535</v>
      </c>
      <c r="Y133" s="27">
        <f t="shared" si="131"/>
        <v>-0.10773847439559553</v>
      </c>
      <c r="Z133" s="27">
        <f t="shared" si="131"/>
        <v>0.51164141166694899</v>
      </c>
      <c r="AA133" s="27">
        <f t="shared" si="131"/>
        <v>0.31953965384955618</v>
      </c>
      <c r="AB133" s="27">
        <f t="shared" si="132"/>
        <v>0.83118106551650528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0.8333252399730906</v>
      </c>
      <c r="C134" s="27">
        <f t="shared" si="125"/>
        <v>-2.7900291701212687</v>
      </c>
      <c r="D134" s="27">
        <f t="shared" si="125"/>
        <v>1.1982388108911621</v>
      </c>
      <c r="E134" s="27">
        <f t="shared" si="125"/>
        <v>0.20688028139074177</v>
      </c>
      <c r="F134" s="27">
        <f t="shared" si="126"/>
        <v>1.4051190922819039</v>
      </c>
      <c r="L134" t="str">
        <f t="shared" si="127"/>
        <v>53 Skilled construction and building trades</v>
      </c>
      <c r="M134" s="27">
        <f t="shared" si="128"/>
        <v>0.77829163599426288</v>
      </c>
      <c r="N134" s="27">
        <f t="shared" si="128"/>
        <v>-2.8430621285717095</v>
      </c>
      <c r="O134" s="27">
        <f t="shared" si="128"/>
        <v>1.1577084911072344</v>
      </c>
      <c r="P134" s="27">
        <f t="shared" si="128"/>
        <v>0.13602683881218169</v>
      </c>
      <c r="Q134" s="27">
        <f t="shared" si="129"/>
        <v>1.2937353299194161</v>
      </c>
      <c r="W134" t="str">
        <f t="shared" si="130"/>
        <v>53 Skilled construction and building trades</v>
      </c>
      <c r="X134" s="27">
        <f t="shared" si="131"/>
        <v>5.5033603978835999E-2</v>
      </c>
      <c r="Y134" s="27">
        <f t="shared" si="131"/>
        <v>5.3032958450451306E-2</v>
      </c>
      <c r="Z134" s="27">
        <f t="shared" si="131"/>
        <v>4.0530319783921132E-2</v>
      </c>
      <c r="AA134" s="27">
        <f t="shared" si="131"/>
        <v>7.0853442578550641E-2</v>
      </c>
      <c r="AB134" s="27">
        <f t="shared" si="132"/>
        <v>0.11138376236247177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-0.1736720616961076</v>
      </c>
      <c r="C135" s="27">
        <f t="shared" si="125"/>
        <v>-0.2123408626104375</v>
      </c>
      <c r="D135" s="27">
        <f t="shared" si="125"/>
        <v>0.11771080145652224</v>
      </c>
      <c r="E135" s="27">
        <f t="shared" si="125"/>
        <v>-0.28408103540534402</v>
      </c>
      <c r="F135" s="27">
        <f t="shared" si="126"/>
        <v>-0.16637023394882178</v>
      </c>
      <c r="L135" t="str">
        <f t="shared" si="127"/>
        <v>54 Textiles, printing and other skilled trades</v>
      </c>
      <c r="M135" s="27">
        <f t="shared" si="128"/>
        <v>-0.19369068511114307</v>
      </c>
      <c r="N135" s="27">
        <f t="shared" si="128"/>
        <v>-0.43552434204038537</v>
      </c>
      <c r="O135" s="27">
        <f t="shared" si="128"/>
        <v>-1.275959734710197E-2</v>
      </c>
      <c r="P135" s="27">
        <f t="shared" si="128"/>
        <v>-0.23131102085982835</v>
      </c>
      <c r="Q135" s="27">
        <f t="shared" si="129"/>
        <v>-0.24407061820693032</v>
      </c>
      <c r="W135" t="str">
        <f t="shared" si="130"/>
        <v>54 Textiles, printing and other skilled trades</v>
      </c>
      <c r="X135" s="27">
        <f t="shared" si="131"/>
        <v>2.0018623415037684E-2</v>
      </c>
      <c r="Y135" s="27">
        <f t="shared" si="131"/>
        <v>0.22318347942994565</v>
      </c>
      <c r="Z135" s="27">
        <f t="shared" si="131"/>
        <v>0.13047039880361666</v>
      </c>
      <c r="AA135" s="27">
        <f t="shared" si="131"/>
        <v>-5.2770014545519217E-2</v>
      </c>
      <c r="AB135" s="27">
        <f t="shared" si="132"/>
        <v>7.7700384258097444E-2</v>
      </c>
    </row>
    <row r="136" spans="1:28" x14ac:dyDescent="0.2">
      <c r="A136" t="str">
        <f t="shared" si="124"/>
        <v>61 Caring personal service occupations</v>
      </c>
      <c r="B136" s="27">
        <f t="shared" si="125"/>
        <v>-0.89393367778939492</v>
      </c>
      <c r="C136" s="27">
        <f t="shared" si="125"/>
        <v>-1.2618501291625996</v>
      </c>
      <c r="D136" s="27">
        <f t="shared" si="125"/>
        <v>2.9430433150266033</v>
      </c>
      <c r="E136" s="27">
        <f t="shared" si="125"/>
        <v>3.7854452764352367</v>
      </c>
      <c r="F136" s="27">
        <f t="shared" si="126"/>
        <v>6.72848859146184</v>
      </c>
      <c r="L136" t="str">
        <f t="shared" si="127"/>
        <v>61 Caring personal service occupations</v>
      </c>
      <c r="M136" s="27">
        <f t="shared" si="128"/>
        <v>-0.20612387481663541</v>
      </c>
      <c r="N136" s="27">
        <f t="shared" si="128"/>
        <v>-5.9768970208486927E-3</v>
      </c>
      <c r="O136" s="27">
        <f t="shared" si="128"/>
        <v>0.70330634480259979</v>
      </c>
      <c r="P136" s="27">
        <f t="shared" si="128"/>
        <v>0.75827911020041538</v>
      </c>
      <c r="Q136" s="27">
        <f t="shared" si="129"/>
        <v>1.4615854550030152</v>
      </c>
      <c r="W136" t="str">
        <f t="shared" si="130"/>
        <v>61 Caring personal service occupations</v>
      </c>
      <c r="X136" s="27">
        <f t="shared" si="131"/>
        <v>-0.68780980297276884</v>
      </c>
      <c r="Y136" s="27">
        <f t="shared" si="131"/>
        <v>-1.2558732321417487</v>
      </c>
      <c r="Z136" s="27">
        <f t="shared" si="131"/>
        <v>2.2397369702239942</v>
      </c>
      <c r="AA136" s="27">
        <f t="shared" si="131"/>
        <v>3.0271661662348386</v>
      </c>
      <c r="AB136" s="27">
        <f t="shared" si="132"/>
        <v>5.2669031364588328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0.7484184730115766</v>
      </c>
      <c r="C137" s="27">
        <f t="shared" si="125"/>
        <v>-0.90982399085278498</v>
      </c>
      <c r="D137" s="27">
        <f t="shared" si="125"/>
        <v>0.6600936898007026</v>
      </c>
      <c r="E137" s="27">
        <f t="shared" si="125"/>
        <v>0.75463237034050312</v>
      </c>
      <c r="F137" s="27">
        <f t="shared" si="126"/>
        <v>1.4147260601412057</v>
      </c>
      <c r="L137" t="str">
        <f t="shared" si="127"/>
        <v>62 Leisure, travel and related personal service occupations</v>
      </c>
      <c r="M137" s="27">
        <f t="shared" si="128"/>
        <v>0.29003076482999091</v>
      </c>
      <c r="N137" s="27">
        <f t="shared" si="128"/>
        <v>-3.8521691923528945E-2</v>
      </c>
      <c r="O137" s="27">
        <f t="shared" si="128"/>
        <v>0.18178964733328895</v>
      </c>
      <c r="P137" s="27">
        <f t="shared" si="128"/>
        <v>0.32430820862803778</v>
      </c>
      <c r="Q137" s="27">
        <f t="shared" si="129"/>
        <v>0.50609785596132673</v>
      </c>
      <c r="W137" t="str">
        <f t="shared" si="130"/>
        <v>62 Leisure, travel and related personal service occupations</v>
      </c>
      <c r="X137" s="27">
        <f t="shared" si="131"/>
        <v>0.45838770818158903</v>
      </c>
      <c r="Y137" s="27">
        <f t="shared" si="131"/>
        <v>-0.87130229892924937</v>
      </c>
      <c r="Z137" s="27">
        <f t="shared" si="131"/>
        <v>0.4783040424674061</v>
      </c>
      <c r="AA137" s="27">
        <f t="shared" si="131"/>
        <v>0.43032416171246002</v>
      </c>
      <c r="AB137" s="27">
        <f t="shared" si="132"/>
        <v>0.90862820417986612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-7.1936656822505246E-2</v>
      </c>
      <c r="C138" s="27">
        <f t="shared" si="125"/>
        <v>7.8037045839338098E-2</v>
      </c>
      <c r="D138" s="27">
        <f t="shared" si="125"/>
        <v>-6.8828478124330461E-2</v>
      </c>
      <c r="E138" s="27">
        <f t="shared" si="125"/>
        <v>1.2997009942705751E-2</v>
      </c>
      <c r="F138" s="27">
        <f t="shared" si="126"/>
        <v>-5.583146818162471E-2</v>
      </c>
      <c r="L138" t="str">
        <f t="shared" si="127"/>
        <v>63 Community and civil enforcement occupations</v>
      </c>
      <c r="M138" s="27">
        <f t="shared" si="128"/>
        <v>-7.4219264764300796E-2</v>
      </c>
      <c r="N138" s="27">
        <f t="shared" si="128"/>
        <v>8.5265277119765087E-2</v>
      </c>
      <c r="O138" s="27">
        <f t="shared" si="128"/>
        <v>-8.517497221831441E-2</v>
      </c>
      <c r="P138" s="27">
        <f t="shared" si="128"/>
        <v>1.654278433152831E-2</v>
      </c>
      <c r="Q138" s="27">
        <f t="shared" si="129"/>
        <v>-6.86321878867861E-2</v>
      </c>
      <c r="W138" t="str">
        <f t="shared" si="130"/>
        <v>63 Community and civil enforcement occupations</v>
      </c>
      <c r="X138" s="27">
        <f t="shared" si="131"/>
        <v>2.2826079417960499E-3</v>
      </c>
      <c r="Y138" s="27">
        <f t="shared" si="131"/>
        <v>-7.2282312804268917E-3</v>
      </c>
      <c r="Z138" s="27">
        <f t="shared" si="131"/>
        <v>1.6346494093984129E-2</v>
      </c>
      <c r="AA138" s="27">
        <f t="shared" si="131"/>
        <v>-3.54577438882267E-3</v>
      </c>
      <c r="AB138" s="27">
        <f t="shared" si="132"/>
        <v>1.2800719705161459E-2</v>
      </c>
    </row>
    <row r="139" spans="1:28" x14ac:dyDescent="0.2">
      <c r="A139" t="str">
        <f t="shared" si="124"/>
        <v>71 Sales occupations</v>
      </c>
      <c r="B139" s="27">
        <f t="shared" si="125"/>
        <v>-0.4046214426119974</v>
      </c>
      <c r="C139" s="27">
        <f t="shared" si="125"/>
        <v>-7.9901496842182951E-3</v>
      </c>
      <c r="D139" s="27">
        <f t="shared" si="125"/>
        <v>-1.3719734783066926</v>
      </c>
      <c r="E139" s="27">
        <f t="shared" si="125"/>
        <v>-1.1867564380892368</v>
      </c>
      <c r="F139" s="27">
        <f t="shared" si="126"/>
        <v>-2.5587299163959294</v>
      </c>
      <c r="L139" t="str">
        <f t="shared" si="127"/>
        <v>71 Sales occupations</v>
      </c>
      <c r="M139" s="27">
        <f t="shared" si="128"/>
        <v>8.0274262479367309E-2</v>
      </c>
      <c r="N139" s="27">
        <f t="shared" si="128"/>
        <v>5.2417686909194572E-2</v>
      </c>
      <c r="O139" s="27">
        <f t="shared" si="128"/>
        <v>-0.43771813993696362</v>
      </c>
      <c r="P139" s="27">
        <f t="shared" si="128"/>
        <v>-0.11523378861609324</v>
      </c>
      <c r="Q139" s="27">
        <f t="shared" si="129"/>
        <v>-0.55295192855305686</v>
      </c>
      <c r="W139" t="str">
        <f t="shared" si="130"/>
        <v>71 Sales occupations</v>
      </c>
      <c r="X139" s="27">
        <f t="shared" si="131"/>
        <v>-0.48489570509149438</v>
      </c>
      <c r="Y139" s="27">
        <f t="shared" si="131"/>
        <v>-6.0407836593329378E-2</v>
      </c>
      <c r="Z139" s="27">
        <f t="shared" si="131"/>
        <v>-0.93425533836981778</v>
      </c>
      <c r="AA139" s="27">
        <f t="shared" si="131"/>
        <v>-1.0715226494731009</v>
      </c>
      <c r="AB139" s="27">
        <f t="shared" si="132"/>
        <v>-2.0057779878429187</v>
      </c>
    </row>
    <row r="140" spans="1:28" x14ac:dyDescent="0.2">
      <c r="A140" t="str">
        <f t="shared" si="124"/>
        <v>72 Customer service occupations</v>
      </c>
      <c r="B140" s="27">
        <f t="shared" si="125"/>
        <v>0.44653043890552002</v>
      </c>
      <c r="C140" s="27">
        <f t="shared" si="125"/>
        <v>0.32199670286437776</v>
      </c>
      <c r="D140" s="27">
        <f t="shared" si="125"/>
        <v>1.6960441950914316</v>
      </c>
      <c r="E140" s="27">
        <f t="shared" si="125"/>
        <v>1.0673357564350843</v>
      </c>
      <c r="F140" s="27">
        <f t="shared" si="126"/>
        <v>2.7633799515265158</v>
      </c>
      <c r="L140" t="str">
        <f t="shared" si="127"/>
        <v>72 Customer service occupations</v>
      </c>
      <c r="M140" s="27">
        <f t="shared" si="128"/>
        <v>-0.16709562511109288</v>
      </c>
      <c r="N140" s="27">
        <f t="shared" si="128"/>
        <v>0.36703855665763152</v>
      </c>
      <c r="O140" s="27">
        <f t="shared" si="128"/>
        <v>0.81827168221270563</v>
      </c>
      <c r="P140" s="27">
        <f t="shared" si="128"/>
        <v>0.54489667776136619</v>
      </c>
      <c r="Q140" s="27">
        <f t="shared" si="129"/>
        <v>1.3631683599740718</v>
      </c>
      <c r="W140" t="str">
        <f t="shared" si="130"/>
        <v>72 Customer service occupations</v>
      </c>
      <c r="X140" s="27">
        <f t="shared" si="131"/>
        <v>0.61362606401661868</v>
      </c>
      <c r="Y140" s="27">
        <f t="shared" si="131"/>
        <v>-4.5041853793263531E-2</v>
      </c>
      <c r="Z140" s="27">
        <f t="shared" si="131"/>
        <v>0.87777251287874636</v>
      </c>
      <c r="AA140" s="27">
        <f t="shared" si="131"/>
        <v>0.52243907867370076</v>
      </c>
      <c r="AB140" s="27">
        <f t="shared" si="132"/>
        <v>1.4002115915524471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-0.36271294077539373</v>
      </c>
      <c r="C141" s="27">
        <f t="shared" si="125"/>
        <v>-1.1173282721936069</v>
      </c>
      <c r="D141" s="27">
        <f t="shared" si="125"/>
        <v>1.6536251349530495</v>
      </c>
      <c r="E141" s="27">
        <f t="shared" si="125"/>
        <v>-0.15930862342126595</v>
      </c>
      <c r="F141" s="27">
        <f t="shared" si="126"/>
        <v>1.4943165115317836</v>
      </c>
      <c r="L141" t="str">
        <f t="shared" si="127"/>
        <v>81 Process, plant and machine operatives</v>
      </c>
      <c r="M141" s="27">
        <f t="shared" si="128"/>
        <v>-0.47548532208694283</v>
      </c>
      <c r="N141" s="27">
        <f t="shared" si="128"/>
        <v>-0.85965204832203668</v>
      </c>
      <c r="O141" s="27">
        <f t="shared" si="128"/>
        <v>1.1659674477488107</v>
      </c>
      <c r="P141" s="27">
        <f t="shared" si="128"/>
        <v>-0.33701874802508947</v>
      </c>
      <c r="Q141" s="27">
        <f t="shared" si="129"/>
        <v>0.82894869972372121</v>
      </c>
      <c r="W141" t="str">
        <f t="shared" si="130"/>
        <v>81 Process, plant and machine operatives</v>
      </c>
      <c r="X141" s="27">
        <f t="shared" si="131"/>
        <v>0.11277238131156775</v>
      </c>
      <c r="Y141" s="27">
        <f t="shared" si="131"/>
        <v>-0.25767622387156708</v>
      </c>
      <c r="Z141" s="27">
        <f t="shared" si="131"/>
        <v>0.48765768720425839</v>
      </c>
      <c r="AA141" s="27">
        <f t="shared" si="131"/>
        <v>0.17771012460379731</v>
      </c>
      <c r="AB141" s="27">
        <f t="shared" si="132"/>
        <v>0.66536781180805571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0.52442596816827347</v>
      </c>
      <c r="C142" s="27">
        <f t="shared" si="125"/>
        <v>-1.0036403645253245</v>
      </c>
      <c r="D142" s="27">
        <f t="shared" si="125"/>
        <v>0.63065535902148362</v>
      </c>
      <c r="E142" s="27">
        <f t="shared" si="125"/>
        <v>0.26422686401625128</v>
      </c>
      <c r="F142" s="27">
        <f t="shared" si="126"/>
        <v>0.8948822230377349</v>
      </c>
      <c r="L142" t="str">
        <f t="shared" si="127"/>
        <v>82 Transport and mobile machine drivers and operatives</v>
      </c>
      <c r="M142" s="27">
        <f t="shared" si="128"/>
        <v>0.38846891725722976</v>
      </c>
      <c r="N142" s="27">
        <f t="shared" si="128"/>
        <v>-0.92722645803659987</v>
      </c>
      <c r="O142" s="27">
        <f t="shared" si="128"/>
        <v>0.32792638394486673</v>
      </c>
      <c r="P142" s="27">
        <f t="shared" si="128"/>
        <v>0.10174858501607176</v>
      </c>
      <c r="Q142" s="27">
        <f t="shared" si="129"/>
        <v>0.42967496896093849</v>
      </c>
      <c r="W142" t="str">
        <f t="shared" si="130"/>
        <v>82 Transport and mobile machine drivers and operatives</v>
      </c>
      <c r="X142" s="27">
        <f t="shared" si="131"/>
        <v>0.13595705091102672</v>
      </c>
      <c r="Y142" s="27">
        <f t="shared" si="131"/>
        <v>-7.6413906488708161E-2</v>
      </c>
      <c r="Z142" s="27">
        <f t="shared" si="131"/>
        <v>0.30272897507661845</v>
      </c>
      <c r="AA142" s="27">
        <f t="shared" si="131"/>
        <v>0.1624782790001742</v>
      </c>
      <c r="AB142" s="27">
        <f t="shared" si="132"/>
        <v>0.46520725407679264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-0.69828685416488767</v>
      </c>
      <c r="C143" s="27">
        <f t="shared" si="125"/>
        <v>-0.53087943873698151</v>
      </c>
      <c r="D143" s="27">
        <f t="shared" si="125"/>
        <v>-0.55709112939051586</v>
      </c>
      <c r="E143" s="27">
        <f t="shared" si="125"/>
        <v>-1.0040677084469429E-2</v>
      </c>
      <c r="F143" s="27">
        <f t="shared" si="126"/>
        <v>-0.56713180647498529</v>
      </c>
      <c r="L143" t="str">
        <f t="shared" si="127"/>
        <v>91 Elementary trades and related occupations</v>
      </c>
      <c r="M143" s="27">
        <f t="shared" si="128"/>
        <v>-0.52108526952223322</v>
      </c>
      <c r="N143" s="27">
        <f t="shared" si="128"/>
        <v>-0.34610767735702597</v>
      </c>
      <c r="O143" s="27">
        <f t="shared" si="128"/>
        <v>-0.46947188089415048</v>
      </c>
      <c r="P143" s="27">
        <f t="shared" si="128"/>
        <v>-8.1010692536600537E-3</v>
      </c>
      <c r="Q143" s="27">
        <f t="shared" si="129"/>
        <v>-0.47757295014781054</v>
      </c>
      <c r="W143" t="str">
        <f t="shared" si="130"/>
        <v>91 Elementary trades and related occupations</v>
      </c>
      <c r="X143" s="27">
        <f t="shared" si="131"/>
        <v>-0.17720158464266067</v>
      </c>
      <c r="Y143" s="27">
        <f t="shared" si="131"/>
        <v>-0.18477176137994755</v>
      </c>
      <c r="Z143" s="27">
        <f t="shared" si="131"/>
        <v>-8.7619248496368929E-2</v>
      </c>
      <c r="AA143" s="27">
        <f t="shared" si="131"/>
        <v>-1.9396078308142606E-3</v>
      </c>
      <c r="AB143" s="27">
        <f t="shared" si="132"/>
        <v>-8.9558856327183189E-2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0.25413796337820926</v>
      </c>
      <c r="C144" s="27">
        <f t="shared" si="125"/>
        <v>-2.0082670150546775</v>
      </c>
      <c r="D144" s="27">
        <f t="shared" si="125"/>
        <v>1.9348526156244681</v>
      </c>
      <c r="E144" s="27">
        <f t="shared" si="125"/>
        <v>-0.78256580239286677</v>
      </c>
      <c r="F144" s="27">
        <f t="shared" si="126"/>
        <v>1.1522868132316013</v>
      </c>
      <c r="L144" t="str">
        <f t="shared" si="127"/>
        <v>92 Elementary administration and service occupations</v>
      </c>
      <c r="M144" s="27">
        <f t="shared" si="128"/>
        <v>-1.4232428864309643</v>
      </c>
      <c r="N144" s="27">
        <f t="shared" si="128"/>
        <v>2.0181381573683765E-2</v>
      </c>
      <c r="O144" s="27">
        <f t="shared" si="128"/>
        <v>1.3899610793504973</v>
      </c>
      <c r="P144" s="27">
        <f t="shared" si="128"/>
        <v>-0.72684916715284231</v>
      </c>
      <c r="Q144" s="27">
        <f t="shared" si="129"/>
        <v>0.66311191219765497</v>
      </c>
      <c r="W144" t="str">
        <f t="shared" si="130"/>
        <v>92 Elementary administration and service occupations</v>
      </c>
      <c r="X144" s="27">
        <f t="shared" si="131"/>
        <v>1.6773808498091967</v>
      </c>
      <c r="Y144" s="27">
        <f t="shared" si="131"/>
        <v>-2.0284483966283755</v>
      </c>
      <c r="Z144" s="27">
        <f t="shared" si="131"/>
        <v>0.5448915362740081</v>
      </c>
      <c r="AA144" s="27">
        <f t="shared" si="131"/>
        <v>-5.5716635240028012E-2</v>
      </c>
      <c r="AB144" s="27">
        <f t="shared" si="132"/>
        <v>0.48917490103398009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14.088000000000136</v>
      </c>
      <c r="C146" s="29">
        <f t="shared" ref="C146" si="133">D35-C35</f>
        <v>-3.7650000000000432</v>
      </c>
      <c r="D146" s="29">
        <f>E35-D35</f>
        <v>16.251000000000033</v>
      </c>
      <c r="E146" s="29">
        <f>F35-E35</f>
        <v>22.527999999999906</v>
      </c>
      <c r="F146" s="29">
        <f t="shared" ref="F146" si="134">F35-D35</f>
        <v>38.77899999999994</v>
      </c>
      <c r="L146" s="24" t="str">
        <f>L35</f>
        <v>All occupations</v>
      </c>
      <c r="M146" s="29">
        <f>N35-M35</f>
        <v>4.128794585639298</v>
      </c>
      <c r="N146" s="29">
        <f t="shared" ref="N146" si="135">O35-N35</f>
        <v>-3.2428997358310312</v>
      </c>
      <c r="O146" s="29">
        <f>P35-O35</f>
        <v>6.8387947766408672</v>
      </c>
      <c r="P146" s="29">
        <f>Q35-P35</f>
        <v>9.0535068540135626</v>
      </c>
      <c r="Q146" s="29">
        <f t="shared" ref="Q146" si="136">Q35-O35</f>
        <v>15.89230163065443</v>
      </c>
      <c r="W146" s="24" t="str">
        <f>W35</f>
        <v>All occupations</v>
      </c>
      <c r="X146" s="29">
        <f>Y35-X35</f>
        <v>9.9592054143606674</v>
      </c>
      <c r="Y146" s="29">
        <f t="shared" ref="Y146" si="137">Z35-Y35</f>
        <v>-0.52210026416881306</v>
      </c>
      <c r="Z146" s="29">
        <f>AA35-Z35</f>
        <v>9.4122052233591091</v>
      </c>
      <c r="AA146" s="29">
        <f>AB35-AA35</f>
        <v>13.474493145986344</v>
      </c>
      <c r="AB146" s="29">
        <f t="shared" ref="AB146" si="138">AB35-Z35</f>
        <v>22.886698369345453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22.130348525455133</v>
      </c>
      <c r="C153" s="11">
        <f t="shared" ref="C153:F153" si="143">C8</f>
        <v>26.348123018217027</v>
      </c>
      <c r="D153" s="11">
        <f t="shared" si="143"/>
        <v>27.215157324063142</v>
      </c>
      <c r="E153" s="11">
        <f t="shared" si="143"/>
        <v>25.523580436959868</v>
      </c>
      <c r="F153" s="11">
        <f t="shared" si="143"/>
        <v>28.094282355466582</v>
      </c>
      <c r="H153" s="40">
        <f>IF(D$151-B$151 &lt;&gt; 0,(EXP(LN(D153/B153)/(D$151-B$151))-1)*100,0)</f>
        <v>4.2232277902141568</v>
      </c>
      <c r="I153" s="40">
        <f>IF(F$151-D$151 &lt;&gt; 0,(EXP(LN(F153/D153)/(F$151-D$151))-1)*100,0)</f>
        <v>0.2121714864084856</v>
      </c>
      <c r="L153" s="10" t="str">
        <f>L8</f>
        <v>11 Corporate managers and directors</v>
      </c>
      <c r="M153" s="11">
        <f>M8</f>
        <v>16.020272933348139</v>
      </c>
      <c r="N153" s="11">
        <f t="shared" ref="N153:Q153" si="144">N8</f>
        <v>18.113613057889449</v>
      </c>
      <c r="O153" s="11">
        <f t="shared" si="144"/>
        <v>18.36753321529342</v>
      </c>
      <c r="P153" s="11">
        <f t="shared" si="144"/>
        <v>16.788729866903022</v>
      </c>
      <c r="Q153" s="11">
        <f t="shared" si="144"/>
        <v>17.799981619085283</v>
      </c>
      <c r="S153" s="40">
        <f>IF(O$151-M$151 &lt;&gt; 0,(EXP(LN(O153/M153)/(O$151-M$151))-1)*100,0)</f>
        <v>2.7723257136000656</v>
      </c>
      <c r="T153" s="40">
        <f>IF(Q$151-O$151 &lt;&gt; 0,(EXP(LN(Q153/O153)/(Q$151-O$151))-1)*100,0)</f>
        <v>-0.2090291107177511</v>
      </c>
      <c r="W153" s="10" t="str">
        <f>W8</f>
        <v>11 Corporate managers and directors</v>
      </c>
      <c r="X153" s="11">
        <f>X8</f>
        <v>6.1100755921069627</v>
      </c>
      <c r="Y153" s="11">
        <f t="shared" ref="Y153:AB153" si="145">Y8</f>
        <v>8.2345099603275553</v>
      </c>
      <c r="Z153" s="11">
        <f t="shared" si="145"/>
        <v>8.8476241087697094</v>
      </c>
      <c r="AA153" s="11">
        <f t="shared" si="145"/>
        <v>8.7348505700568193</v>
      </c>
      <c r="AB153" s="11">
        <f t="shared" si="145"/>
        <v>10.294300736381283</v>
      </c>
      <c r="AD153" s="40">
        <f>IF(Z$151-X$151 &lt;&gt; 0,(EXP(LN(Z153/X153)/(Z$151-X$151))-1)*100,0)</f>
        <v>7.6851992642827049</v>
      </c>
      <c r="AE153" s="40">
        <f>IF(AB$151-Z$151 &lt;&gt; 0,(EXP(LN(AB153/Z153)/(AB$151-Z$151))-1)*100,0)</f>
        <v>1.0147234528005367</v>
      </c>
    </row>
    <row r="154" spans="1:31" x14ac:dyDescent="0.2">
      <c r="A154" s="10" t="str">
        <f t="shared" si="142"/>
        <v>12 Other managers and proprietors</v>
      </c>
      <c r="B154" s="11">
        <f t="shared" si="142"/>
        <v>11.860164490117054</v>
      </c>
      <c r="C154" s="11">
        <f t="shared" ref="C154:F178" si="146">C9</f>
        <v>13.155683809694512</v>
      </c>
      <c r="D154" s="11">
        <f t="shared" si="146"/>
        <v>13.367335915989161</v>
      </c>
      <c r="E154" s="11">
        <f t="shared" si="146"/>
        <v>16.67865979777854</v>
      </c>
      <c r="F154" s="11">
        <f t="shared" si="146"/>
        <v>19.094259003755411</v>
      </c>
      <c r="H154" s="40">
        <f t="shared" ref="H154:H177" si="147">IF(D$151-B$151 &lt;&gt; 0,(EXP(LN(D154/B154)/(D$151-B$151))-1)*100,0)</f>
        <v>2.4214287668241852</v>
      </c>
      <c r="I154" s="40">
        <f t="shared" ref="I154:I180" si="148">IF(F$151-D$151 &lt;&gt; 0,(EXP(LN(F154/D154)/(F$151-D$151))-1)*100,0)</f>
        <v>2.4056369472781114</v>
      </c>
      <c r="L154" s="10" t="str">
        <f t="shared" ref="L154:Q154" si="149">L9</f>
        <v>12 Other managers and proprietors</v>
      </c>
      <c r="M154" s="11">
        <f t="shared" si="149"/>
        <v>7.3522809013568668</v>
      </c>
      <c r="N154" s="11">
        <f t="shared" si="149"/>
        <v>8.0921235844565338</v>
      </c>
      <c r="O154" s="11">
        <f t="shared" si="149"/>
        <v>7.858579480008153</v>
      </c>
      <c r="P154" s="11">
        <f t="shared" si="149"/>
        <v>10.119901254072499</v>
      </c>
      <c r="Q154" s="11">
        <f t="shared" si="149"/>
        <v>11.798661948748656</v>
      </c>
      <c r="S154" s="40">
        <f t="shared" ref="S154:S177" si="150">IF(O$151-M$151 &lt;&gt; 0,(EXP(LN(O154/M154)/(O$151-M$151))-1)*100,0)</f>
        <v>1.340814782481714</v>
      </c>
      <c r="T154" s="40">
        <f t="shared" ref="T154:T177" si="151">IF(Q$151-O$151 &lt;&gt; 0,(EXP(LN(Q154/O154)/(Q$151-O$151))-1)*100,0)</f>
        <v>2.7462343340504347</v>
      </c>
      <c r="W154" s="10" t="str">
        <f t="shared" ref="W154:AB154" si="152">W9</f>
        <v>12 Other managers and proprietors</v>
      </c>
      <c r="X154" s="11">
        <f t="shared" si="152"/>
        <v>4.5078835887601807</v>
      </c>
      <c r="Y154" s="11">
        <f t="shared" si="152"/>
        <v>5.0635602252379943</v>
      </c>
      <c r="Z154" s="11">
        <f t="shared" si="152"/>
        <v>5.5087564359810166</v>
      </c>
      <c r="AA154" s="11">
        <f t="shared" si="152"/>
        <v>6.5587585437060181</v>
      </c>
      <c r="AB154" s="11">
        <f t="shared" si="152"/>
        <v>7.2955970550067413</v>
      </c>
      <c r="AD154" s="40">
        <f t="shared" ref="AD154:AD177" si="153">IF(Z$151-X$151 &lt;&gt; 0,(EXP(LN(Z154/X154)/(Z$151-X$151))-1)*100,0)</f>
        <v>4.0917178157937384</v>
      </c>
      <c r="AE154" s="40">
        <f t="shared" ref="AE154:AE177" si="154">IF(AB$151-Z$151 &lt;&gt; 0,(EXP(LN(AB154/Z154)/(AB$151-Z$151))-1)*100,0)</f>
        <v>1.8905292015688024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18.91992984805227</v>
      </c>
      <c r="C155" s="11">
        <f t="shared" si="146"/>
        <v>21.901662480146513</v>
      </c>
      <c r="D155" s="11">
        <f t="shared" si="146"/>
        <v>22.713652698663871</v>
      </c>
      <c r="E155" s="11">
        <f t="shared" si="146"/>
        <v>24.163806716540595</v>
      </c>
      <c r="F155" s="11">
        <f t="shared" si="146"/>
        <v>26.956112009075824</v>
      </c>
      <c r="H155" s="40">
        <f t="shared" si="147"/>
        <v>3.7226232147629323</v>
      </c>
      <c r="I155" s="40">
        <f t="shared" si="148"/>
        <v>1.1481672715397462</v>
      </c>
      <c r="L155" s="10" t="str">
        <f t="shared" ref="L155:Q155" si="155">L10</f>
        <v>21 Science, research, engineering and technology professionals</v>
      </c>
      <c r="M155" s="11">
        <f t="shared" si="155"/>
        <v>15.657517107535858</v>
      </c>
      <c r="N155" s="11">
        <f t="shared" si="155"/>
        <v>18.141218855920588</v>
      </c>
      <c r="O155" s="11">
        <f t="shared" si="155"/>
        <v>18.158853224240051</v>
      </c>
      <c r="P155" s="11">
        <f t="shared" si="155"/>
        <v>18.683936865980534</v>
      </c>
      <c r="Q155" s="11">
        <f t="shared" si="155"/>
        <v>20.355675071266468</v>
      </c>
      <c r="S155" s="40">
        <f t="shared" si="150"/>
        <v>3.0085098716248648</v>
      </c>
      <c r="T155" s="40">
        <f t="shared" si="151"/>
        <v>0.76424907908996254</v>
      </c>
      <c r="W155" s="10" t="str">
        <f t="shared" ref="W155:AB155" si="156">W10</f>
        <v>21 Science, research, engineering and technology professionals</v>
      </c>
      <c r="X155" s="11">
        <f t="shared" si="156"/>
        <v>3.2624127405164303</v>
      </c>
      <c r="Y155" s="11">
        <f t="shared" si="156"/>
        <v>3.7604436242259069</v>
      </c>
      <c r="Z155" s="11">
        <f t="shared" si="156"/>
        <v>4.5547994744238389</v>
      </c>
      <c r="AA155" s="11">
        <f t="shared" si="156"/>
        <v>5.4798698505600933</v>
      </c>
      <c r="AB155" s="11">
        <f t="shared" si="156"/>
        <v>6.6004369378093779</v>
      </c>
      <c r="AD155" s="40">
        <f t="shared" si="153"/>
        <v>6.9020593470154878</v>
      </c>
      <c r="AE155" s="40">
        <f t="shared" si="154"/>
        <v>2.5038619592334888</v>
      </c>
    </row>
    <row r="156" spans="1:31" x14ac:dyDescent="0.2">
      <c r="A156" s="10" t="str">
        <f t="shared" si="142"/>
        <v>22 Health professionals</v>
      </c>
      <c r="B156" s="11">
        <f t="shared" si="142"/>
        <v>14.415647320717667</v>
      </c>
      <c r="C156" s="11">
        <f t="shared" si="146"/>
        <v>15.711971849731457</v>
      </c>
      <c r="D156" s="11">
        <f t="shared" si="146"/>
        <v>15.501579199426509</v>
      </c>
      <c r="E156" s="11">
        <f t="shared" si="146"/>
        <v>17.653330825369043</v>
      </c>
      <c r="F156" s="11">
        <f t="shared" si="146"/>
        <v>21.014141705577604</v>
      </c>
      <c r="H156" s="40">
        <f t="shared" si="147"/>
        <v>1.4631541499364076</v>
      </c>
      <c r="I156" s="40">
        <f t="shared" si="148"/>
        <v>2.0490691316793486</v>
      </c>
      <c r="L156" s="10" t="str">
        <f t="shared" ref="L156:Q156" si="157">L11</f>
        <v>22 Health professionals</v>
      </c>
      <c r="M156" s="11">
        <f t="shared" si="157"/>
        <v>3.8786888637027737</v>
      </c>
      <c r="N156" s="11">
        <f t="shared" si="157"/>
        <v>4.0407062159475409</v>
      </c>
      <c r="O156" s="11">
        <f t="shared" si="157"/>
        <v>4.4724110793454805</v>
      </c>
      <c r="P156" s="11">
        <f t="shared" si="157"/>
        <v>5.0878184703268046</v>
      </c>
      <c r="Q156" s="11">
        <f t="shared" si="157"/>
        <v>6.0982973831862983</v>
      </c>
      <c r="S156" s="40">
        <f t="shared" si="150"/>
        <v>2.8895704919394971</v>
      </c>
      <c r="T156" s="40">
        <f t="shared" si="151"/>
        <v>2.0887279138271486</v>
      </c>
      <c r="W156" s="10" t="str">
        <f t="shared" ref="W156:AB156" si="158">W11</f>
        <v>22 Health professionals</v>
      </c>
      <c r="X156" s="11">
        <f t="shared" si="158"/>
        <v>10.536958457014894</v>
      </c>
      <c r="Y156" s="11">
        <f t="shared" si="158"/>
        <v>11.671265633783916</v>
      </c>
      <c r="Z156" s="11">
        <f t="shared" si="158"/>
        <v>11.029168120081016</v>
      </c>
      <c r="AA156" s="11">
        <f t="shared" si="158"/>
        <v>12.565512355042232</v>
      </c>
      <c r="AB156" s="11">
        <f t="shared" si="158"/>
        <v>14.915844322391312</v>
      </c>
      <c r="AD156" s="40">
        <f t="shared" si="153"/>
        <v>0.91727099282736813</v>
      </c>
      <c r="AE156" s="40">
        <f t="shared" si="154"/>
        <v>2.0329255083854747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15.16743845985177</v>
      </c>
      <c r="C157" s="11">
        <f t="shared" si="146"/>
        <v>16.237516277627211</v>
      </c>
      <c r="D157" s="11">
        <f t="shared" si="146"/>
        <v>16.292866786648595</v>
      </c>
      <c r="E157" s="11">
        <f t="shared" si="146"/>
        <v>17.276266386688597</v>
      </c>
      <c r="F157" s="11">
        <f t="shared" si="146"/>
        <v>19.277369821198544</v>
      </c>
      <c r="H157" s="40">
        <f t="shared" si="147"/>
        <v>1.4418248128025946</v>
      </c>
      <c r="I157" s="40">
        <f t="shared" si="148"/>
        <v>1.1276739649228817</v>
      </c>
      <c r="L157" s="10" t="str">
        <f t="shared" ref="L157:Q157" si="159">L12</f>
        <v>23 Teaching and other educational professionals</v>
      </c>
      <c r="M157" s="11">
        <f t="shared" si="159"/>
        <v>5.3964819048903694</v>
      </c>
      <c r="N157" s="11">
        <f t="shared" si="159"/>
        <v>5.5375250073563977</v>
      </c>
      <c r="O157" s="11">
        <f t="shared" si="159"/>
        <v>5.1687739194037414</v>
      </c>
      <c r="P157" s="11">
        <f t="shared" si="159"/>
        <v>5.6910493661611223</v>
      </c>
      <c r="Q157" s="11">
        <f t="shared" si="159"/>
        <v>6.2952725230443685</v>
      </c>
      <c r="S157" s="40">
        <f t="shared" si="150"/>
        <v>-0.85852811112093752</v>
      </c>
      <c r="T157" s="40">
        <f t="shared" si="151"/>
        <v>1.3230995200180784</v>
      </c>
      <c r="W157" s="10" t="str">
        <f t="shared" ref="W157:AB157" si="160">W12</f>
        <v>23 Teaching and other educational professionals</v>
      </c>
      <c r="X157" s="11">
        <f t="shared" si="160"/>
        <v>9.7709565549614066</v>
      </c>
      <c r="Y157" s="11">
        <f t="shared" si="160"/>
        <v>10.699991270270814</v>
      </c>
      <c r="Z157" s="11">
        <f t="shared" si="160"/>
        <v>11.124092867244862</v>
      </c>
      <c r="AA157" s="11">
        <f t="shared" si="160"/>
        <v>11.585217020527464</v>
      </c>
      <c r="AB157" s="11">
        <f t="shared" si="160"/>
        <v>12.982097298154175</v>
      </c>
      <c r="AD157" s="40">
        <f t="shared" si="153"/>
        <v>2.6279147382407997</v>
      </c>
      <c r="AE157" s="40">
        <f t="shared" si="154"/>
        <v>1.0350398116287574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18.620480107365644</v>
      </c>
      <c r="C158" s="11">
        <f t="shared" si="146"/>
        <v>21.3757520746503</v>
      </c>
      <c r="D158" s="11">
        <f t="shared" si="146"/>
        <v>23.245543570278755</v>
      </c>
      <c r="E158" s="11">
        <f t="shared" si="146"/>
        <v>26.364981490927391</v>
      </c>
      <c r="F158" s="11">
        <f t="shared" si="146"/>
        <v>30.050491700067269</v>
      </c>
      <c r="H158" s="40">
        <f t="shared" si="147"/>
        <v>4.5369359098941464</v>
      </c>
      <c r="I158" s="40">
        <f t="shared" si="148"/>
        <v>1.726505309330495</v>
      </c>
      <c r="L158" s="10" t="str">
        <f t="shared" ref="L158:Q158" si="161">L13</f>
        <v>24 Business, media and public service professionals</v>
      </c>
      <c r="M158" s="11">
        <f t="shared" si="161"/>
        <v>11.514847008530985</v>
      </c>
      <c r="N158" s="11">
        <f t="shared" si="161"/>
        <v>12.546501594132611</v>
      </c>
      <c r="O158" s="11">
        <f t="shared" si="161"/>
        <v>13.254192093495504</v>
      </c>
      <c r="P158" s="11">
        <f t="shared" si="161"/>
        <v>15.087021767341293</v>
      </c>
      <c r="Q158" s="11">
        <f t="shared" si="161"/>
        <v>16.768151536686165</v>
      </c>
      <c r="S158" s="40">
        <f t="shared" si="150"/>
        <v>2.8534864549243588</v>
      </c>
      <c r="T158" s="40">
        <f t="shared" si="151"/>
        <v>1.5801372534267832</v>
      </c>
      <c r="W158" s="10" t="str">
        <f t="shared" ref="W158:AB158" si="162">W13</f>
        <v>24 Business, media and public service professionals</v>
      </c>
      <c r="X158" s="11">
        <f t="shared" si="162"/>
        <v>7.1056330988346392</v>
      </c>
      <c r="Y158" s="11">
        <f t="shared" si="162"/>
        <v>8.8292504805176808</v>
      </c>
      <c r="Z158" s="11">
        <f t="shared" si="162"/>
        <v>9.9913514767832297</v>
      </c>
      <c r="AA158" s="11">
        <f t="shared" si="162"/>
        <v>11.277959723586079</v>
      </c>
      <c r="AB158" s="11">
        <f t="shared" si="162"/>
        <v>13.2823401633811</v>
      </c>
      <c r="AD158" s="40">
        <f t="shared" si="153"/>
        <v>7.0543432683649376</v>
      </c>
      <c r="AE158" s="40">
        <f t="shared" si="154"/>
        <v>1.9162316907124888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5.596775065439358</v>
      </c>
      <c r="C159" s="11">
        <f t="shared" si="146"/>
        <v>6.5890911720573673</v>
      </c>
      <c r="D159" s="11">
        <f t="shared" si="146"/>
        <v>7.245179806611195</v>
      </c>
      <c r="E159" s="11">
        <f t="shared" si="146"/>
        <v>6.4054495681795602</v>
      </c>
      <c r="F159" s="11">
        <f t="shared" si="146"/>
        <v>6.8241741143062438</v>
      </c>
      <c r="H159" s="40">
        <f t="shared" si="147"/>
        <v>5.2985190090236056</v>
      </c>
      <c r="I159" s="40">
        <f t="shared" si="148"/>
        <v>-0.3983051101304147</v>
      </c>
      <c r="L159" s="10" t="str">
        <f t="shared" ref="L159:Q159" si="163">L14</f>
        <v>31 Science, engineering and technology associate professionals</v>
      </c>
      <c r="M159" s="11">
        <f t="shared" si="163"/>
        <v>4.1459355867813832</v>
      </c>
      <c r="N159" s="11">
        <f t="shared" si="163"/>
        <v>5.0133801615394953</v>
      </c>
      <c r="O159" s="11">
        <f t="shared" si="163"/>
        <v>5.2837071513900007</v>
      </c>
      <c r="P159" s="11">
        <f t="shared" si="163"/>
        <v>4.3735391091832545</v>
      </c>
      <c r="Q159" s="11">
        <f t="shared" si="163"/>
        <v>4.4303149243205304</v>
      </c>
      <c r="S159" s="40">
        <f t="shared" si="150"/>
        <v>4.9695263848204663</v>
      </c>
      <c r="T159" s="40">
        <f t="shared" si="151"/>
        <v>-1.1675130027929193</v>
      </c>
      <c r="W159" s="10" t="str">
        <f t="shared" ref="W159:AB159" si="164">W14</f>
        <v>31 Science, engineering and technology associate professionals</v>
      </c>
      <c r="X159" s="11">
        <f t="shared" si="164"/>
        <v>1.4508394786579755</v>
      </c>
      <c r="Y159" s="11">
        <f t="shared" si="164"/>
        <v>1.575711010517862</v>
      </c>
      <c r="Z159" s="11">
        <f t="shared" si="164"/>
        <v>1.9614726552211945</v>
      </c>
      <c r="AA159" s="11">
        <f t="shared" si="164"/>
        <v>2.0319104589963084</v>
      </c>
      <c r="AB159" s="11">
        <f t="shared" si="164"/>
        <v>2.3938591899857227</v>
      </c>
      <c r="AD159" s="40">
        <f t="shared" si="153"/>
        <v>6.2166447987229256</v>
      </c>
      <c r="AE159" s="40">
        <f t="shared" si="154"/>
        <v>1.3369330305317284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6.4074624994003795</v>
      </c>
      <c r="C160" s="11">
        <f t="shared" si="146"/>
        <v>6.6594321732087085</v>
      </c>
      <c r="D160" s="11">
        <f t="shared" si="146"/>
        <v>6.6801287363087978</v>
      </c>
      <c r="E160" s="11">
        <f t="shared" si="146"/>
        <v>7.1111861138266725</v>
      </c>
      <c r="F160" s="11">
        <f t="shared" si="146"/>
        <v>8.354723502561809</v>
      </c>
      <c r="H160" s="40">
        <f t="shared" si="147"/>
        <v>0.83696175630405545</v>
      </c>
      <c r="I160" s="40">
        <f t="shared" si="148"/>
        <v>1.5024402326446085</v>
      </c>
      <c r="L160" s="10" t="str">
        <f t="shared" ref="L160:Q160" si="165">L15</f>
        <v>32 Health and social care associate professionals</v>
      </c>
      <c r="M160" s="11">
        <f t="shared" si="165"/>
        <v>1.5195126350711481</v>
      </c>
      <c r="N160" s="11">
        <f t="shared" si="165"/>
        <v>1.3766168708377797</v>
      </c>
      <c r="O160" s="11">
        <f t="shared" si="165"/>
        <v>1.5381434165741328</v>
      </c>
      <c r="P160" s="11">
        <f t="shared" si="165"/>
        <v>1.5036760042556925</v>
      </c>
      <c r="Q160" s="11">
        <f t="shared" si="165"/>
        <v>1.7194744219940765</v>
      </c>
      <c r="S160" s="40">
        <f t="shared" si="150"/>
        <v>0.24402659863713705</v>
      </c>
      <c r="T160" s="40">
        <f>IF(Q$151-O$151 &lt;&gt; 0,(EXP(LN(Q160/O160)/(Q$151-O$151))-1)*100,0)</f>
        <v>0.74571712428970205</v>
      </c>
      <c r="W160" s="10" t="str">
        <f t="shared" ref="W160:AB160" si="166">W15</f>
        <v>32 Health and social care associate professionals</v>
      </c>
      <c r="X160" s="11">
        <f t="shared" si="166"/>
        <v>4.8879498643292338</v>
      </c>
      <c r="Y160" s="11">
        <f t="shared" si="166"/>
        <v>5.2828153023709286</v>
      </c>
      <c r="Z160" s="11">
        <f t="shared" si="166"/>
        <v>5.1419853197346646</v>
      </c>
      <c r="AA160" s="11">
        <f t="shared" si="166"/>
        <v>5.6075101095709803</v>
      </c>
      <c r="AB160" s="11">
        <f t="shared" si="166"/>
        <v>6.6352490805677258</v>
      </c>
      <c r="AD160" s="40">
        <f t="shared" si="153"/>
        <v>1.0184773103556477</v>
      </c>
      <c r="AE160" s="40">
        <f t="shared" si="154"/>
        <v>1.7142403367408798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2.6246281196898718</v>
      </c>
      <c r="C161" s="11">
        <f t="shared" si="146"/>
        <v>2.2619067495954117</v>
      </c>
      <c r="D161" s="11">
        <f t="shared" si="146"/>
        <v>2.4491350864360739</v>
      </c>
      <c r="E161" s="11">
        <f t="shared" si="146"/>
        <v>2.9664307455708672</v>
      </c>
      <c r="F161" s="11">
        <f t="shared" si="146"/>
        <v>3.4164297931974055</v>
      </c>
      <c r="H161" s="40">
        <f t="shared" si="147"/>
        <v>-1.3745511945536415</v>
      </c>
      <c r="I161" s="40">
        <f t="shared" si="148"/>
        <v>2.2438789214412003</v>
      </c>
      <c r="L161" s="10" t="str">
        <f t="shared" ref="L161:Q161" si="167">L16</f>
        <v>33 Protective service occupations</v>
      </c>
      <c r="M161" s="11">
        <f t="shared" si="167"/>
        <v>2.013897845015538</v>
      </c>
      <c r="N161" s="11">
        <f t="shared" si="167"/>
        <v>1.7047770974536924</v>
      </c>
      <c r="O161" s="11">
        <f t="shared" si="167"/>
        <v>1.8266482391662411</v>
      </c>
      <c r="P161" s="11">
        <f t="shared" si="167"/>
        <v>2.1353450281781194</v>
      </c>
      <c r="Q161" s="11">
        <f t="shared" si="167"/>
        <v>2.3552138558100477</v>
      </c>
      <c r="S161" s="40">
        <f t="shared" si="150"/>
        <v>-1.9328628855596386</v>
      </c>
      <c r="T161" s="40">
        <f t="shared" si="151"/>
        <v>1.7087604926826483</v>
      </c>
      <c r="W161" s="10" t="str">
        <f t="shared" ref="W161:AB161" si="168">W16</f>
        <v>33 Protective service occupations</v>
      </c>
      <c r="X161" s="11">
        <f t="shared" si="168"/>
        <v>0.61073027467433427</v>
      </c>
      <c r="Y161" s="11">
        <f t="shared" si="168"/>
        <v>0.55712965214171739</v>
      </c>
      <c r="Z161" s="11">
        <f t="shared" si="168"/>
        <v>0.62248684726983505</v>
      </c>
      <c r="AA161" s="11">
        <f t="shared" si="168"/>
        <v>0.83108571739274606</v>
      </c>
      <c r="AB161" s="11">
        <f t="shared" si="168"/>
        <v>1.061215937387358</v>
      </c>
      <c r="AD161" s="40">
        <f t="shared" si="153"/>
        <v>0.38206976282657568</v>
      </c>
      <c r="AE161" s="40">
        <f t="shared" si="154"/>
        <v>3.6203143850074726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6.5996395444980331</v>
      </c>
      <c r="C162" s="11">
        <f t="shared" si="146"/>
        <v>7.2714383133390452</v>
      </c>
      <c r="D162" s="11">
        <f t="shared" si="146"/>
        <v>7.237454740561561</v>
      </c>
      <c r="E162" s="11">
        <f t="shared" si="146"/>
        <v>7.6491223415503047</v>
      </c>
      <c r="F162" s="11">
        <f t="shared" si="146"/>
        <v>8.9053445960700124</v>
      </c>
      <c r="H162" s="40">
        <f t="shared" si="147"/>
        <v>1.8622181072151855</v>
      </c>
      <c r="I162" s="40">
        <f t="shared" si="148"/>
        <v>1.392148198711296</v>
      </c>
      <c r="L162" s="10" t="str">
        <f t="shared" ref="L162:Q162" si="169">L17</f>
        <v>34 Culture, media and sports occupations</v>
      </c>
      <c r="M162" s="11">
        <f t="shared" si="169"/>
        <v>3.2793369779593582</v>
      </c>
      <c r="N162" s="11">
        <f t="shared" si="169"/>
        <v>3.4152798950405718</v>
      </c>
      <c r="O162" s="11">
        <f t="shared" si="169"/>
        <v>3.1168655552674829</v>
      </c>
      <c r="P162" s="11">
        <f t="shared" si="169"/>
        <v>3.2993235407523884</v>
      </c>
      <c r="Q162" s="11">
        <f t="shared" si="169"/>
        <v>3.838314006040068</v>
      </c>
      <c r="S162" s="40">
        <f t="shared" si="150"/>
        <v>-1.0111213265158403</v>
      </c>
      <c r="T162" s="40">
        <f t="shared" si="151"/>
        <v>1.3977135544846364</v>
      </c>
      <c r="W162" s="10" t="str">
        <f t="shared" ref="W162:AB162" si="170">W17</f>
        <v>34 Culture, media and sports occupations</v>
      </c>
      <c r="X162" s="11">
        <f t="shared" si="170"/>
        <v>3.320302566538671</v>
      </c>
      <c r="Y162" s="11">
        <f t="shared" si="170"/>
        <v>3.8561584182984712</v>
      </c>
      <c r="Z162" s="11">
        <f t="shared" si="170"/>
        <v>4.1205891852940848</v>
      </c>
      <c r="AA162" s="11">
        <f t="shared" si="170"/>
        <v>4.3497988007979131</v>
      </c>
      <c r="AB162" s="11">
        <f t="shared" si="170"/>
        <v>5.0670305900299413</v>
      </c>
      <c r="AD162" s="40">
        <f t="shared" si="153"/>
        <v>4.4134224996055904</v>
      </c>
      <c r="AE162" s="40">
        <f t="shared" si="154"/>
        <v>1.3879356507375373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19.285094674559932</v>
      </c>
      <c r="C163" s="11">
        <f t="shared" si="146"/>
        <v>20.277793757873191</v>
      </c>
      <c r="D163" s="11">
        <f t="shared" si="146"/>
        <v>21.2458689829419</v>
      </c>
      <c r="E163" s="11">
        <f t="shared" si="146"/>
        <v>20.709525409356761</v>
      </c>
      <c r="F163" s="11">
        <f t="shared" si="146"/>
        <v>21.67097443471917</v>
      </c>
      <c r="H163" s="40">
        <f t="shared" si="147"/>
        <v>1.9554732230914418</v>
      </c>
      <c r="I163" s="40">
        <f t="shared" si="148"/>
        <v>0.13216263033111186</v>
      </c>
      <c r="L163" s="10" t="str">
        <f t="shared" ref="L163:Q163" si="171">L18</f>
        <v>35 Business and public service associate professionals</v>
      </c>
      <c r="M163" s="11">
        <f t="shared" si="171"/>
        <v>10.758532838123458</v>
      </c>
      <c r="N163" s="11">
        <f t="shared" si="171"/>
        <v>10.949732894222345</v>
      </c>
      <c r="O163" s="11">
        <f t="shared" si="171"/>
        <v>11.380058506285488</v>
      </c>
      <c r="P163" s="11">
        <f t="shared" si="171"/>
        <v>10.662375761125663</v>
      </c>
      <c r="Q163" s="11">
        <f t="shared" si="171"/>
        <v>10.644233236082616</v>
      </c>
      <c r="S163" s="40">
        <f t="shared" si="150"/>
        <v>1.1295998921320827</v>
      </c>
      <c r="T163" s="40">
        <f t="shared" si="151"/>
        <v>-0.44463724535237503</v>
      </c>
      <c r="W163" s="10" t="str">
        <f t="shared" ref="W163:AB163" si="172">W18</f>
        <v>35 Business and public service associate professionals</v>
      </c>
      <c r="X163" s="11">
        <f t="shared" si="172"/>
        <v>8.5265618364365015</v>
      </c>
      <c r="Y163" s="11">
        <f t="shared" si="172"/>
        <v>9.3280608636508227</v>
      </c>
      <c r="Z163" s="11">
        <f t="shared" si="172"/>
        <v>9.8658104766564172</v>
      </c>
      <c r="AA163" s="11">
        <f t="shared" si="172"/>
        <v>10.047149648231088</v>
      </c>
      <c r="AB163" s="11">
        <f t="shared" si="172"/>
        <v>11.026741198636525</v>
      </c>
      <c r="AD163" s="40">
        <f t="shared" si="153"/>
        <v>2.9607658888015198</v>
      </c>
      <c r="AE163" s="40">
        <f t="shared" si="154"/>
        <v>0.74441071463593467</v>
      </c>
    </row>
    <row r="164" spans="1:31" x14ac:dyDescent="0.2">
      <c r="A164" s="10" t="str">
        <f t="shared" si="142"/>
        <v>41 Administrative occupations</v>
      </c>
      <c r="B164" s="11">
        <f t="shared" si="142"/>
        <v>28.283057088761538</v>
      </c>
      <c r="C164" s="11">
        <f t="shared" si="146"/>
        <v>27.017896694543499</v>
      </c>
      <c r="D164" s="11">
        <f t="shared" si="146"/>
        <v>28.614375915133209</v>
      </c>
      <c r="E164" s="11">
        <f t="shared" si="146"/>
        <v>26.413749947732889</v>
      </c>
      <c r="F164" s="11">
        <f t="shared" si="146"/>
        <v>24.928762213602585</v>
      </c>
      <c r="H164" s="40">
        <f t="shared" si="147"/>
        <v>0.23319768367062732</v>
      </c>
      <c r="I164" s="40">
        <f t="shared" si="148"/>
        <v>-0.91503451165201311</v>
      </c>
      <c r="L164" s="10" t="str">
        <f t="shared" ref="L164:Q164" si="173">L19</f>
        <v>41 Administrative occupations</v>
      </c>
      <c r="M164" s="11">
        <f t="shared" si="173"/>
        <v>7.5457217979310567</v>
      </c>
      <c r="N164" s="11">
        <f t="shared" si="173"/>
        <v>6.6784938905833879</v>
      </c>
      <c r="O164" s="11">
        <f t="shared" si="173"/>
        <v>8.066187589794712</v>
      </c>
      <c r="P164" s="11">
        <f t="shared" si="173"/>
        <v>7.5850303120612761</v>
      </c>
      <c r="Q164" s="11">
        <f t="shared" si="173"/>
        <v>7.9493218142190241</v>
      </c>
      <c r="S164" s="40">
        <f t="shared" si="150"/>
        <v>1.3429415246346554</v>
      </c>
      <c r="T164" s="40">
        <f t="shared" si="151"/>
        <v>-9.7248245855230397E-2</v>
      </c>
      <c r="W164" s="10" t="str">
        <f t="shared" ref="W164:AB164" si="174">W19</f>
        <v>41 Administrative occupations</v>
      </c>
      <c r="X164" s="11">
        <f t="shared" si="174"/>
        <v>20.737335290830458</v>
      </c>
      <c r="Y164" s="11">
        <f t="shared" si="174"/>
        <v>20.33940280396013</v>
      </c>
      <c r="Z164" s="11">
        <f t="shared" si="174"/>
        <v>20.54818832533849</v>
      </c>
      <c r="AA164" s="11">
        <f t="shared" si="174"/>
        <v>18.828719635671629</v>
      </c>
      <c r="AB164" s="11">
        <f t="shared" si="174"/>
        <v>16.979440399383567</v>
      </c>
      <c r="AD164" s="40">
        <f t="shared" si="153"/>
        <v>-0.18309088784473904</v>
      </c>
      <c r="AE164" s="40">
        <f t="shared" si="154"/>
        <v>-1.263743863211586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7.073701953048495</v>
      </c>
      <c r="C165" s="11">
        <f t="shared" si="146"/>
        <v>6.4335106577083199</v>
      </c>
      <c r="D165" s="11">
        <f t="shared" si="146"/>
        <v>6.296435204967409</v>
      </c>
      <c r="E165" s="11">
        <f t="shared" si="146"/>
        <v>6.702688452412823</v>
      </c>
      <c r="F165" s="11">
        <f t="shared" si="146"/>
        <v>6.0007943841958307</v>
      </c>
      <c r="H165" s="40">
        <f t="shared" si="147"/>
        <v>-2.3011174803114209</v>
      </c>
      <c r="I165" s="40">
        <f t="shared" si="148"/>
        <v>-0.32009842201299321</v>
      </c>
      <c r="L165" s="10" t="str">
        <f t="shared" ref="L165:Q165" si="175">L20</f>
        <v>42 Secretarial and related occupations</v>
      </c>
      <c r="M165" s="11">
        <f t="shared" si="175"/>
        <v>0.73677579824792938</v>
      </c>
      <c r="N165" s="11">
        <f t="shared" si="175"/>
        <v>0.5496913937109863</v>
      </c>
      <c r="O165" s="11">
        <f t="shared" si="175"/>
        <v>0.51122019770263649</v>
      </c>
      <c r="P165" s="11">
        <f t="shared" si="175"/>
        <v>0.73352520907769614</v>
      </c>
      <c r="Q165" s="11">
        <f t="shared" si="175"/>
        <v>0.91364523590033253</v>
      </c>
      <c r="S165" s="40">
        <f>IF(O$151-M$151 &lt;&gt; 0,(EXP(LN(O165/M165)/(O$151-M$151))-1)*100,0)</f>
        <v>-7.0489006837162087</v>
      </c>
      <c r="T165" s="40">
        <f t="shared" si="151"/>
        <v>3.9468435312105754</v>
      </c>
      <c r="W165" s="10" t="str">
        <f t="shared" ref="W165:AB165" si="176">W20</f>
        <v>42 Secretarial and related occupations</v>
      </c>
      <c r="X165" s="11">
        <f t="shared" si="176"/>
        <v>6.3369261548005653</v>
      </c>
      <c r="Y165" s="11">
        <f t="shared" si="176"/>
        <v>5.8838192639973323</v>
      </c>
      <c r="Z165" s="11">
        <f t="shared" si="176"/>
        <v>5.7852150072647728</v>
      </c>
      <c r="AA165" s="11">
        <f t="shared" si="176"/>
        <v>5.9691632433351236</v>
      </c>
      <c r="AB165" s="11">
        <f t="shared" si="176"/>
        <v>5.0871491482954978</v>
      </c>
      <c r="AD165" s="40">
        <f t="shared" si="153"/>
        <v>-1.8052719772713721</v>
      </c>
      <c r="AE165" s="40">
        <f t="shared" si="154"/>
        <v>-0.85358900671855809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5.0164188995445613</v>
      </c>
      <c r="C166" s="11">
        <f t="shared" si="146"/>
        <v>4.7744581932226939</v>
      </c>
      <c r="D166" s="11">
        <f t="shared" si="146"/>
        <v>5.2519154145104405</v>
      </c>
      <c r="E166" s="11">
        <f t="shared" si="146"/>
        <v>5.2964968133548611</v>
      </c>
      <c r="F166" s="11">
        <f t="shared" si="146"/>
        <v>5.7840385842694877</v>
      </c>
      <c r="H166" s="40">
        <f t="shared" si="147"/>
        <v>0.9217529853022155</v>
      </c>
      <c r="I166" s="40">
        <f t="shared" si="148"/>
        <v>0.645469599251558</v>
      </c>
      <c r="L166" s="10" t="str">
        <f t="shared" ref="L166:Q166" si="177">L21</f>
        <v>51 Skilled agricultural and related trades</v>
      </c>
      <c r="M166" s="11">
        <f t="shared" si="177"/>
        <v>4.5272336090185368</v>
      </c>
      <c r="N166" s="11">
        <f t="shared" si="177"/>
        <v>4.1975667729345423</v>
      </c>
      <c r="O166" s="11">
        <f t="shared" si="177"/>
        <v>4.5978602715313315</v>
      </c>
      <c r="P166" s="11">
        <f t="shared" si="177"/>
        <v>4.6044075860352267</v>
      </c>
      <c r="Q166" s="11">
        <f t="shared" si="177"/>
        <v>4.8962688160742251</v>
      </c>
      <c r="S166" s="40">
        <f t="shared" si="150"/>
        <v>0.31007907960824976</v>
      </c>
      <c r="T166" s="40">
        <f t="shared" si="151"/>
        <v>0.42009602002377466</v>
      </c>
      <c r="W166" s="10" t="str">
        <f t="shared" ref="W166:AB166" si="178">W21</f>
        <v>51 Skilled agricultural and related trades</v>
      </c>
      <c r="X166" s="11">
        <f t="shared" si="178"/>
        <v>0.48918529052602427</v>
      </c>
      <c r="Y166" s="11">
        <f t="shared" si="178"/>
        <v>0.57689142028814366</v>
      </c>
      <c r="Z166" s="11">
        <f t="shared" si="178"/>
        <v>0.65405514297910117</v>
      </c>
      <c r="AA166" s="11">
        <f t="shared" si="178"/>
        <v>0.69208922731962874</v>
      </c>
      <c r="AB166" s="11">
        <f t="shared" si="178"/>
        <v>0.88776976819526332</v>
      </c>
      <c r="AD166" s="40">
        <f t="shared" si="153"/>
        <v>5.9810444182692546</v>
      </c>
      <c r="AE166" s="40">
        <f t="shared" si="154"/>
        <v>2.0576895934019346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15.827040544413665</v>
      </c>
      <c r="C167" s="11">
        <f t="shared" si="146"/>
        <v>15.697915469723908</v>
      </c>
      <c r="D167" s="11">
        <f t="shared" si="146"/>
        <v>14.034638953036611</v>
      </c>
      <c r="E167" s="11">
        <f t="shared" si="146"/>
        <v>13.890622453284688</v>
      </c>
      <c r="F167" s="11">
        <f t="shared" si="146"/>
        <v>13.293234299302206</v>
      </c>
      <c r="H167" s="40">
        <f t="shared" si="147"/>
        <v>-2.3751665521129173</v>
      </c>
      <c r="I167" s="40">
        <f t="shared" si="148"/>
        <v>-0.36116806834723958</v>
      </c>
      <c r="L167" s="10" t="str">
        <f t="shared" ref="L167:Q167" si="179">L22</f>
        <v>52 Skilled metal, electrical and electronic trades</v>
      </c>
      <c r="M167" s="11">
        <f t="shared" si="179"/>
        <v>15.509334674293719</v>
      </c>
      <c r="N167" s="11">
        <f t="shared" si="179"/>
        <v>15.151815122703017</v>
      </c>
      <c r="O167" s="11">
        <f t="shared" si="179"/>
        <v>13.596277080411323</v>
      </c>
      <c r="P167" s="11">
        <f t="shared" si="179"/>
        <v>12.940619168992447</v>
      </c>
      <c r="Q167" s="11">
        <f t="shared" si="179"/>
        <v>12.023691361160418</v>
      </c>
      <c r="S167" s="40">
        <f t="shared" si="150"/>
        <v>-2.5985622061698965</v>
      </c>
      <c r="T167" s="40">
        <f t="shared" si="151"/>
        <v>-0.81609853725068682</v>
      </c>
      <c r="W167" s="10" t="str">
        <f t="shared" ref="W167:AB167" si="180">W22</f>
        <v>52 Skilled metal, electrical and electronic trades</v>
      </c>
      <c r="X167" s="11">
        <f t="shared" si="180"/>
        <v>0.31770587011995716</v>
      </c>
      <c r="Y167" s="11">
        <f t="shared" si="180"/>
        <v>0.5461003470208825</v>
      </c>
      <c r="Z167" s="11">
        <f t="shared" si="180"/>
        <v>0.43836187262528697</v>
      </c>
      <c r="AA167" s="11">
        <f t="shared" si="180"/>
        <v>0.95000328429223602</v>
      </c>
      <c r="AB167" s="11">
        <f t="shared" si="180"/>
        <v>1.2695429381417922</v>
      </c>
      <c r="AD167" s="40">
        <f t="shared" si="153"/>
        <v>6.6501589042718301</v>
      </c>
      <c r="AE167" s="40">
        <f t="shared" si="154"/>
        <v>7.3464388009977455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13.780435527666219</v>
      </c>
      <c r="C168" s="11">
        <f t="shared" si="146"/>
        <v>14.61376076763931</v>
      </c>
      <c r="D168" s="11">
        <f t="shared" si="146"/>
        <v>11.823731597518041</v>
      </c>
      <c r="E168" s="11">
        <f t="shared" si="146"/>
        <v>13.021970408409203</v>
      </c>
      <c r="F168" s="11">
        <f t="shared" si="146"/>
        <v>13.228850689799945</v>
      </c>
      <c r="H168" s="40">
        <f t="shared" si="147"/>
        <v>-3.0163948987259936</v>
      </c>
      <c r="I168" s="40">
        <f t="shared" si="148"/>
        <v>0.75141867818886432</v>
      </c>
      <c r="L168" s="10" t="str">
        <f t="shared" ref="L168:Q168" si="181">L23</f>
        <v>53 Skilled construction and building trades</v>
      </c>
      <c r="M168" s="11">
        <f t="shared" si="181"/>
        <v>13.593759983973341</v>
      </c>
      <c r="N168" s="11">
        <f t="shared" si="181"/>
        <v>14.372051619967603</v>
      </c>
      <c r="O168" s="11">
        <f t="shared" si="181"/>
        <v>11.528989491395894</v>
      </c>
      <c r="P168" s="11">
        <f t="shared" si="181"/>
        <v>12.686697982503128</v>
      </c>
      <c r="Q168" s="11">
        <f t="shared" si="181"/>
        <v>12.82272482131531</v>
      </c>
      <c r="S168" s="40">
        <f t="shared" si="150"/>
        <v>-3.241232187275922</v>
      </c>
      <c r="T168" s="40">
        <f t="shared" si="151"/>
        <v>0.71154812357352437</v>
      </c>
      <c r="W168" s="10" t="str">
        <f t="shared" ref="W168:AB168" si="182">W23</f>
        <v>53 Skilled construction and building trades</v>
      </c>
      <c r="X168" s="11">
        <f t="shared" si="182"/>
        <v>0.18667554369286721</v>
      </c>
      <c r="Y168" s="11">
        <f t="shared" si="182"/>
        <v>0.24170914767170321</v>
      </c>
      <c r="Z168" s="11">
        <f t="shared" si="182"/>
        <v>0.29474210612215451</v>
      </c>
      <c r="AA168" s="11">
        <f t="shared" si="182"/>
        <v>0.33527242590607564</v>
      </c>
      <c r="AB168" s="11">
        <f t="shared" si="182"/>
        <v>0.40612586848462628</v>
      </c>
      <c r="AD168" s="40">
        <f t="shared" si="153"/>
        <v>9.5647750792907438</v>
      </c>
      <c r="AE168" s="40">
        <f t="shared" si="154"/>
        <v>2.1600816528140721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6.8738472918364453</v>
      </c>
      <c r="C169" s="11">
        <f t="shared" si="146"/>
        <v>6.7001752301403377</v>
      </c>
      <c r="D169" s="11">
        <f t="shared" si="146"/>
        <v>6.4878343675299002</v>
      </c>
      <c r="E169" s="11">
        <f t="shared" si="146"/>
        <v>6.6055451689864224</v>
      </c>
      <c r="F169" s="11">
        <f t="shared" si="146"/>
        <v>6.3214641335810784</v>
      </c>
      <c r="H169" s="40">
        <f t="shared" si="147"/>
        <v>-1.1492486097760546</v>
      </c>
      <c r="I169" s="40">
        <f t="shared" si="148"/>
        <v>-0.1730363818233549</v>
      </c>
      <c r="L169" s="10" t="str">
        <f t="shared" ref="L169:Q169" si="183">L24</f>
        <v>54 Textiles, printing and other skilled trades</v>
      </c>
      <c r="M169" s="11">
        <f t="shared" si="183"/>
        <v>4.2078352904296867</v>
      </c>
      <c r="N169" s="11">
        <f t="shared" si="183"/>
        <v>4.0141446053185437</v>
      </c>
      <c r="O169" s="11">
        <f t="shared" si="183"/>
        <v>3.5786202632781583</v>
      </c>
      <c r="P169" s="11">
        <f t="shared" si="183"/>
        <v>3.5658606659310563</v>
      </c>
      <c r="Q169" s="11">
        <f t="shared" si="183"/>
        <v>3.334549645071228</v>
      </c>
      <c r="S169" s="40">
        <f t="shared" si="150"/>
        <v>-3.1875129496136356</v>
      </c>
      <c r="T169" s="40">
        <f t="shared" si="151"/>
        <v>-0.46982414735986522</v>
      </c>
      <c r="W169" s="10" t="str">
        <f t="shared" ref="W169:AB169" si="184">W24</f>
        <v>54 Textiles, printing and other skilled trades</v>
      </c>
      <c r="X169" s="11">
        <f t="shared" si="184"/>
        <v>2.6660120014067652</v>
      </c>
      <c r="Y169" s="11">
        <f t="shared" si="184"/>
        <v>2.6860306248218029</v>
      </c>
      <c r="Z169" s="11">
        <f t="shared" si="184"/>
        <v>2.9092141042517485</v>
      </c>
      <c r="AA169" s="11">
        <f t="shared" si="184"/>
        <v>3.0396845030553652</v>
      </c>
      <c r="AB169" s="11">
        <f t="shared" si="184"/>
        <v>2.986914488509846</v>
      </c>
      <c r="AD169" s="40">
        <f t="shared" si="153"/>
        <v>1.7613164984619178</v>
      </c>
      <c r="AE169" s="40">
        <f t="shared" si="154"/>
        <v>0.1758740339402598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26.272802068235961</v>
      </c>
      <c r="C170" s="11">
        <f t="shared" si="146"/>
        <v>25.378868390446566</v>
      </c>
      <c r="D170" s="11">
        <f t="shared" si="146"/>
        <v>24.117018261283967</v>
      </c>
      <c r="E170" s="11">
        <f t="shared" si="146"/>
        <v>27.06006157631057</v>
      </c>
      <c r="F170" s="11">
        <f t="shared" si="146"/>
        <v>30.845506852745807</v>
      </c>
      <c r="H170" s="40">
        <f t="shared" si="147"/>
        <v>-1.6977533241670506</v>
      </c>
      <c r="I170" s="40">
        <f t="shared" si="148"/>
        <v>1.6540189156975194</v>
      </c>
      <c r="L170" s="10" t="str">
        <f t="shared" ref="L170:Q170" si="185">L25</f>
        <v>61 Caring personal service occupations</v>
      </c>
      <c r="M170" s="11">
        <f t="shared" si="185"/>
        <v>2.7324375830905288</v>
      </c>
      <c r="N170" s="11">
        <f t="shared" si="185"/>
        <v>2.5263137082738933</v>
      </c>
      <c r="O170" s="11">
        <f t="shared" si="185"/>
        <v>2.5203368112530447</v>
      </c>
      <c r="P170" s="11">
        <f t="shared" si="185"/>
        <v>3.2236431560556444</v>
      </c>
      <c r="Q170" s="11">
        <f t="shared" si="185"/>
        <v>3.9819222662560598</v>
      </c>
      <c r="S170" s="40">
        <f t="shared" si="150"/>
        <v>-1.603043285613992</v>
      </c>
      <c r="T170" s="40">
        <f t="shared" si="151"/>
        <v>3.0961101845846439</v>
      </c>
      <c r="W170" s="10" t="str">
        <f t="shared" ref="W170:AB170" si="186">W25</f>
        <v>61 Caring personal service occupations</v>
      </c>
      <c r="X170" s="11">
        <f t="shared" si="186"/>
        <v>23.540364485145439</v>
      </c>
      <c r="Y170" s="11">
        <f t="shared" si="186"/>
        <v>22.85255468217267</v>
      </c>
      <c r="Z170" s="11">
        <f t="shared" si="186"/>
        <v>21.596681450030921</v>
      </c>
      <c r="AA170" s="11">
        <f t="shared" si="186"/>
        <v>23.836418420254915</v>
      </c>
      <c r="AB170" s="11">
        <f t="shared" si="186"/>
        <v>26.863584586489754</v>
      </c>
      <c r="AD170" s="40">
        <f t="shared" si="153"/>
        <v>-1.7087704237520374</v>
      </c>
      <c r="AE170" s="40">
        <f t="shared" si="154"/>
        <v>1.4655146907208261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6.9358324538479064</v>
      </c>
      <c r="C171" s="11">
        <f t="shared" si="146"/>
        <v>7.684250926859483</v>
      </c>
      <c r="D171" s="11">
        <f t="shared" si="146"/>
        <v>6.774426936006698</v>
      </c>
      <c r="E171" s="11">
        <f t="shared" si="146"/>
        <v>7.4345206258074006</v>
      </c>
      <c r="F171" s="11">
        <f t="shared" si="146"/>
        <v>8.1891529961479037</v>
      </c>
      <c r="H171" s="40">
        <f t="shared" si="147"/>
        <v>-0.46981898301758918</v>
      </c>
      <c r="I171" s="40">
        <f t="shared" si="148"/>
        <v>1.272398269461239</v>
      </c>
      <c r="L171" s="10" t="str">
        <f t="shared" ref="L171:Q171" si="187">L26</f>
        <v>62 Leisure, travel and related personal service occupations</v>
      </c>
      <c r="M171" s="11">
        <f t="shared" si="187"/>
        <v>1.8514031925447345</v>
      </c>
      <c r="N171" s="11">
        <f t="shared" si="187"/>
        <v>2.1414339573747254</v>
      </c>
      <c r="O171" s="11">
        <f t="shared" si="187"/>
        <v>2.1029122654511965</v>
      </c>
      <c r="P171" s="11">
        <f t="shared" si="187"/>
        <v>2.2847019127844854</v>
      </c>
      <c r="Q171" s="11">
        <f t="shared" si="187"/>
        <v>2.6090101214125232</v>
      </c>
      <c r="S171" s="40">
        <f t="shared" si="150"/>
        <v>2.5803151915346323</v>
      </c>
      <c r="T171" s="40">
        <f t="shared" si="151"/>
        <v>1.4480352992414902</v>
      </c>
      <c r="W171" s="10" t="str">
        <f t="shared" ref="W171:AB171" si="188">W26</f>
        <v>62 Leisure, travel and related personal service occupations</v>
      </c>
      <c r="X171" s="11">
        <f t="shared" si="188"/>
        <v>5.0844292613031739</v>
      </c>
      <c r="Y171" s="11">
        <f t="shared" si="188"/>
        <v>5.5428169694847629</v>
      </c>
      <c r="Z171" s="11">
        <f t="shared" si="188"/>
        <v>4.6715146705555135</v>
      </c>
      <c r="AA171" s="11">
        <f t="shared" si="188"/>
        <v>5.1498187130229196</v>
      </c>
      <c r="AB171" s="11">
        <f t="shared" si="188"/>
        <v>5.5801428747353796</v>
      </c>
      <c r="AD171" s="40">
        <f t="shared" si="153"/>
        <v>-1.6797211680321444</v>
      </c>
      <c r="AE171" s="40">
        <f t="shared" si="154"/>
        <v>1.1919209071201031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0.28826767386778418</v>
      </c>
      <c r="C172" s="11">
        <f t="shared" si="146"/>
        <v>0.21633101704527893</v>
      </c>
      <c r="D172" s="11">
        <f t="shared" si="146"/>
        <v>0.29436806288461703</v>
      </c>
      <c r="E172" s="11">
        <f t="shared" si="146"/>
        <v>0.22553958476028657</v>
      </c>
      <c r="F172" s="11">
        <f t="shared" si="146"/>
        <v>0.23853659470299232</v>
      </c>
      <c r="H172" s="40">
        <f t="shared" si="147"/>
        <v>0.41970685811019148</v>
      </c>
      <c r="I172" s="40">
        <f t="shared" si="148"/>
        <v>-1.3922714143963733</v>
      </c>
      <c r="L172" s="10" t="str">
        <f t="shared" ref="L172:Q172" si="189">L27</f>
        <v>63 Community and civil enforcement occupations</v>
      </c>
      <c r="M172" s="11">
        <f t="shared" si="189"/>
        <v>0.22491645359567949</v>
      </c>
      <c r="N172" s="11">
        <f t="shared" si="189"/>
        <v>0.1506971888313787</v>
      </c>
      <c r="O172" s="11">
        <f t="shared" si="189"/>
        <v>0.23596246595114378</v>
      </c>
      <c r="P172" s="11">
        <f t="shared" si="189"/>
        <v>0.15078749373282938</v>
      </c>
      <c r="Q172" s="11">
        <f t="shared" si="189"/>
        <v>0.16733027806435768</v>
      </c>
      <c r="S172" s="40">
        <f t="shared" si="150"/>
        <v>0.96348661034948435</v>
      </c>
      <c r="T172" s="40">
        <f t="shared" si="151"/>
        <v>-2.2653023510500025</v>
      </c>
      <c r="W172" s="10" t="str">
        <f t="shared" ref="W172:AB172" si="190">W27</f>
        <v>63 Community and civil enforcement occupations</v>
      </c>
      <c r="X172" s="11">
        <f t="shared" si="190"/>
        <v>6.3351220272104325E-2</v>
      </c>
      <c r="Y172" s="11">
        <f t="shared" si="190"/>
        <v>6.5633828213900375E-2</v>
      </c>
      <c r="Z172" s="11">
        <f t="shared" si="190"/>
        <v>5.8405596933473483E-2</v>
      </c>
      <c r="AA172" s="11">
        <f t="shared" si="190"/>
        <v>7.4752091027457612E-2</v>
      </c>
      <c r="AB172" s="11">
        <f t="shared" si="190"/>
        <v>7.1206316638634942E-2</v>
      </c>
      <c r="AD172" s="40">
        <f t="shared" si="153"/>
        <v>-1.6125065570402386</v>
      </c>
      <c r="AE172" s="40">
        <f t="shared" si="154"/>
        <v>1.3298975627958676</v>
      </c>
    </row>
    <row r="173" spans="1:31" x14ac:dyDescent="0.2">
      <c r="A173" s="10" t="str">
        <f t="shared" si="142"/>
        <v>71 Sales occupations</v>
      </c>
      <c r="B173" s="11">
        <f t="shared" si="142"/>
        <v>24.188456415460649</v>
      </c>
      <c r="C173" s="11">
        <f t="shared" si="146"/>
        <v>23.783834972848652</v>
      </c>
      <c r="D173" s="11">
        <f t="shared" si="146"/>
        <v>23.775844823164434</v>
      </c>
      <c r="E173" s="11">
        <f t="shared" si="146"/>
        <v>22.403871344857741</v>
      </c>
      <c r="F173" s="11">
        <f t="shared" si="146"/>
        <v>21.217114906768504</v>
      </c>
      <c r="H173" s="40">
        <f t="shared" si="147"/>
        <v>-0.34351602571400797</v>
      </c>
      <c r="I173" s="40">
        <f t="shared" si="148"/>
        <v>-0.75620612469966542</v>
      </c>
      <c r="L173" s="10" t="str">
        <f t="shared" ref="L173:Q173" si="191">L28</f>
        <v>71 Sales occupations</v>
      </c>
      <c r="M173" s="11">
        <f t="shared" si="191"/>
        <v>9.2032210218226442</v>
      </c>
      <c r="N173" s="11">
        <f t="shared" si="191"/>
        <v>9.2834952843020115</v>
      </c>
      <c r="O173" s="11">
        <f t="shared" si="191"/>
        <v>9.3359129712112061</v>
      </c>
      <c r="P173" s="11">
        <f t="shared" si="191"/>
        <v>8.8981948312742425</v>
      </c>
      <c r="Q173" s="11">
        <f t="shared" si="191"/>
        <v>8.7829610426581493</v>
      </c>
      <c r="S173" s="40">
        <f t="shared" si="150"/>
        <v>0.28671101696311485</v>
      </c>
      <c r="T173" s="40">
        <f t="shared" si="151"/>
        <v>-0.40620590086080099</v>
      </c>
      <c r="W173" s="10" t="str">
        <f t="shared" ref="W173:AB173" si="192">W28</f>
        <v>71 Sales occupations</v>
      </c>
      <c r="X173" s="11">
        <f t="shared" si="192"/>
        <v>14.985235393638085</v>
      </c>
      <c r="Y173" s="11">
        <f t="shared" si="192"/>
        <v>14.500339688546591</v>
      </c>
      <c r="Z173" s="11">
        <f t="shared" si="192"/>
        <v>14.439931851953261</v>
      </c>
      <c r="AA173" s="11">
        <f t="shared" si="192"/>
        <v>13.505676513583444</v>
      </c>
      <c r="AB173" s="11">
        <f t="shared" si="192"/>
        <v>12.434153864110343</v>
      </c>
      <c r="AD173" s="40">
        <f t="shared" si="153"/>
        <v>-0.7386186099982317</v>
      </c>
      <c r="AE173" s="40">
        <f t="shared" si="154"/>
        <v>-0.99204896446543067</v>
      </c>
    </row>
    <row r="174" spans="1:31" x14ac:dyDescent="0.2">
      <c r="A174" s="10" t="str">
        <f t="shared" si="142"/>
        <v>72 Customer service occupations</v>
      </c>
      <c r="B174" s="11">
        <f t="shared" si="142"/>
        <v>5.0806221925190238</v>
      </c>
      <c r="C174" s="11">
        <f t="shared" si="146"/>
        <v>5.5271526314245438</v>
      </c>
      <c r="D174" s="11">
        <f t="shared" si="146"/>
        <v>5.8491493342889216</v>
      </c>
      <c r="E174" s="11">
        <f t="shared" si="146"/>
        <v>7.5451935293803531</v>
      </c>
      <c r="F174" s="11">
        <f t="shared" si="146"/>
        <v>8.6125292858154374</v>
      </c>
      <c r="H174" s="40">
        <f t="shared" si="147"/>
        <v>2.8573098964954413</v>
      </c>
      <c r="I174" s="40">
        <f t="shared" si="148"/>
        <v>2.6130351166646859</v>
      </c>
      <c r="L174" s="10" t="str">
        <f t="shared" ref="L174:Q174" si="193">L29</f>
        <v>72 Customer service occupations</v>
      </c>
      <c r="M174" s="11">
        <f t="shared" si="193"/>
        <v>1.9795561751658721</v>
      </c>
      <c r="N174" s="11">
        <f t="shared" si="193"/>
        <v>1.8124605500547792</v>
      </c>
      <c r="O174" s="11">
        <f t="shared" si="193"/>
        <v>2.1794991067124108</v>
      </c>
      <c r="P174" s="11">
        <f t="shared" si="193"/>
        <v>2.9977707889251164</v>
      </c>
      <c r="Q174" s="11">
        <f t="shared" si="193"/>
        <v>3.5426674666864826</v>
      </c>
      <c r="S174" s="40">
        <f t="shared" si="150"/>
        <v>1.9430852117465536</v>
      </c>
      <c r="T174" s="40">
        <f t="shared" si="151"/>
        <v>3.2915781576526415</v>
      </c>
      <c r="W174" s="10" t="str">
        <f t="shared" ref="W174:AB174" si="194">W29</f>
        <v>72 Customer service occupations</v>
      </c>
      <c r="X174" s="11">
        <f t="shared" si="194"/>
        <v>3.1010660173531468</v>
      </c>
      <c r="Y174" s="11">
        <f t="shared" si="194"/>
        <v>3.7146920813697655</v>
      </c>
      <c r="Z174" s="11">
        <f t="shared" si="194"/>
        <v>3.6696502275765019</v>
      </c>
      <c r="AA174" s="11">
        <f t="shared" si="194"/>
        <v>4.5474227404552483</v>
      </c>
      <c r="AB174" s="11">
        <f t="shared" si="194"/>
        <v>5.0698618191289491</v>
      </c>
      <c r="AD174" s="40">
        <f t="shared" si="153"/>
        <v>3.4243337578549804</v>
      </c>
      <c r="AE174" s="40">
        <f>IF(AB$151-Z$151 &lt;&gt; 0,(EXP(LN(AB174/Z174)/(AB$151-Z$151))-1)*100,0)</f>
        <v>2.1781644700652469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9.7727897014878895</v>
      </c>
      <c r="C175" s="11">
        <f t="shared" si="146"/>
        <v>9.4100767607124958</v>
      </c>
      <c r="D175" s="11">
        <f t="shared" si="146"/>
        <v>8.2927484885188889</v>
      </c>
      <c r="E175" s="11">
        <f t="shared" si="146"/>
        <v>9.9463736234719384</v>
      </c>
      <c r="F175" s="11">
        <f t="shared" si="146"/>
        <v>9.7870650000506725</v>
      </c>
      <c r="H175" s="40">
        <f t="shared" si="147"/>
        <v>-3.2310590545463147</v>
      </c>
      <c r="I175" s="40">
        <f t="shared" si="148"/>
        <v>1.1106568957296004</v>
      </c>
      <c r="L175" s="10" t="str">
        <f t="shared" ref="L175:Q175" si="195">L30</f>
        <v>81 Process, plant and machine operatives</v>
      </c>
      <c r="M175" s="11">
        <f t="shared" si="195"/>
        <v>7.7558488599968101</v>
      </c>
      <c r="N175" s="11">
        <f t="shared" si="195"/>
        <v>7.2803635379098672</v>
      </c>
      <c r="O175" s="11">
        <f t="shared" si="195"/>
        <v>6.4207114895878306</v>
      </c>
      <c r="P175" s="11">
        <f t="shared" si="195"/>
        <v>7.5866789373366412</v>
      </c>
      <c r="Q175" s="11">
        <f t="shared" si="195"/>
        <v>7.2496601893115518</v>
      </c>
      <c r="S175" s="40">
        <f t="shared" si="150"/>
        <v>-3.7078766121754425</v>
      </c>
      <c r="T175" s="40">
        <f t="shared" si="151"/>
        <v>0.81278975828209532</v>
      </c>
      <c r="W175" s="10" t="str">
        <f t="shared" ref="W175:AB175" si="196">W30</f>
        <v>81 Process, plant and machine operatives</v>
      </c>
      <c r="X175" s="11">
        <f t="shared" si="196"/>
        <v>2.0169408414910515</v>
      </c>
      <c r="Y175" s="11">
        <f t="shared" si="196"/>
        <v>2.1297132228026192</v>
      </c>
      <c r="Z175" s="11">
        <f t="shared" si="196"/>
        <v>1.8720369989310521</v>
      </c>
      <c r="AA175" s="11">
        <f t="shared" si="196"/>
        <v>2.3596946861353105</v>
      </c>
      <c r="AB175" s="11">
        <f t="shared" si="196"/>
        <v>2.5374048107391078</v>
      </c>
      <c r="AD175" s="40">
        <f t="shared" si="153"/>
        <v>-1.4800339434235199</v>
      </c>
      <c r="AE175" s="40">
        <f t="shared" si="154"/>
        <v>2.0481232455896725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9.5054888842966996</v>
      </c>
      <c r="C176" s="11">
        <f t="shared" si="146"/>
        <v>10.029914852464973</v>
      </c>
      <c r="D176" s="11">
        <f t="shared" si="146"/>
        <v>9.0262744879396486</v>
      </c>
      <c r="E176" s="11">
        <f t="shared" si="146"/>
        <v>9.6569298469611322</v>
      </c>
      <c r="F176" s="11">
        <f t="shared" si="146"/>
        <v>9.9211567109773835</v>
      </c>
      <c r="H176" s="40">
        <f t="shared" si="147"/>
        <v>-1.0292604321434196</v>
      </c>
      <c r="I176" s="40">
        <f t="shared" si="148"/>
        <v>0.63218864124836571</v>
      </c>
      <c r="L176" s="10" t="str">
        <f t="shared" ref="L176:Q176" si="197">L31</f>
        <v>82 Transport and mobile machine drivers and operatives</v>
      </c>
      <c r="M176" s="11">
        <f t="shared" si="197"/>
        <v>8.7390890592402855</v>
      </c>
      <c r="N176" s="11">
        <f t="shared" si="197"/>
        <v>9.1275579764975152</v>
      </c>
      <c r="O176" s="11">
        <f t="shared" si="197"/>
        <v>8.2003315184609153</v>
      </c>
      <c r="P176" s="11">
        <f t="shared" si="197"/>
        <v>8.5282579024057821</v>
      </c>
      <c r="Q176" s="11">
        <f t="shared" si="197"/>
        <v>8.6300064874218538</v>
      </c>
      <c r="S176" s="40">
        <f t="shared" si="150"/>
        <v>-1.264563840654731</v>
      </c>
      <c r="T176" s="40">
        <f t="shared" si="151"/>
        <v>0.34105142335159044</v>
      </c>
      <c r="W176" s="10" t="str">
        <f t="shared" ref="W176:AB176" si="198">W31</f>
        <v>82 Transport and mobile machine drivers and operatives</v>
      </c>
      <c r="X176" s="11">
        <f t="shared" si="198"/>
        <v>0.76639982505641313</v>
      </c>
      <c r="Y176" s="11">
        <f t="shared" si="198"/>
        <v>0.90235687596743985</v>
      </c>
      <c r="Z176" s="11">
        <f t="shared" si="198"/>
        <v>0.82594296947873169</v>
      </c>
      <c r="AA176" s="11">
        <f t="shared" si="198"/>
        <v>1.1286719445553501</v>
      </c>
      <c r="AB176" s="11">
        <f t="shared" si="198"/>
        <v>1.2911502235555243</v>
      </c>
      <c r="AD176" s="40">
        <f t="shared" si="153"/>
        <v>1.5076872121844165</v>
      </c>
      <c r="AE176" s="40">
        <f t="shared" si="154"/>
        <v>3.0232187184236148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6.1858391787442359</v>
      </c>
      <c r="C177" s="11">
        <f t="shared" si="146"/>
        <v>5.4875523245793483</v>
      </c>
      <c r="D177" s="11">
        <f t="shared" si="146"/>
        <v>4.9566728858423668</v>
      </c>
      <c r="E177" s="11">
        <f t="shared" si="146"/>
        <v>4.3995817564518509</v>
      </c>
      <c r="F177" s="11">
        <f t="shared" si="146"/>
        <v>4.3895410793673815</v>
      </c>
      <c r="H177" s="40">
        <f t="shared" si="147"/>
        <v>-4.3338433369638718</v>
      </c>
      <c r="I177" s="40">
        <f t="shared" si="148"/>
        <v>-0.80679475010526636</v>
      </c>
      <c r="L177" s="10" t="str">
        <f t="shared" ref="L177:Q178" si="199">L32</f>
        <v>91 Elementary trades and related occupations</v>
      </c>
      <c r="M177" s="11">
        <f t="shared" si="199"/>
        <v>4.6077355132646813</v>
      </c>
      <c r="N177" s="11">
        <f t="shared" si="199"/>
        <v>4.0866502437424481</v>
      </c>
      <c r="O177" s="11">
        <f t="shared" si="199"/>
        <v>3.7405425663854222</v>
      </c>
      <c r="P177" s="11">
        <f t="shared" si="199"/>
        <v>3.2710706854912717</v>
      </c>
      <c r="Q177" s="11">
        <f t="shared" si="199"/>
        <v>3.2629696162376116</v>
      </c>
      <c r="S177" s="40">
        <f t="shared" si="150"/>
        <v>-4.0843637998659199</v>
      </c>
      <c r="T177" s="40">
        <f t="shared" si="151"/>
        <v>-0.90648618917180679</v>
      </c>
      <c r="W177" s="10" t="str">
        <f t="shared" ref="W177:AB178" si="200">W32</f>
        <v>91 Elementary trades and related occupations</v>
      </c>
      <c r="X177" s="11">
        <f t="shared" si="200"/>
        <v>1.5781036654795566</v>
      </c>
      <c r="Y177" s="11">
        <f t="shared" si="200"/>
        <v>1.4009020808368959</v>
      </c>
      <c r="Z177" s="11">
        <f t="shared" si="200"/>
        <v>1.2161303194569484</v>
      </c>
      <c r="AA177" s="11">
        <f t="shared" si="200"/>
        <v>1.1285110709605795</v>
      </c>
      <c r="AB177" s="11">
        <f t="shared" si="200"/>
        <v>1.1265714631297652</v>
      </c>
      <c r="AD177" s="40">
        <f t="shared" si="153"/>
        <v>-5.0775547149411349</v>
      </c>
      <c r="AE177" s="40">
        <f t="shared" si="154"/>
        <v>-0.50866875207901119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30.357791471121715</v>
      </c>
      <c r="C178" s="11">
        <f t="shared" si="146"/>
        <v>30.611929434499924</v>
      </c>
      <c r="D178" s="11">
        <f t="shared" si="146"/>
        <v>28.603662419445246</v>
      </c>
      <c r="E178" s="11">
        <f t="shared" si="146"/>
        <v>30.538515035069715</v>
      </c>
      <c r="F178" s="11">
        <f t="shared" si="146"/>
        <v>29.755949232676848</v>
      </c>
      <c r="H178" s="40">
        <f>IF(D$151-B$151 &lt;&gt; 0,(EXP(LN(D178/B178)/(D$151-B$151))-1)*100,0)</f>
        <v>-1.1833119182396712</v>
      </c>
      <c r="I178" s="40">
        <f t="shared" ref="I178" si="201">IF(F$151-D$151 &lt;&gt; 0,(EXP(LN(F178/D178)/(F$151-D$151))-1)*100,0)</f>
        <v>0.26364239329967898</v>
      </c>
      <c r="L178" s="10" t="str">
        <f t="shared" si="199"/>
        <v>92 Elementary administration and service occupations</v>
      </c>
      <c r="M178" s="11">
        <f t="shared" si="199"/>
        <v>15.489943786142376</v>
      </c>
      <c r="N178" s="11">
        <f t="shared" si="199"/>
        <v>14.066700899711412</v>
      </c>
      <c r="O178" s="11">
        <f t="shared" si="199"/>
        <v>14.086882281285096</v>
      </c>
      <c r="P178" s="11">
        <f t="shared" si="199"/>
        <v>15.476843360635593</v>
      </c>
      <c r="Q178" s="11">
        <f t="shared" si="199"/>
        <v>14.749994193482751</v>
      </c>
      <c r="S178" s="40">
        <f t="shared" ref="S178" si="202">IF(O$151-M$151 &lt;&gt; 0,(EXP(LN(O178/M178)/(O$151-M$151))-1)*100,0)</f>
        <v>-1.881023635441359</v>
      </c>
      <c r="T178" s="40">
        <f t="shared" ref="T178" si="203">IF(Q$151-O$151 &lt;&gt; 0,(EXP(LN(Q178/O178)/(Q$151-O$151))-1)*100,0)</f>
        <v>0.30712840534676822</v>
      </c>
      <c r="W178" s="10" t="str">
        <f t="shared" si="200"/>
        <v>92 Elementary administration and service occupations</v>
      </c>
      <c r="X178" s="11">
        <f t="shared" si="200"/>
        <v>14.867847684979292</v>
      </c>
      <c r="Y178" s="11">
        <f t="shared" si="200"/>
        <v>16.545228534788489</v>
      </c>
      <c r="Z178" s="11">
        <f t="shared" si="200"/>
        <v>14.516780138160113</v>
      </c>
      <c r="AA178" s="11">
        <f t="shared" si="200"/>
        <v>15.061671674434121</v>
      </c>
      <c r="AB178" s="11">
        <f t="shared" si="200"/>
        <v>15.005955039194093</v>
      </c>
      <c r="AD178" s="40">
        <f t="shared" ref="AD178" si="204">IF(Z$151-X$151 &lt;&gt; 0,(EXP(LN(Z178/X178)/(Z$151-X$151))-1)*100,0)</f>
        <v>-0.47677533405275918</v>
      </c>
      <c r="AE178" s="40">
        <f t="shared" ref="AE178" si="205">IF(AB$151-Z$151 &lt;&gt; 0,(EXP(LN(AB178/Z178)/(AB$151-Z$151))-1)*100,0)</f>
        <v>0.22119022341353656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337.06999999999994</v>
      </c>
      <c r="C180" s="34">
        <f t="shared" si="206"/>
        <v>351.15800000000007</v>
      </c>
      <c r="D180" s="34">
        <f t="shared" si="206"/>
        <v>347.39300000000003</v>
      </c>
      <c r="E180" s="34">
        <f t="shared" si="206"/>
        <v>363.64400000000006</v>
      </c>
      <c r="F180" s="34">
        <f t="shared" si="206"/>
        <v>386.17199999999997</v>
      </c>
      <c r="H180" s="43">
        <f>IF(D$151-B$151 &lt;&gt; 0,(EXP(LN(D180/B180)/(D$151-B$151))-1)*100,0)</f>
        <v>0.60514525050419099</v>
      </c>
      <c r="I180" s="43">
        <f t="shared" si="148"/>
        <v>0.70800231659025048</v>
      </c>
      <c r="L180" s="231" t="str">
        <f t="shared" ref="L180:Q180" si="207">L35</f>
        <v>All occupations</v>
      </c>
      <c r="M180" s="34">
        <f t="shared" si="207"/>
        <v>180.24211740107376</v>
      </c>
      <c r="N180" s="34">
        <f t="shared" si="207"/>
        <v>184.37091198671305</v>
      </c>
      <c r="O180" s="34">
        <f t="shared" si="207"/>
        <v>181.12801225088202</v>
      </c>
      <c r="P180" s="34">
        <f t="shared" si="207"/>
        <v>187.96680702752289</v>
      </c>
      <c r="Q180" s="34">
        <f t="shared" si="207"/>
        <v>197.02031388153645</v>
      </c>
      <c r="S180" s="43">
        <f t="shared" ref="S180" si="208">IF(O$151-M$151 &lt;&gt; 0,(EXP(LN(O180/M180)/(O$151-M$151))-1)*100,0)</f>
        <v>9.8107845424211249E-2</v>
      </c>
      <c r="T180" s="43">
        <f t="shared" ref="T180" si="209">IF(Q$151-O$151 &lt;&gt; 0,(EXP(LN(Q180/O180)/(Q$151-O$151))-1)*100,0)</f>
        <v>0.5622601709041497</v>
      </c>
      <c r="W180" s="231" t="str">
        <f t="shared" ref="W180:AB180" si="210">W35</f>
        <v>All occupations</v>
      </c>
      <c r="X180" s="34">
        <f t="shared" si="210"/>
        <v>156.82788259892612</v>
      </c>
      <c r="Y180" s="34">
        <f t="shared" si="210"/>
        <v>166.78708801328679</v>
      </c>
      <c r="Z180" s="34">
        <f t="shared" si="210"/>
        <v>166.26498774911798</v>
      </c>
      <c r="AA180" s="34">
        <f t="shared" si="210"/>
        <v>175.67719297247709</v>
      </c>
      <c r="AB180" s="34">
        <f t="shared" si="210"/>
        <v>189.15168611846343</v>
      </c>
      <c r="AD180" s="43">
        <f t="shared" ref="AD180" si="211">IF(Z$151-X$151 &lt;&gt; 0,(EXP(LN(Z180/X180)/(Z$151-X$151))-1)*100,0)</f>
        <v>1.1755339762026473</v>
      </c>
      <c r="AE180" s="43">
        <f t="shared" ref="AE180" si="212">IF(AB$151-Z$151 &lt;&gt; 0,(EXP(LN(AB180/Z180)/(AB$151-Z$151))-1)*100,0)</f>
        <v>0.86348294401983328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Gloucestershire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33.990513015572191</v>
      </c>
      <c r="C7" s="31">
        <f>'Occ T1'!C8</f>
        <v>39.503806827911539</v>
      </c>
      <c r="D7" s="31">
        <f>'Occ T1'!D8</f>
        <v>40.582493240052301</v>
      </c>
      <c r="E7" s="31">
        <f>'Occ T1'!E8</f>
        <v>42.202240234738412</v>
      </c>
      <c r="F7" s="31">
        <f>'Occ T1'!F8</f>
        <v>47.188541359221993</v>
      </c>
      <c r="H7" s="31">
        <f>C7-B7</f>
        <v>5.5132938123393487</v>
      </c>
      <c r="I7" s="31">
        <f>D7-C7</f>
        <v>1.0786864121407618</v>
      </c>
      <c r="J7" s="31">
        <f>E7-D7</f>
        <v>1.6197469946861105</v>
      </c>
      <c r="K7" s="31">
        <f>F7-E7</f>
        <v>4.9863011244835818</v>
      </c>
      <c r="L7" s="31">
        <f>F7-D7</f>
        <v>6.6060481191696923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22.130348525455133</v>
      </c>
      <c r="C8" s="32">
        <f>'Occ T2'!C8</f>
        <v>26.348123018217027</v>
      </c>
      <c r="D8" s="32">
        <f>'Occ T2'!D8</f>
        <v>27.215157324063142</v>
      </c>
      <c r="E8" s="32">
        <f>'Occ T2'!E8</f>
        <v>25.523580436959868</v>
      </c>
      <c r="F8" s="32">
        <f>'Occ T2'!F8</f>
        <v>28.094282355466582</v>
      </c>
      <c r="H8" s="31">
        <f t="shared" ref="H8:H9" si="0">C8-B8</f>
        <v>4.2177744927618939</v>
      </c>
      <c r="I8" s="31">
        <f t="shared" ref="I8:I9" si="1">D8-C8</f>
        <v>0.86703430584611496</v>
      </c>
      <c r="J8" s="31">
        <f t="shared" ref="J8:J9" si="2">E8-D8</f>
        <v>-1.6915768871032739</v>
      </c>
      <c r="K8" s="31">
        <f t="shared" ref="K8:K9" si="3">F8-E8</f>
        <v>2.5707019185067139</v>
      </c>
      <c r="L8" s="31">
        <f t="shared" ref="L8:L49" si="4">F8-D8</f>
        <v>0.87912503140344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11.860164490117054</v>
      </c>
      <c r="C9" s="32">
        <f>'Occ T2'!C9</f>
        <v>13.155683809694512</v>
      </c>
      <c r="D9" s="32">
        <f>'Occ T2'!D9</f>
        <v>13.367335915989161</v>
      </c>
      <c r="E9" s="32">
        <f>'Occ T2'!E9</f>
        <v>16.67865979777854</v>
      </c>
      <c r="F9" s="32">
        <f>'Occ T2'!F9</f>
        <v>19.094259003755411</v>
      </c>
      <c r="H9" s="31">
        <f t="shared" si="0"/>
        <v>1.2955193195774584</v>
      </c>
      <c r="I9" s="31">
        <f t="shared" si="1"/>
        <v>0.21165210629464859</v>
      </c>
      <c r="J9" s="31">
        <f t="shared" si="2"/>
        <v>3.3113238817893791</v>
      </c>
      <c r="K9" s="31">
        <f t="shared" si="3"/>
        <v>2.4155992059768714</v>
      </c>
      <c r="L9" s="31">
        <f t="shared" si="4"/>
        <v>5.7269230877662505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67.123495735987348</v>
      </c>
      <c r="C11" s="31">
        <f>'Occ T1'!C9</f>
        <v>75.226902682155469</v>
      </c>
      <c r="D11" s="31">
        <f>'Occ T1'!D9</f>
        <v>77.753642255017724</v>
      </c>
      <c r="E11" s="31">
        <f>'Occ T1'!E9</f>
        <v>85.458385419525627</v>
      </c>
      <c r="F11" s="31">
        <f>'Occ T1'!F9</f>
        <v>97.298115235919241</v>
      </c>
      <c r="H11" s="31">
        <f>C11-B11</f>
        <v>8.1034069461681213</v>
      </c>
      <c r="I11" s="31">
        <f t="shared" ref="I11:I49" si="5">D11-C11</f>
        <v>2.5267395728622546</v>
      </c>
      <c r="J11" s="31">
        <f>E11-D11</f>
        <v>7.704743164507903</v>
      </c>
      <c r="K11" s="31">
        <f>F11-E11</f>
        <v>11.839729816393614</v>
      </c>
      <c r="L11" s="31">
        <f t="shared" si="4"/>
        <v>19.544472980901517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18.91992984805227</v>
      </c>
      <c r="C12" s="10">
        <f>'Occ T2'!C10</f>
        <v>21.901662480146513</v>
      </c>
      <c r="D12" s="10">
        <f>'Occ T2'!D10</f>
        <v>22.713652698663871</v>
      </c>
      <c r="E12" s="10">
        <f>'Occ T2'!E10</f>
        <v>24.163806716540595</v>
      </c>
      <c r="F12" s="10">
        <f>'Occ T2'!F10</f>
        <v>26.956112009075824</v>
      </c>
      <c r="H12" s="11">
        <f t="shared" ref="H12:K14" si="6">C12-B12</f>
        <v>2.9817326320942428</v>
      </c>
      <c r="I12" s="31">
        <f t="shared" si="5"/>
        <v>0.81199021851735864</v>
      </c>
      <c r="J12" s="11">
        <f t="shared" si="6"/>
        <v>1.4501540178767236</v>
      </c>
      <c r="K12" s="11">
        <f t="shared" si="6"/>
        <v>2.7923052925352287</v>
      </c>
      <c r="L12" s="31">
        <f t="shared" si="4"/>
        <v>4.2424593104119523</v>
      </c>
    </row>
    <row r="13" spans="1:12" x14ac:dyDescent="0.2">
      <c r="A13" s="10" t="str">
        <f>'Occ T2'!A11</f>
        <v>22 Health professionals</v>
      </c>
      <c r="B13" s="10">
        <f>'Occ T2'!B11</f>
        <v>14.415647320717667</v>
      </c>
      <c r="C13" s="10">
        <f>'Occ T2'!C11</f>
        <v>15.711971849731457</v>
      </c>
      <c r="D13" s="10">
        <f>'Occ T2'!D11</f>
        <v>15.501579199426509</v>
      </c>
      <c r="E13" s="10">
        <f>'Occ T2'!E11</f>
        <v>17.653330825369043</v>
      </c>
      <c r="F13" s="10">
        <f>'Occ T2'!F11</f>
        <v>21.014141705577604</v>
      </c>
      <c r="H13" s="11">
        <f t="shared" si="6"/>
        <v>1.2963245290137895</v>
      </c>
      <c r="I13" s="31">
        <f t="shared" si="5"/>
        <v>-0.21039265030494825</v>
      </c>
      <c r="J13" s="11">
        <f t="shared" si="6"/>
        <v>2.1517516259425342</v>
      </c>
      <c r="K13" s="11">
        <f t="shared" si="6"/>
        <v>3.360810880208561</v>
      </c>
      <c r="L13" s="31">
        <f t="shared" si="4"/>
        <v>5.5125625061510952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15.16743845985177</v>
      </c>
      <c r="C14" s="10">
        <f>'Occ T2'!C12</f>
        <v>16.237516277627211</v>
      </c>
      <c r="D14" s="10">
        <f>'Occ T2'!D12</f>
        <v>16.292866786648595</v>
      </c>
      <c r="E14" s="10">
        <f>'Occ T2'!E12</f>
        <v>17.276266386688597</v>
      </c>
      <c r="F14" s="10">
        <f>'Occ T2'!F12</f>
        <v>19.277369821198544</v>
      </c>
      <c r="H14" s="11">
        <f t="shared" si="6"/>
        <v>1.0700778177754415</v>
      </c>
      <c r="I14" s="31">
        <f t="shared" si="5"/>
        <v>5.5350509021383942E-2</v>
      </c>
      <c r="J14" s="11">
        <f t="shared" si="6"/>
        <v>0.98339960004000204</v>
      </c>
      <c r="K14" s="11">
        <f t="shared" si="6"/>
        <v>2.0011034345099468</v>
      </c>
      <c r="L14" s="31">
        <f t="shared" si="4"/>
        <v>2.9845030345499488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18.620480107365644</v>
      </c>
      <c r="C15" s="10">
        <f>'Occ T2'!C13</f>
        <v>21.3757520746503</v>
      </c>
      <c r="D15" s="10">
        <f>'Occ T2'!D13</f>
        <v>23.245543570278755</v>
      </c>
      <c r="E15" s="10">
        <f>'Occ T2'!E13</f>
        <v>26.364981490927391</v>
      </c>
      <c r="F15" s="10">
        <f>'Occ T2'!F13</f>
        <v>30.050491700067269</v>
      </c>
      <c r="H15" s="11">
        <f t="shared" ref="H15" si="7">C15-B15</f>
        <v>2.7552719672846564</v>
      </c>
      <c r="I15" s="31">
        <f t="shared" si="5"/>
        <v>1.8697914956284549</v>
      </c>
      <c r="J15" s="11">
        <f t="shared" ref="J15" si="8">E15-D15</f>
        <v>3.119437920648636</v>
      </c>
      <c r="K15" s="11">
        <f t="shared" ref="K15" si="9">F15-E15</f>
        <v>3.6855102091398777</v>
      </c>
      <c r="L15" s="31">
        <f t="shared" si="4"/>
        <v>6.8049481297885137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40.513599903587576</v>
      </c>
      <c r="C17" s="31">
        <f>'Occ T1'!C10</f>
        <v>43.059662166073721</v>
      </c>
      <c r="D17" s="31">
        <f>'Occ T1'!D10</f>
        <v>44.857767352859526</v>
      </c>
      <c r="E17" s="31">
        <f>'Occ T1'!E10</f>
        <v>44.841714178484168</v>
      </c>
      <c r="F17" s="31">
        <f>'Occ T1'!F10</f>
        <v>49.171646440854644</v>
      </c>
      <c r="H17" s="31">
        <f t="shared" ref="H17:K21" si="10">C17-B17</f>
        <v>2.5460622624861458</v>
      </c>
      <c r="I17" s="31">
        <f t="shared" si="5"/>
        <v>1.7981051867858042</v>
      </c>
      <c r="J17" s="31">
        <f t="shared" si="10"/>
        <v>-1.6053174375358026E-2</v>
      </c>
      <c r="K17" s="31">
        <f t="shared" si="10"/>
        <v>4.3299322623704768</v>
      </c>
      <c r="L17" s="31">
        <f t="shared" si="4"/>
        <v>4.3138790879951188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5.596775065439358</v>
      </c>
      <c r="C18" s="10">
        <f>'Occ T2'!C14</f>
        <v>6.5890911720573673</v>
      </c>
      <c r="D18" s="10">
        <f>'Occ T2'!D14</f>
        <v>7.245179806611195</v>
      </c>
      <c r="E18" s="10">
        <f>'Occ T2'!E14</f>
        <v>6.4054495681795602</v>
      </c>
      <c r="F18" s="10">
        <f>'Occ T2'!F14</f>
        <v>6.8241741143062438</v>
      </c>
      <c r="H18" s="11">
        <f t="shared" si="10"/>
        <v>0.99231610661800929</v>
      </c>
      <c r="I18" s="31">
        <f t="shared" si="5"/>
        <v>0.65608863455382771</v>
      </c>
      <c r="J18" s="11">
        <f t="shared" si="10"/>
        <v>-0.83973023843163475</v>
      </c>
      <c r="K18" s="11">
        <f t="shared" si="10"/>
        <v>0.41872454612668353</v>
      </c>
      <c r="L18" s="31">
        <f t="shared" si="4"/>
        <v>-0.42100569230495122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6.4074624994003795</v>
      </c>
      <c r="C19" s="10">
        <f>'Occ T2'!C15</f>
        <v>6.6594321732087085</v>
      </c>
      <c r="D19" s="10">
        <f>'Occ T2'!D15</f>
        <v>6.6801287363087978</v>
      </c>
      <c r="E19" s="10">
        <f>'Occ T2'!E15</f>
        <v>7.1111861138266725</v>
      </c>
      <c r="F19" s="10">
        <f>'Occ T2'!F15</f>
        <v>8.354723502561809</v>
      </c>
      <c r="H19" s="11">
        <f t="shared" si="10"/>
        <v>0.25196967380832902</v>
      </c>
      <c r="I19" s="31">
        <f t="shared" si="5"/>
        <v>2.0696563100089271E-2</v>
      </c>
      <c r="J19" s="11">
        <f t="shared" si="10"/>
        <v>0.43105737751787476</v>
      </c>
      <c r="K19" s="11">
        <f t="shared" si="10"/>
        <v>1.2435373887351364</v>
      </c>
      <c r="L19" s="31">
        <f t="shared" si="4"/>
        <v>1.6745947662530112</v>
      </c>
    </row>
    <row r="20" spans="1:12" x14ac:dyDescent="0.2">
      <c r="A20" s="10" t="str">
        <f>'Occ T2'!A16</f>
        <v>33 Protective service occupations</v>
      </c>
      <c r="B20" s="10">
        <f>'Occ T2'!B16</f>
        <v>2.6246281196898718</v>
      </c>
      <c r="C20" s="10">
        <f>'Occ T2'!C16</f>
        <v>2.2619067495954117</v>
      </c>
      <c r="D20" s="10">
        <f>'Occ T2'!D16</f>
        <v>2.4491350864360739</v>
      </c>
      <c r="E20" s="10">
        <f>'Occ T2'!E16</f>
        <v>2.9664307455708672</v>
      </c>
      <c r="F20" s="10">
        <f>'Occ T2'!F16</f>
        <v>3.4164297931974055</v>
      </c>
      <c r="H20" s="11">
        <f t="shared" si="10"/>
        <v>-0.36272137009446004</v>
      </c>
      <c r="I20" s="31">
        <f t="shared" si="5"/>
        <v>0.1872283368406622</v>
      </c>
      <c r="J20" s="11">
        <f t="shared" si="10"/>
        <v>0.51729565913479325</v>
      </c>
      <c r="K20" s="11">
        <f t="shared" si="10"/>
        <v>0.44999904762653831</v>
      </c>
      <c r="L20" s="31">
        <f t="shared" si="4"/>
        <v>0.96729470676133156</v>
      </c>
    </row>
    <row r="21" spans="1:12" x14ac:dyDescent="0.2">
      <c r="A21" s="10" t="str">
        <f>'Occ T2'!A17</f>
        <v>34 Culture, media and sports occupations</v>
      </c>
      <c r="B21" s="10">
        <f>'Occ T2'!B17</f>
        <v>6.5996395444980331</v>
      </c>
      <c r="C21" s="10">
        <f>'Occ T2'!C17</f>
        <v>7.2714383133390452</v>
      </c>
      <c r="D21" s="10">
        <f>'Occ T2'!D17</f>
        <v>7.237454740561561</v>
      </c>
      <c r="E21" s="10">
        <f>'Occ T2'!E17</f>
        <v>7.6491223415503047</v>
      </c>
      <c r="F21" s="10">
        <f>'Occ T2'!F17</f>
        <v>8.9053445960700124</v>
      </c>
      <c r="H21" s="11">
        <f t="shared" si="10"/>
        <v>0.67179876884101208</v>
      </c>
      <c r="I21" s="31">
        <f t="shared" si="5"/>
        <v>-3.3983572777484206E-2</v>
      </c>
      <c r="J21" s="11">
        <f t="shared" si="10"/>
        <v>0.41166760098874366</v>
      </c>
      <c r="K21" s="11">
        <f t="shared" si="10"/>
        <v>1.2562222545197077</v>
      </c>
      <c r="L21" s="31">
        <f t="shared" si="4"/>
        <v>1.6678898555084514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19.285094674559932</v>
      </c>
      <c r="C22" s="10">
        <f>'Occ T2'!C18</f>
        <v>20.277793757873191</v>
      </c>
      <c r="D22" s="10">
        <f>'Occ T2'!D18</f>
        <v>21.2458689829419</v>
      </c>
      <c r="E22" s="10">
        <f>'Occ T2'!E18</f>
        <v>20.709525409356761</v>
      </c>
      <c r="F22" s="10">
        <f>'Occ T2'!F18</f>
        <v>21.67097443471917</v>
      </c>
      <c r="H22" s="11">
        <f t="shared" ref="H22" si="11">C22-B22</f>
        <v>0.99269908331325851</v>
      </c>
      <c r="I22" s="31">
        <f t="shared" si="5"/>
        <v>0.96807522506870924</v>
      </c>
      <c r="J22" s="11">
        <f t="shared" ref="J22" si="12">E22-D22</f>
        <v>-0.53634357358513896</v>
      </c>
      <c r="K22" s="11">
        <f t="shared" ref="K22" si="13">F22-E22</f>
        <v>0.96144902536240906</v>
      </c>
      <c r="L22" s="31">
        <f t="shared" si="4"/>
        <v>0.4251054517772701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35.356759041810037</v>
      </c>
      <c r="C24" s="31">
        <f>'Occ T1'!C11</f>
        <v>33.45140735225182</v>
      </c>
      <c r="D24" s="31">
        <f>'Occ T1'!D11</f>
        <v>34.910811120100618</v>
      </c>
      <c r="E24" s="31">
        <f>'Occ T1'!E11</f>
        <v>33.116438400145711</v>
      </c>
      <c r="F24" s="31">
        <f>'Occ T1'!F11</f>
        <v>30.929556597798417</v>
      </c>
      <c r="H24" s="31">
        <f t="shared" ref="H24:K26" si="14">C24-B24</f>
        <v>-1.9053516895582163</v>
      </c>
      <c r="I24" s="31">
        <f t="shared" si="5"/>
        <v>1.4594037678487979</v>
      </c>
      <c r="J24" s="31">
        <f t="shared" si="14"/>
        <v>-1.7943727199549073</v>
      </c>
      <c r="K24" s="31">
        <f t="shared" si="14"/>
        <v>-2.186881802347294</v>
      </c>
      <c r="L24" s="31">
        <f t="shared" si="4"/>
        <v>-3.9812545223022013</v>
      </c>
    </row>
    <row r="25" spans="1:12" x14ac:dyDescent="0.2">
      <c r="A25" t="str">
        <f>'Occ T2'!A19</f>
        <v>41 Administrative occupations</v>
      </c>
      <c r="B25" s="32">
        <f>'Occ T2'!B19</f>
        <v>28.283057088761538</v>
      </c>
      <c r="C25" s="32">
        <f>'Occ T2'!C19</f>
        <v>27.017896694543499</v>
      </c>
      <c r="D25" s="32">
        <f>'Occ T2'!D19</f>
        <v>28.614375915133209</v>
      </c>
      <c r="E25" s="32">
        <f>'Occ T2'!E19</f>
        <v>26.413749947732889</v>
      </c>
      <c r="F25" s="32">
        <f>'Occ T2'!F19</f>
        <v>24.928762213602585</v>
      </c>
      <c r="H25" s="11">
        <f t="shared" si="14"/>
        <v>-1.2651603942180394</v>
      </c>
      <c r="I25" s="31">
        <f t="shared" si="5"/>
        <v>1.5964792205897105</v>
      </c>
      <c r="J25" s="11">
        <f t="shared" si="14"/>
        <v>-2.2006259674003203</v>
      </c>
      <c r="K25" s="11">
        <f t="shared" si="14"/>
        <v>-1.4849877341303035</v>
      </c>
      <c r="L25" s="31">
        <f t="shared" si="4"/>
        <v>-3.6856137015306238</v>
      </c>
    </row>
    <row r="26" spans="1:12" x14ac:dyDescent="0.2">
      <c r="A26" t="str">
        <f>'Occ T2'!A20</f>
        <v>42 Secretarial and related occupations</v>
      </c>
      <c r="B26" s="32">
        <f>'Occ T2'!B20</f>
        <v>7.073701953048495</v>
      </c>
      <c r="C26" s="32">
        <f>'Occ T2'!C20</f>
        <v>6.4335106577083199</v>
      </c>
      <c r="D26" s="32">
        <f>'Occ T2'!D20</f>
        <v>6.296435204967409</v>
      </c>
      <c r="E26" s="32">
        <f>'Occ T2'!E20</f>
        <v>6.702688452412823</v>
      </c>
      <c r="F26" s="32">
        <f>'Occ T2'!F20</f>
        <v>6.0007943841958307</v>
      </c>
      <c r="H26" s="11">
        <f t="shared" si="14"/>
        <v>-0.64019129534017516</v>
      </c>
      <c r="I26" s="31">
        <f t="shared" si="5"/>
        <v>-0.13707545274091082</v>
      </c>
      <c r="J26" s="11">
        <f t="shared" si="14"/>
        <v>0.40625324744541391</v>
      </c>
      <c r="K26" s="11">
        <f t="shared" si="14"/>
        <v>-0.7018940682169923</v>
      </c>
      <c r="L26" s="31">
        <f t="shared" si="4"/>
        <v>-0.29564082077157838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41.497742263460893</v>
      </c>
      <c r="C28" s="31">
        <f>'Occ T1'!C12</f>
        <v>41.786309660726253</v>
      </c>
      <c r="D28" s="31">
        <f>'Occ T1'!D12</f>
        <v>37.598120332594995</v>
      </c>
      <c r="E28" s="31">
        <f>'Occ T1'!E12</f>
        <v>38.814634844035176</v>
      </c>
      <c r="F28" s="31">
        <f>'Occ T1'!F12</f>
        <v>38.627587706952717</v>
      </c>
      <c r="H28" s="31">
        <f t="shared" ref="H28:K30" si="15">C28-B28</f>
        <v>0.28856739726536063</v>
      </c>
      <c r="I28" s="31">
        <f t="shared" si="5"/>
        <v>-4.1881893281312585</v>
      </c>
      <c r="J28" s="31">
        <f t="shared" si="15"/>
        <v>1.216514511440181</v>
      </c>
      <c r="K28" s="31">
        <f t="shared" si="15"/>
        <v>-0.1870471370824589</v>
      </c>
      <c r="L28" s="31">
        <f t="shared" si="4"/>
        <v>1.0294673743577221</v>
      </c>
    </row>
    <row r="29" spans="1:12" x14ac:dyDescent="0.2">
      <c r="A29" s="10" t="str">
        <f>'Occ T2'!A21</f>
        <v>51 Skilled agricultural and related trades</v>
      </c>
      <c r="B29" s="10">
        <f>'Occ T2'!B21</f>
        <v>5.0164188995445613</v>
      </c>
      <c r="C29" s="10">
        <f>'Occ T2'!C21</f>
        <v>4.7744581932226939</v>
      </c>
      <c r="D29" s="10">
        <f>'Occ T2'!D21</f>
        <v>5.2519154145104405</v>
      </c>
      <c r="E29" s="10">
        <f>'Occ T2'!E21</f>
        <v>5.2964968133548611</v>
      </c>
      <c r="F29" s="10">
        <f>'Occ T2'!F21</f>
        <v>5.7840385842694877</v>
      </c>
      <c r="H29" s="11">
        <f t="shared" si="15"/>
        <v>-0.24196070632186739</v>
      </c>
      <c r="I29" s="31">
        <f t="shared" si="5"/>
        <v>0.47745722128774659</v>
      </c>
      <c r="J29" s="11">
        <f t="shared" si="15"/>
        <v>4.4581398844420583E-2</v>
      </c>
      <c r="K29" s="11">
        <f t="shared" si="15"/>
        <v>0.48754177091462658</v>
      </c>
      <c r="L29" s="31">
        <f t="shared" si="4"/>
        <v>0.53212316975904717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15.827040544413665</v>
      </c>
      <c r="C30" s="10">
        <f>'Occ T2'!C22</f>
        <v>15.697915469723908</v>
      </c>
      <c r="D30" s="10">
        <f>'Occ T2'!D22</f>
        <v>14.034638953036611</v>
      </c>
      <c r="E30" s="10">
        <f>'Occ T2'!E22</f>
        <v>13.890622453284688</v>
      </c>
      <c r="F30" s="10">
        <f>'Occ T2'!F22</f>
        <v>13.293234299302206</v>
      </c>
      <c r="H30" s="11">
        <f t="shared" si="15"/>
        <v>-0.12912507468975676</v>
      </c>
      <c r="I30" s="31">
        <f t="shared" si="5"/>
        <v>-1.6632765166872971</v>
      </c>
      <c r="J30" s="11">
        <f t="shared" si="15"/>
        <v>-0.14401649975192221</v>
      </c>
      <c r="K30" s="11">
        <f t="shared" si="15"/>
        <v>-0.59738815398248235</v>
      </c>
      <c r="L30" s="31">
        <f t="shared" si="4"/>
        <v>-0.74140465373440456</v>
      </c>
    </row>
    <row r="31" spans="1:12" x14ac:dyDescent="0.2">
      <c r="A31" s="10" t="str">
        <f>'Occ T2'!A23</f>
        <v>53 Skilled construction and building trades</v>
      </c>
      <c r="B31" s="10">
        <f>'Occ T2'!B23</f>
        <v>13.780435527666219</v>
      </c>
      <c r="C31" s="10">
        <f>'Occ T2'!C23</f>
        <v>14.61376076763931</v>
      </c>
      <c r="D31" s="10">
        <f>'Occ T2'!D23</f>
        <v>11.823731597518041</v>
      </c>
      <c r="E31" s="10">
        <f>'Occ T2'!E23</f>
        <v>13.021970408409203</v>
      </c>
      <c r="F31" s="10">
        <f>'Occ T2'!F23</f>
        <v>13.228850689799945</v>
      </c>
      <c r="H31" s="11">
        <f t="shared" ref="H31:H32" si="16">C31-B31</f>
        <v>0.8333252399730906</v>
      </c>
      <c r="I31" s="31">
        <f t="shared" si="5"/>
        <v>-2.7900291701212687</v>
      </c>
      <c r="J31" s="11">
        <f t="shared" ref="J31:J32" si="17">E31-D31</f>
        <v>1.1982388108911621</v>
      </c>
      <c r="K31" s="11">
        <f t="shared" ref="K31:K32" si="18">F31-E31</f>
        <v>0.20688028139074177</v>
      </c>
      <c r="L31" s="31">
        <f t="shared" si="4"/>
        <v>1.4051190922819039</v>
      </c>
    </row>
    <row r="32" spans="1:12" x14ac:dyDescent="0.2">
      <c r="A32" s="10" t="str">
        <f>'Occ T2'!A24</f>
        <v>54 Textiles, printing and other skilled trades</v>
      </c>
      <c r="B32" s="10">
        <f>'Occ T2'!B24</f>
        <v>6.8738472918364453</v>
      </c>
      <c r="C32" s="10">
        <f>'Occ T2'!C24</f>
        <v>6.7001752301403377</v>
      </c>
      <c r="D32" s="10">
        <f>'Occ T2'!D24</f>
        <v>6.4878343675299002</v>
      </c>
      <c r="E32" s="10">
        <f>'Occ T2'!E24</f>
        <v>6.6055451689864224</v>
      </c>
      <c r="F32" s="10">
        <f>'Occ T2'!F24</f>
        <v>6.3214641335810784</v>
      </c>
      <c r="H32" s="11">
        <f t="shared" si="16"/>
        <v>-0.1736720616961076</v>
      </c>
      <c r="I32" s="31">
        <f t="shared" si="5"/>
        <v>-0.2123408626104375</v>
      </c>
      <c r="J32" s="11">
        <f t="shared" si="17"/>
        <v>0.11771080145652224</v>
      </c>
      <c r="K32" s="11">
        <f t="shared" si="18"/>
        <v>-0.28408103540534402</v>
      </c>
      <c r="L32" s="31">
        <f t="shared" si="4"/>
        <v>-0.16637023394882178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33.496902195951655</v>
      </c>
      <c r="C34" s="31">
        <f>'Occ T1'!C13</f>
        <v>33.279450334351324</v>
      </c>
      <c r="D34" s="31">
        <f>'Occ T1'!D13</f>
        <v>31.18581326017528</v>
      </c>
      <c r="E34" s="31">
        <f>'Occ T1'!E13</f>
        <v>34.720121786878252</v>
      </c>
      <c r="F34" s="31">
        <f>'Occ T1'!F13</f>
        <v>39.273196443596703</v>
      </c>
      <c r="H34" s="31">
        <f t="shared" ref="H34:K36" si="19">C34-B34</f>
        <v>-0.21745186160033114</v>
      </c>
      <c r="I34" s="31">
        <f t="shared" si="5"/>
        <v>-2.0936370741760442</v>
      </c>
      <c r="J34" s="31">
        <f t="shared" si="19"/>
        <v>3.5343085267029721</v>
      </c>
      <c r="K34" s="31">
        <f t="shared" si="19"/>
        <v>4.5530746567184508</v>
      </c>
      <c r="L34" s="31">
        <f t="shared" si="4"/>
        <v>8.0873831834214229</v>
      </c>
    </row>
    <row r="35" spans="1:12" x14ac:dyDescent="0.2">
      <c r="A35" s="10" t="str">
        <f>'Occ T2'!A25</f>
        <v>61 Caring personal service occupations</v>
      </c>
      <c r="B35" s="10">
        <f>'Occ T2'!B25</f>
        <v>26.272802068235961</v>
      </c>
      <c r="C35" s="10">
        <f>'Occ T2'!C25</f>
        <v>25.378868390446566</v>
      </c>
      <c r="D35" s="10">
        <f>'Occ T2'!D25</f>
        <v>24.117018261283967</v>
      </c>
      <c r="E35" s="10">
        <f>'Occ T2'!E25</f>
        <v>27.06006157631057</v>
      </c>
      <c r="F35" s="10">
        <f>'Occ T2'!F25</f>
        <v>30.845506852745807</v>
      </c>
      <c r="G35" s="10"/>
      <c r="H35" s="11">
        <f t="shared" si="19"/>
        <v>-0.89393367778939492</v>
      </c>
      <c r="I35" s="31">
        <f t="shared" si="5"/>
        <v>-1.2618501291625996</v>
      </c>
      <c r="J35" s="11">
        <f t="shared" si="19"/>
        <v>2.9430433150266033</v>
      </c>
      <c r="K35" s="11">
        <f t="shared" si="19"/>
        <v>3.7854452764352367</v>
      </c>
      <c r="L35" s="31">
        <f t="shared" si="4"/>
        <v>6.72848859146184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6.9358324538479064</v>
      </c>
      <c r="C36" s="10">
        <f>'Occ T2'!C26</f>
        <v>7.684250926859483</v>
      </c>
      <c r="D36" s="10">
        <f>'Occ T2'!D26</f>
        <v>6.774426936006698</v>
      </c>
      <c r="E36" s="10">
        <f>'Occ T2'!E26</f>
        <v>7.4345206258074006</v>
      </c>
      <c r="F36" s="10">
        <f>'Occ T2'!F26</f>
        <v>8.1891529961479037</v>
      </c>
      <c r="G36" s="10"/>
      <c r="H36" s="11">
        <f t="shared" si="19"/>
        <v>0.7484184730115766</v>
      </c>
      <c r="I36" s="31">
        <f t="shared" si="5"/>
        <v>-0.90982399085278498</v>
      </c>
      <c r="J36" s="11">
        <f t="shared" si="19"/>
        <v>0.6600936898007026</v>
      </c>
      <c r="K36" s="11">
        <f t="shared" si="19"/>
        <v>0.75463237034050312</v>
      </c>
      <c r="L36" s="31">
        <f t="shared" si="4"/>
        <v>1.4147260601412057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0.28826767386778418</v>
      </c>
      <c r="C37" s="10">
        <f>'Occ T2'!C27</f>
        <v>0.21633101704527893</v>
      </c>
      <c r="D37" s="10">
        <f>'Occ T2'!D27</f>
        <v>0.29436806288461703</v>
      </c>
      <c r="E37" s="10">
        <f>'Occ T2'!E27</f>
        <v>0.22553958476028657</v>
      </c>
      <c r="F37" s="10">
        <f>'Occ T2'!F27</f>
        <v>0.23853659470299232</v>
      </c>
      <c r="G37" s="10"/>
      <c r="H37" s="11">
        <f t="shared" ref="H37" si="20">C37-B37</f>
        <v>-7.1936656822505246E-2</v>
      </c>
      <c r="I37" s="31">
        <f t="shared" ref="I37" si="21">D37-C37</f>
        <v>7.8037045839338098E-2</v>
      </c>
      <c r="J37" s="11">
        <f t="shared" ref="J37" si="22">E37-D37</f>
        <v>-6.8828478124330461E-2</v>
      </c>
      <c r="K37" s="11">
        <f t="shared" ref="K37" si="23">F37-E37</f>
        <v>1.2997009942705751E-2</v>
      </c>
      <c r="L37" s="31">
        <f t="shared" ref="L37" si="24">F37-D37</f>
        <v>-5.583146818162471E-2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29.269078607979672</v>
      </c>
      <c r="C39" s="31">
        <f>'Occ T1'!C14</f>
        <v>29.310987604273194</v>
      </c>
      <c r="D39" s="31">
        <f>'Occ T1'!D14</f>
        <v>29.624994157453354</v>
      </c>
      <c r="E39" s="31">
        <f>'Occ T1'!E14</f>
        <v>29.949064874238093</v>
      </c>
      <c r="F39" s="31">
        <f>'Occ T1'!F14</f>
        <v>29.829644192583942</v>
      </c>
      <c r="H39" s="31">
        <f>C39-B39</f>
        <v>4.1908996293521739E-2</v>
      </c>
      <c r="I39" s="31">
        <f t="shared" si="5"/>
        <v>0.31400655318016035</v>
      </c>
      <c r="J39" s="31">
        <f>E39-D39</f>
        <v>0.32407071678473898</v>
      </c>
      <c r="K39" s="31">
        <f>F39-E39</f>
        <v>-0.11942068165415165</v>
      </c>
      <c r="L39" s="31">
        <f t="shared" si="4"/>
        <v>0.20465003513058733</v>
      </c>
    </row>
    <row r="40" spans="1:12" s="30" customFormat="1" x14ac:dyDescent="0.2">
      <c r="A40" s="126" t="str">
        <f>'Occ T2'!A28</f>
        <v>71 Sales occupations</v>
      </c>
      <c r="B40" s="126">
        <f>'Occ T2'!B28</f>
        <v>24.188456415460649</v>
      </c>
      <c r="C40" s="126">
        <f>'Occ T2'!C28</f>
        <v>23.783834972848652</v>
      </c>
      <c r="D40" s="126">
        <f>'Occ T2'!D28</f>
        <v>23.775844823164434</v>
      </c>
      <c r="E40" s="126">
        <f>'Occ T2'!E28</f>
        <v>22.403871344857741</v>
      </c>
      <c r="F40" s="126">
        <f>'Occ T2'!F28</f>
        <v>21.217114906768504</v>
      </c>
      <c r="G40"/>
      <c r="H40" s="11">
        <f>C40-B40</f>
        <v>-0.4046214426119974</v>
      </c>
      <c r="I40" s="31">
        <f t="shared" si="5"/>
        <v>-7.9901496842182951E-3</v>
      </c>
      <c r="J40" s="11">
        <f t="shared" ref="J40" si="25">E40-D40</f>
        <v>-1.3719734783066926</v>
      </c>
      <c r="K40" s="11">
        <f t="shared" ref="K40" si="26">F40-E40</f>
        <v>-1.1867564380892368</v>
      </c>
      <c r="L40" s="31">
        <f t="shared" si="4"/>
        <v>-2.5587299163959294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5.0806221925190238</v>
      </c>
      <c r="C41" s="126">
        <f>'Occ T2'!C29</f>
        <v>5.5271526314245438</v>
      </c>
      <c r="D41" s="126">
        <f>'Occ T2'!D29</f>
        <v>5.8491493342889216</v>
      </c>
      <c r="E41" s="126">
        <f>'Occ T2'!E29</f>
        <v>7.5451935293803531</v>
      </c>
      <c r="F41" s="126">
        <f>'Occ T2'!F29</f>
        <v>8.6125292858154374</v>
      </c>
      <c r="G41"/>
      <c r="H41" s="11">
        <f t="shared" ref="H41" si="27">C41-B41</f>
        <v>0.44653043890552002</v>
      </c>
      <c r="I41" s="31">
        <f t="shared" si="5"/>
        <v>0.32199670286437776</v>
      </c>
      <c r="J41" s="11">
        <f t="shared" ref="J41" si="28">E41-D41</f>
        <v>1.6960441950914316</v>
      </c>
      <c r="K41" s="11">
        <f t="shared" ref="K41" si="29">F41-E41</f>
        <v>1.0673357564350843</v>
      </c>
      <c r="L41" s="31">
        <f t="shared" si="4"/>
        <v>2.7633799515265158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19.278278585784591</v>
      </c>
      <c r="C43" s="31">
        <f>'Occ T1'!C15</f>
        <v>19.439991613177469</v>
      </c>
      <c r="D43" s="31">
        <f>'Occ T1'!D15</f>
        <v>17.319022976458537</v>
      </c>
      <c r="E43" s="31">
        <f>'Occ T1'!E15</f>
        <v>19.603303470433069</v>
      </c>
      <c r="F43" s="31">
        <f>'Occ T1'!F15</f>
        <v>19.708221711028056</v>
      </c>
      <c r="H43" s="31">
        <f t="shared" ref="H43:K45" si="30">C43-B43</f>
        <v>0.16171302739287796</v>
      </c>
      <c r="I43" s="31">
        <f t="shared" si="5"/>
        <v>-2.1209686367189313</v>
      </c>
      <c r="J43" s="31">
        <f t="shared" si="30"/>
        <v>2.2842804939745314</v>
      </c>
      <c r="K43" s="31">
        <f t="shared" si="30"/>
        <v>0.10491824059498711</v>
      </c>
      <c r="L43" s="31">
        <f t="shared" si="4"/>
        <v>2.3891987345695185</v>
      </c>
    </row>
    <row r="44" spans="1:12" x14ac:dyDescent="0.2">
      <c r="A44" s="10" t="str">
        <f>'Occ T2'!A30</f>
        <v>81 Process, plant and machine operatives</v>
      </c>
      <c r="B44" s="10">
        <f>'Occ T2'!B30</f>
        <v>9.7727897014878895</v>
      </c>
      <c r="C44" s="10">
        <f>'Occ T2'!C30</f>
        <v>9.4100767607124958</v>
      </c>
      <c r="D44" s="10">
        <f>'Occ T2'!D30</f>
        <v>8.2927484885188889</v>
      </c>
      <c r="E44" s="10">
        <f>'Occ T2'!E30</f>
        <v>9.9463736234719384</v>
      </c>
      <c r="F44" s="10">
        <f>'Occ T2'!F30</f>
        <v>9.7870650000506725</v>
      </c>
      <c r="H44" s="11">
        <f t="shared" si="30"/>
        <v>-0.36271294077539373</v>
      </c>
      <c r="I44" s="31">
        <f t="shared" si="5"/>
        <v>-1.1173282721936069</v>
      </c>
      <c r="J44" s="11">
        <f t="shared" si="30"/>
        <v>1.6536251349530495</v>
      </c>
      <c r="K44" s="11">
        <f t="shared" si="30"/>
        <v>-0.15930862342126595</v>
      </c>
      <c r="L44" s="31">
        <f t="shared" si="4"/>
        <v>1.4943165115317836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9.5054888842966996</v>
      </c>
      <c r="C45" s="10">
        <f>'Occ T2'!C31</f>
        <v>10.029914852464973</v>
      </c>
      <c r="D45" s="10">
        <f>'Occ T2'!D31</f>
        <v>9.0262744879396486</v>
      </c>
      <c r="E45" s="10">
        <f>'Occ T2'!E31</f>
        <v>9.6569298469611322</v>
      </c>
      <c r="F45" s="10">
        <f>'Occ T2'!F31</f>
        <v>9.9211567109773835</v>
      </c>
      <c r="H45" s="11">
        <f t="shared" si="30"/>
        <v>0.52442596816827347</v>
      </c>
      <c r="I45" s="31">
        <f t="shared" si="5"/>
        <v>-1.0036403645253245</v>
      </c>
      <c r="J45" s="11">
        <f t="shared" si="30"/>
        <v>0.63065535902148362</v>
      </c>
      <c r="K45" s="11">
        <f t="shared" si="30"/>
        <v>0.26422686401625128</v>
      </c>
      <c r="L45" s="31">
        <f t="shared" si="4"/>
        <v>0.8948822230377349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36.543630649865953</v>
      </c>
      <c r="C47" s="31">
        <f>'Occ T1'!C16</f>
        <v>36.099481759079275</v>
      </c>
      <c r="D47" s="31">
        <f>'Occ T1'!D16</f>
        <v>33.560335305287616</v>
      </c>
      <c r="E47" s="31">
        <f>'Occ T1'!E16</f>
        <v>34.938096791521566</v>
      </c>
      <c r="F47" s="31">
        <f>'Occ T1'!F16</f>
        <v>34.145490312044231</v>
      </c>
      <c r="H47" s="31">
        <f t="shared" ref="H47:K49" si="31">C47-B47</f>
        <v>-0.44414889078667841</v>
      </c>
      <c r="I47" s="31">
        <f t="shared" si="5"/>
        <v>-2.539146453791659</v>
      </c>
      <c r="J47" s="31">
        <f t="shared" si="31"/>
        <v>1.3777614862339504</v>
      </c>
      <c r="K47" s="31">
        <f t="shared" si="31"/>
        <v>-0.79260647947733531</v>
      </c>
      <c r="L47" s="31">
        <f t="shared" si="4"/>
        <v>0.58515500675661514</v>
      </c>
    </row>
    <row r="48" spans="1:12" x14ac:dyDescent="0.2">
      <c r="A48" s="10" t="str">
        <f>'Occ T2'!A32</f>
        <v>91 Elementary trades and related occupations</v>
      </c>
      <c r="B48" s="10">
        <f>'Occ T2'!B32</f>
        <v>6.1858391787442359</v>
      </c>
      <c r="C48" s="10">
        <f>'Occ T2'!C32</f>
        <v>5.4875523245793483</v>
      </c>
      <c r="D48" s="10">
        <f>'Occ T2'!D32</f>
        <v>4.9566728858423668</v>
      </c>
      <c r="E48" s="10">
        <f>'Occ T2'!E32</f>
        <v>4.3995817564518509</v>
      </c>
      <c r="F48" s="10">
        <f>'Occ T2'!F32</f>
        <v>4.3895410793673815</v>
      </c>
      <c r="H48" s="11">
        <f t="shared" si="31"/>
        <v>-0.69828685416488767</v>
      </c>
      <c r="I48" s="31">
        <f t="shared" si="5"/>
        <v>-0.53087943873698151</v>
      </c>
      <c r="J48" s="11">
        <f t="shared" si="31"/>
        <v>-0.55709112939051586</v>
      </c>
      <c r="K48" s="11">
        <f t="shared" si="31"/>
        <v>-1.0040677084469429E-2</v>
      </c>
      <c r="L48" s="31">
        <f t="shared" si="4"/>
        <v>-0.56713180647498529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30.357791471121715</v>
      </c>
      <c r="C49" s="10">
        <f>'Occ T2'!C33</f>
        <v>30.611929434499924</v>
      </c>
      <c r="D49" s="10">
        <f>'Occ T2'!D33</f>
        <v>28.603662419445246</v>
      </c>
      <c r="E49" s="10">
        <f>'Occ T2'!E33</f>
        <v>30.538515035069715</v>
      </c>
      <c r="F49" s="10">
        <f>'Occ T2'!F33</f>
        <v>29.755949232676848</v>
      </c>
      <c r="H49" s="11">
        <f t="shared" si="31"/>
        <v>0.25413796337820926</v>
      </c>
      <c r="I49" s="31">
        <f t="shared" si="5"/>
        <v>-2.0082670150546775</v>
      </c>
      <c r="J49" s="11">
        <f t="shared" si="31"/>
        <v>1.9348526156244681</v>
      </c>
      <c r="K49" s="11">
        <f t="shared" si="31"/>
        <v>-0.78256580239286677</v>
      </c>
      <c r="L49" s="31">
        <f t="shared" si="4"/>
        <v>1.1522868132316013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337.07</v>
      </c>
      <c r="C51" s="34">
        <f>'Occ T1'!C18</f>
        <v>351.15800000000007</v>
      </c>
      <c r="D51" s="34">
        <f>'Occ T1'!D18</f>
        <v>347.39299999999992</v>
      </c>
      <c r="E51" s="34">
        <f>'Occ T1'!E18</f>
        <v>363.64400000000001</v>
      </c>
      <c r="F51" s="34">
        <f>'Occ T1'!F18</f>
        <v>386.17199999999991</v>
      </c>
      <c r="G51" s="24"/>
      <c r="H51" s="34">
        <f>C51-B51</f>
        <v>14.088000000000079</v>
      </c>
      <c r="I51" s="205">
        <f>D51-C51</f>
        <v>-3.7650000000001569</v>
      </c>
      <c r="J51" s="34">
        <f>E51-D51</f>
        <v>16.25100000000009</v>
      </c>
      <c r="K51" s="34">
        <f>F51-E51</f>
        <v>22.527999999999906</v>
      </c>
      <c r="L51" s="205">
        <f>F51-D51</f>
        <v>38.778999999999996</v>
      </c>
    </row>
    <row r="53" spans="1:12" ht="15.75" x14ac:dyDescent="0.25">
      <c r="A53" s="19" t="str">
        <f>CONCATENATE(A1," (Continued)")</f>
        <v>Occupation Table 3  Employment Change by Occupation in Occupation Group (SOC 2020), 2015-2035, Gloucestershire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3.8293911587007567</v>
      </c>
      <c r="C59" s="44">
        <f>IF(AND(D$5-C$5 &lt;&gt; 0,D7 &lt;&gt; 0,C7 &lt;&gt; 0),(EXP(LN(D7/C7)/(D$5-C$5))-1)*100,0)</f>
        <v>2.7305885147722364</v>
      </c>
      <c r="D59" s="44">
        <f>IF(AND(E$5-D$5 &lt;&gt; 0,E7 &lt;&gt; 0,D7 &lt;&gt; 0),(EXP(LN(E7/D7)/(E$5-D$5))-1)*100,0)</f>
        <v>0.78580200736029227</v>
      </c>
      <c r="E59" s="44">
        <f>IF(AND(F$5-E$5 &lt;&gt; 0,F7 &lt;&gt; 0,E7 &lt;&gt; 0),(EXP(LN(F7/E7)/(F$5-E$5))-1)*100,0)</f>
        <v>1.1230371386661497</v>
      </c>
      <c r="F59" s="44">
        <f>IF(AND(F$5-D$5 &lt;&gt; 0,F7 &lt;&gt; 0,D7 &lt;&gt; 0),(EXP(LN(F7/D7)/(F$5-D$5))-1)*100,0)</f>
        <v>1.0105002356249226</v>
      </c>
      <c r="H59" s="44">
        <f>(B7/B$51)*100</f>
        <v>10.084111020135932</v>
      </c>
      <c r="I59" s="44">
        <f>(C7/C$51)*100</f>
        <v>11.24958190555577</v>
      </c>
      <c r="J59" s="44">
        <f>(D7/D$51)*100</f>
        <v>11.682012372169938</v>
      </c>
      <c r="K59" s="44">
        <f>(E7/E$51)*100</f>
        <v>11.605372351733676</v>
      </c>
      <c r="L59" s="44">
        <f>(F7/F$51)*100</f>
        <v>12.219565726987458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4.457675496336666</v>
      </c>
      <c r="C60" s="44">
        <f t="shared" si="32"/>
        <v>3.2906871781593239</v>
      </c>
      <c r="D60" s="44">
        <f t="shared" si="32"/>
        <v>-1.2752256986777066</v>
      </c>
      <c r="E60" s="44">
        <f t="shared" si="32"/>
        <v>0.96425257325922775</v>
      </c>
      <c r="F60" s="44">
        <f>IF(AND(F$5-D$5 &lt;&gt; 0,F8 &lt;&gt; 0,D8 &lt;&gt; 0),(EXP(LN(F8/D8)/(F$5-D$5))-1)*100,0)</f>
        <v>0.2121714864084856</v>
      </c>
      <c r="H60" s="44">
        <f t="shared" ref="H60:L60" si="33">(B8/B$51)*100</f>
        <v>6.5655052438529484</v>
      </c>
      <c r="I60" s="44">
        <f t="shared" si="33"/>
        <v>7.5032102410359496</v>
      </c>
      <c r="J60" s="44">
        <f t="shared" si="33"/>
        <v>7.834112179595774</v>
      </c>
      <c r="K60" s="44">
        <f t="shared" si="33"/>
        <v>7.0188372245822475</v>
      </c>
      <c r="L60" s="44">
        <f t="shared" si="33"/>
        <v>7.2750697501285932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2.6255927684330382</v>
      </c>
      <c r="C61" s="44">
        <f>IF(AND(D$5-C$5 &lt;&gt; 0,D9 &lt;&gt; 0,C9 &lt;&gt; 0),(EXP(LN(D9/C9)/(D$5-C$5))-1)*100,0)</f>
        <v>1.6088263396744296</v>
      </c>
      <c r="D61" s="44">
        <f t="shared" si="34"/>
        <v>4.5257416421238261</v>
      </c>
      <c r="E61" s="44">
        <f t="shared" si="34"/>
        <v>1.361765382784963</v>
      </c>
      <c r="F61" s="44">
        <f>IF(AND(F$5-D$5 &lt;&gt; 0,F9 &lt;&gt; 0,D9 &lt;&gt; 0),(EXP(LN(F9/D9)/(F$5-D$5))-1)*100,0)</f>
        <v>2.4056369472781114</v>
      </c>
      <c r="H61" s="44">
        <f t="shared" ref="H61:L61" si="35">(B9/B$51)*100</f>
        <v>3.5186057762829841</v>
      </c>
      <c r="I61" s="44">
        <f t="shared" si="35"/>
        <v>3.74637166451982</v>
      </c>
      <c r="J61" s="44">
        <f t="shared" si="35"/>
        <v>3.8479001925741634</v>
      </c>
      <c r="K61" s="44">
        <f t="shared" si="35"/>
        <v>4.5865351271514285</v>
      </c>
      <c r="L61" s="44">
        <f t="shared" si="35"/>
        <v>4.9444959768588648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2.890352170636179</v>
      </c>
      <c r="C63" s="44">
        <f t="shared" si="36"/>
        <v>3.3588244135719592</v>
      </c>
      <c r="D63" s="44">
        <f t="shared" si="36"/>
        <v>1.9076503344467755</v>
      </c>
      <c r="E63" s="44">
        <f t="shared" si="36"/>
        <v>1.3059548774629004</v>
      </c>
      <c r="F63" s="44">
        <f>IF(AND(F$5-D$5 &lt;&gt; 0,F11 &lt;&gt; 0,D11 &lt;&gt; 0),(EXP(LN(F11/D11)/(F$5-D$5))-1)*100,0)</f>
        <v>1.5061242567065314</v>
      </c>
      <c r="H63" s="44">
        <f>(B11/B$51)*100</f>
        <v>19.913814856257559</v>
      </c>
      <c r="I63" s="44">
        <f>(C11/C$51)*100</f>
        <v>21.422522819401937</v>
      </c>
      <c r="J63" s="44">
        <f>(D11/D$51)*100</f>
        <v>22.382040586602994</v>
      </c>
      <c r="K63" s="44">
        <f>(E11/E$51)*100</f>
        <v>23.500562478557498</v>
      </c>
      <c r="L63" s="44">
        <f>(F11/F$51)*100</f>
        <v>25.195538577607714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3.726420252776097</v>
      </c>
      <c r="C64" s="44">
        <f t="shared" si="36"/>
        <v>3.7074364526136439</v>
      </c>
      <c r="D64" s="49">
        <f t="shared" si="36"/>
        <v>1.2454871707619164</v>
      </c>
      <c r="E64" s="49">
        <f t="shared" si="36"/>
        <v>1.0995424074948801</v>
      </c>
      <c r="F64" s="44">
        <f>IF(AND(F$5-D$5 &lt;&gt; 0,F12 &lt;&gt; 0,D12 &lt;&gt; 0),(EXP(LN(F12/D12)/(F$5-D$5))-1)*100,0)</f>
        <v>1.1481672715397462</v>
      </c>
      <c r="H64" s="40">
        <f t="shared" ref="H64:L67" si="37">(B12/B$11)*100</f>
        <v>28.18674689183181</v>
      </c>
      <c r="I64" s="40">
        <f t="shared" si="37"/>
        <v>29.114135634008754</v>
      </c>
      <c r="J64" s="40">
        <f t="shared" si="37"/>
        <v>29.21233274727793</v>
      </c>
      <c r="K64" s="40">
        <f t="shared" si="37"/>
        <v>28.275524511629285</v>
      </c>
      <c r="L64" s="40">
        <f t="shared" si="37"/>
        <v>27.704659996460567</v>
      </c>
    </row>
    <row r="65" spans="1:12" x14ac:dyDescent="0.2">
      <c r="A65" t="str">
        <f>A13</f>
        <v>22 Health professionals</v>
      </c>
      <c r="B65" s="49">
        <f t="shared" si="36"/>
        <v>2.1760562392046712</v>
      </c>
      <c r="C65" s="44">
        <f t="shared" si="36"/>
        <v>-1.3390594911773857</v>
      </c>
      <c r="D65" s="49">
        <f t="shared" si="36"/>
        <v>2.6337372363738343</v>
      </c>
      <c r="E65" s="49">
        <f t="shared" si="36"/>
        <v>1.7579852605020152</v>
      </c>
      <c r="F65" s="44">
        <f>IF(AND(F$5-D$5 &lt;&gt; 0,F13 &lt;&gt; 0,D13 &lt;&gt; 0),(EXP(LN(F13/D13)/(F$5-D$5))-1)*100,0)</f>
        <v>2.0490691316793486</v>
      </c>
      <c r="H65" s="40">
        <f t="shared" si="37"/>
        <v>21.476305968058981</v>
      </c>
      <c r="I65" s="40">
        <f t="shared" si="37"/>
        <v>20.886107615139771</v>
      </c>
      <c r="J65" s="40">
        <f t="shared" si="37"/>
        <v>19.936788489707226</v>
      </c>
      <c r="K65" s="40">
        <f t="shared" si="37"/>
        <v>20.657224845410653</v>
      </c>
      <c r="L65" s="40">
        <f t="shared" si="37"/>
        <v>21.597686301142119</v>
      </c>
    </row>
    <row r="66" spans="1:12" x14ac:dyDescent="0.2">
      <c r="A66" t="str">
        <f>A14</f>
        <v>23 Teaching and other educational professionals</v>
      </c>
      <c r="B66" s="49">
        <f t="shared" si="36"/>
        <v>1.7189432045547459</v>
      </c>
      <c r="C66" s="44">
        <f t="shared" si="36"/>
        <v>0.34088039128032932</v>
      </c>
      <c r="D66" s="49">
        <f t="shared" si="36"/>
        <v>1.1790219682663139</v>
      </c>
      <c r="E66" s="49">
        <f t="shared" si="36"/>
        <v>1.1020097361780889</v>
      </c>
      <c r="F66" s="44">
        <f>IF(AND(F$5-D$5 &lt;&gt; 0,F14 &lt;&gt; 0,D14 &lt;&gt; 0),(EXP(LN(F14/D14)/(F$5-D$5))-1)*100,0)</f>
        <v>1.1276739649228817</v>
      </c>
      <c r="H66" s="40">
        <f t="shared" si="37"/>
        <v>22.596317866859778</v>
      </c>
      <c r="I66" s="40">
        <f t="shared" si="37"/>
        <v>21.584719958806573</v>
      </c>
      <c r="J66" s="40">
        <f t="shared" si="37"/>
        <v>20.954474046644624</v>
      </c>
      <c r="K66" s="40">
        <f t="shared" si="37"/>
        <v>20.21599905249473</v>
      </c>
      <c r="L66" s="40">
        <f t="shared" si="37"/>
        <v>19.812685759078278</v>
      </c>
    </row>
    <row r="67" spans="1:12" x14ac:dyDescent="0.2">
      <c r="A67" t="str">
        <f>A15</f>
        <v>24 Business, media and public service professionals</v>
      </c>
      <c r="B67" s="49">
        <f t="shared" si="36"/>
        <v>3.5100771495859551</v>
      </c>
      <c r="C67" s="44">
        <f t="shared" si="36"/>
        <v>8.7472547824217095</v>
      </c>
      <c r="D67" s="49">
        <f t="shared" si="36"/>
        <v>2.5504458685539078</v>
      </c>
      <c r="E67" s="49">
        <f t="shared" si="36"/>
        <v>1.3170208424177599</v>
      </c>
      <c r="F67" s="44">
        <f>IF(AND(F$5-D$5 &lt;&gt; 0,F15 &lt;&gt; 0,D15 &lt;&gt; 0),(EXP(LN(F15/D15)/(F$5-D$5))-1)*100,0)</f>
        <v>1.726505309330495</v>
      </c>
      <c r="H67" s="40">
        <f t="shared" si="37"/>
        <v>27.740629273249439</v>
      </c>
      <c r="I67" s="40">
        <f t="shared" si="37"/>
        <v>28.415036792044919</v>
      </c>
      <c r="J67" s="40">
        <f t="shared" si="37"/>
        <v>29.896404716370228</v>
      </c>
      <c r="K67" s="40">
        <f t="shared" si="37"/>
        <v>30.851251590465328</v>
      </c>
      <c r="L67" s="40">
        <f t="shared" si="37"/>
        <v>30.88496794331903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1.5353910591180187</v>
      </c>
      <c r="C69" s="44">
        <f t="shared" si="39"/>
        <v>4.1758460153515031</v>
      </c>
      <c r="D69" s="44">
        <f t="shared" si="39"/>
        <v>-7.1583914160067152E-3</v>
      </c>
      <c r="E69" s="44">
        <f t="shared" si="39"/>
        <v>0.92604489973309168</v>
      </c>
      <c r="F69" s="44">
        <f t="shared" ref="F69:F74" si="40">IF(AND(F$5-D$5 &lt;&gt; 0,F17 &lt;&gt; 0,D17 &lt;&gt; 0),(EXP(LN(F17/D17)/(F$5-D$5))-1)*100,0)</f>
        <v>0.61401342738613973</v>
      </c>
      <c r="H69" s="44">
        <f>(B17/B$51)*100</f>
        <v>12.019343134538101</v>
      </c>
      <c r="I69" s="44">
        <f>(C17/C$51)*100</f>
        <v>12.262190286444765</v>
      </c>
      <c r="J69" s="44">
        <f>(D17/D$51)*100</f>
        <v>12.912686022130421</v>
      </c>
      <c r="K69" s="44">
        <f>(E17/E$51)*100</f>
        <v>12.33121244362183</v>
      </c>
      <c r="L69" s="44">
        <f>(F17/F$51)*100</f>
        <v>12.733094693777556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4.1650234525023144</v>
      </c>
      <c r="C70" s="44">
        <f t="shared" si="39"/>
        <v>9.9571946634481314</v>
      </c>
      <c r="D70" s="49">
        <f t="shared" si="39"/>
        <v>-2.4336429240361723</v>
      </c>
      <c r="E70" s="49">
        <f t="shared" si="39"/>
        <v>0.63523110683056938</v>
      </c>
      <c r="F70" s="44">
        <f t="shared" si="40"/>
        <v>-0.3983051101304147</v>
      </c>
      <c r="H70" s="40">
        <f t="shared" ref="H70:L74" si="41">(B18/B$17)*100</f>
        <v>13.814558762386728</v>
      </c>
      <c r="I70" s="40">
        <f t="shared" si="41"/>
        <v>15.302236108226708</v>
      </c>
      <c r="J70" s="40">
        <f t="shared" si="41"/>
        <v>16.151449869582819</v>
      </c>
      <c r="K70" s="40">
        <f t="shared" si="41"/>
        <v>14.284577843487096</v>
      </c>
      <c r="L70" s="40">
        <f t="shared" si="41"/>
        <v>13.878270524283941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0.96893646077895745</v>
      </c>
      <c r="C71" s="44">
        <f t="shared" si="39"/>
        <v>0.31078570307170317</v>
      </c>
      <c r="D71" s="49">
        <f t="shared" si="39"/>
        <v>1.2584890336728938</v>
      </c>
      <c r="E71" s="49">
        <f t="shared" si="39"/>
        <v>1.6246361407444398</v>
      </c>
      <c r="F71" s="44">
        <f t="shared" si="40"/>
        <v>1.5024402326446085</v>
      </c>
      <c r="H71" s="40">
        <f t="shared" si="41"/>
        <v>15.815584185677324</v>
      </c>
      <c r="I71" s="40">
        <f t="shared" si="41"/>
        <v>15.465593175172677</v>
      </c>
      <c r="J71" s="40">
        <f t="shared" si="41"/>
        <v>14.891799415164078</v>
      </c>
      <c r="K71" s="40">
        <f t="shared" si="41"/>
        <v>15.858417199489539</v>
      </c>
      <c r="L71" s="40">
        <f t="shared" si="41"/>
        <v>16.990937069010208</v>
      </c>
    </row>
    <row r="72" spans="1:12" x14ac:dyDescent="0.2">
      <c r="A72" t="str">
        <f t="shared" si="38"/>
        <v>33 Protective service occupations</v>
      </c>
      <c r="B72" s="49">
        <f t="shared" si="39"/>
        <v>-3.6499976086389663</v>
      </c>
      <c r="C72" s="44">
        <f t="shared" si="39"/>
        <v>8.2774560389879746</v>
      </c>
      <c r="D72" s="49">
        <f t="shared" si="39"/>
        <v>3.9068776610729827</v>
      </c>
      <c r="E72" s="49">
        <f t="shared" si="39"/>
        <v>1.4223872618118527</v>
      </c>
      <c r="F72" s="44">
        <f t="shared" si="40"/>
        <v>2.2438789214412003</v>
      </c>
      <c r="H72" s="40">
        <f t="shared" si="41"/>
        <v>6.4783878152912662</v>
      </c>
      <c r="I72" s="40">
        <f t="shared" si="41"/>
        <v>5.2529598139242841</v>
      </c>
      <c r="J72" s="40">
        <f t="shared" si="41"/>
        <v>5.4597792778466268</v>
      </c>
      <c r="K72" s="40">
        <f t="shared" si="41"/>
        <v>6.6153375264904835</v>
      </c>
      <c r="L72" s="40">
        <f t="shared" si="41"/>
        <v>6.9479670511069944</v>
      </c>
    </row>
    <row r="73" spans="1:12" x14ac:dyDescent="0.2">
      <c r="A73" t="str">
        <f t="shared" si="38"/>
        <v>34 Culture, media and sports occupations</v>
      </c>
      <c r="B73" s="49">
        <f t="shared" si="39"/>
        <v>2.4530819061195919</v>
      </c>
      <c r="C73" s="44">
        <f t="shared" si="39"/>
        <v>-0.4673569562591684</v>
      </c>
      <c r="D73" s="49">
        <f t="shared" si="39"/>
        <v>1.1125700399583938</v>
      </c>
      <c r="E73" s="49">
        <f t="shared" si="39"/>
        <v>1.5322270342105204</v>
      </c>
      <c r="F73" s="44">
        <f t="shared" si="40"/>
        <v>1.392148198711296</v>
      </c>
      <c r="H73" s="40">
        <f t="shared" si="41"/>
        <v>16.28993612071886</v>
      </c>
      <c r="I73" s="40">
        <f t="shared" si="41"/>
        <v>16.886891228487482</v>
      </c>
      <c r="J73" s="40">
        <f t="shared" si="41"/>
        <v>16.134228624510889</v>
      </c>
      <c r="K73" s="40">
        <f t="shared" si="41"/>
        <v>17.05805070498506</v>
      </c>
      <c r="L73" s="40">
        <f t="shared" si="41"/>
        <v>18.110730961147841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1.2627533132762103</v>
      </c>
      <c r="C74" s="44">
        <f t="shared" si="39"/>
        <v>4.7740658408306214</v>
      </c>
      <c r="D74" s="49">
        <f t="shared" si="39"/>
        <v>-0.51006903815744575</v>
      </c>
      <c r="E74" s="49">
        <f t="shared" si="39"/>
        <v>0.45483145651978862</v>
      </c>
      <c r="F74" s="44">
        <f t="shared" si="40"/>
        <v>0.13216263033111186</v>
      </c>
      <c r="H74" s="40">
        <f t="shared" si="41"/>
        <v>47.601533115925825</v>
      </c>
      <c r="I74" s="40">
        <f t="shared" si="41"/>
        <v>47.092319674188857</v>
      </c>
      <c r="J74" s="40">
        <f t="shared" si="41"/>
        <v>47.36274281289559</v>
      </c>
      <c r="K74" s="40">
        <f t="shared" si="41"/>
        <v>46.183616725547814</v>
      </c>
      <c r="L74" s="40">
        <f t="shared" si="41"/>
        <v>44.072094394451014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-1.3753474361051676</v>
      </c>
      <c r="C76" s="44">
        <f t="shared" si="42"/>
        <v>4.3627574543602998</v>
      </c>
      <c r="D76" s="44">
        <f t="shared" si="42"/>
        <v>-1.0497862331059205</v>
      </c>
      <c r="E76" s="44">
        <f t="shared" si="42"/>
        <v>-0.68084702813088205</v>
      </c>
      <c r="F76" s="44">
        <f>IF(AND(F$5-D$5 &lt;&gt; 0,F24 &lt;&gt; 0,D24 &lt;&gt; 0),(EXP(LN(F24/D24)/(F$5-D$5))-1)*100,0)</f>
        <v>-0.80397935508390583</v>
      </c>
      <c r="H76" s="44">
        <f>(B24/B$51)*100</f>
        <v>10.489441078057983</v>
      </c>
      <c r="I76" s="44">
        <f>(C24/C$51)*100</f>
        <v>9.5260274156510221</v>
      </c>
      <c r="J76" s="44">
        <f>(D24/D$51)*100</f>
        <v>10.04937091999569</v>
      </c>
      <c r="K76" s="44">
        <f>(E24/E$51)*100</f>
        <v>9.1068293166244203</v>
      </c>
      <c r="L76" s="44">
        <f>(F24/F$51)*100</f>
        <v>8.009269599504476</v>
      </c>
    </row>
    <row r="77" spans="1:12" x14ac:dyDescent="0.2">
      <c r="A77" t="str">
        <f>A25</f>
        <v>41 Administrative occupations</v>
      </c>
      <c r="B77" s="49">
        <f t="shared" si="42"/>
        <v>-1.137566445182514</v>
      </c>
      <c r="C77" s="44">
        <f t="shared" si="42"/>
        <v>5.9089692977918995</v>
      </c>
      <c r="D77" s="49">
        <f t="shared" si="42"/>
        <v>-1.5877510028269648</v>
      </c>
      <c r="E77" s="49">
        <f t="shared" si="42"/>
        <v>-0.5769537929240065</v>
      </c>
      <c r="F77" s="44">
        <f>IF(AND(F$5-D$5 &lt;&gt; 0,F25 &lt;&gt; 0,D25 &lt;&gt; 0),(EXP(LN(F25/D25)/(F$5-D$5))-1)*100,0)</f>
        <v>-0.91503451165201311</v>
      </c>
      <c r="H77" s="40">
        <f t="shared" ref="H77:L78" si="43">(B25/B$24)*100</f>
        <v>79.993353053984066</v>
      </c>
      <c r="I77" s="40">
        <f t="shared" si="43"/>
        <v>80.767593452909708</v>
      </c>
      <c r="J77" s="40">
        <f t="shared" si="43"/>
        <v>81.964225399099632</v>
      </c>
      <c r="K77" s="40">
        <f t="shared" si="43"/>
        <v>79.76023758526118</v>
      </c>
      <c r="L77" s="40">
        <f t="shared" si="43"/>
        <v>80.59851144253723</v>
      </c>
    </row>
    <row r="78" spans="1:12" x14ac:dyDescent="0.2">
      <c r="A78" t="str">
        <f>A26</f>
        <v>42 Secretarial and related occupations</v>
      </c>
      <c r="B78" s="49">
        <f t="shared" si="42"/>
        <v>-2.3436884876867792</v>
      </c>
      <c r="C78" s="44">
        <f t="shared" si="42"/>
        <v>-2.1306477914460831</v>
      </c>
      <c r="D78" s="49">
        <f t="shared" si="42"/>
        <v>1.2583529573385599</v>
      </c>
      <c r="E78" s="49">
        <f t="shared" si="42"/>
        <v>-1.1000729490350691</v>
      </c>
      <c r="F78" s="44">
        <f>IF(AND(F$5-D$5 &lt;&gt; 0,F26 &lt;&gt; 0,D26 &lt;&gt; 0),(EXP(LN(F26/D26)/(F$5-D$5))-1)*100,0)</f>
        <v>-0.32009842201299321</v>
      </c>
      <c r="H78" s="40">
        <f t="shared" si="43"/>
        <v>20.00664694601592</v>
      </c>
      <c r="I78" s="40">
        <f t="shared" si="43"/>
        <v>19.232406547090282</v>
      </c>
      <c r="J78" s="40">
        <f t="shared" si="43"/>
        <v>18.035774600900371</v>
      </c>
      <c r="K78" s="40">
        <f t="shared" si="43"/>
        <v>20.239762414738813</v>
      </c>
      <c r="L78" s="40">
        <f t="shared" si="43"/>
        <v>19.401488557462766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0.17339373687734749</v>
      </c>
      <c r="C80" s="44">
        <f t="shared" si="44"/>
        <v>-10.022874386698033</v>
      </c>
      <c r="D80" s="44">
        <f t="shared" si="44"/>
        <v>0.63889838855442083</v>
      </c>
      <c r="E80" s="44">
        <f t="shared" si="44"/>
        <v>-4.8294670278847818E-2</v>
      </c>
      <c r="F80" s="44">
        <f>IF(AND(F$5-D$5 &lt;&gt; 0,F28 &lt;&gt; 0,D28 &lt;&gt; 0),(EXP(LN(F28/D28)/(F$5-D$5))-1)*100,0)</f>
        <v>0.18024672033867262</v>
      </c>
      <c r="H80" s="44">
        <f>(B28/B$51)*100</f>
        <v>12.311312861856853</v>
      </c>
      <c r="I80" s="44">
        <f>(C28/C$51)*100</f>
        <v>11.899575023415739</v>
      </c>
      <c r="J80" s="44">
        <f>(D28/D$51)*100</f>
        <v>10.822935503189472</v>
      </c>
      <c r="K80" s="44">
        <f>(E28/E$51)*100</f>
        <v>10.673800432300595</v>
      </c>
      <c r="L80" s="44">
        <f>(F28/F$51)*100</f>
        <v>10.002689917174919</v>
      </c>
    </row>
    <row r="81" spans="1:12" x14ac:dyDescent="0.2">
      <c r="A81" t="str">
        <f>A29</f>
        <v>51 Skilled agricultural and related trades</v>
      </c>
      <c r="B81" s="49">
        <f t="shared" si="44"/>
        <v>-1.2282894896108343</v>
      </c>
      <c r="C81" s="44">
        <f t="shared" si="44"/>
        <v>10.000238811714656</v>
      </c>
      <c r="D81" s="49">
        <f t="shared" si="44"/>
        <v>0.16919842885911862</v>
      </c>
      <c r="E81" s="49">
        <f t="shared" si="44"/>
        <v>0.8844537042429268</v>
      </c>
      <c r="F81" s="44">
        <f>IF(AND(F$5-D$5 &lt;&gt; 0,F29 &lt;&gt; 0,D29 &lt;&gt; 0),(EXP(LN(F29/D29)/(F$5-D$5))-1)*100,0)</f>
        <v>0.645469599251558</v>
      </c>
      <c r="H81" s="40">
        <f t="shared" ref="H81:L84" si="45">(B29/B$28)*100</f>
        <v>12.08841403394025</v>
      </c>
      <c r="I81" s="40">
        <f t="shared" si="45"/>
        <v>11.425890996328086</v>
      </c>
      <c r="J81" s="40">
        <f t="shared" si="45"/>
        <v>13.968558449336602</v>
      </c>
      <c r="K81" s="40">
        <f t="shared" si="45"/>
        <v>13.645618037209999</v>
      </c>
      <c r="L81" s="40">
        <f t="shared" si="45"/>
        <v>14.973853993032026</v>
      </c>
    </row>
    <row r="82" spans="1:12" x14ac:dyDescent="0.2">
      <c r="A82" t="str">
        <f>A30</f>
        <v>52 Skilled metal, electrical and electronic trades</v>
      </c>
      <c r="B82" s="49">
        <f t="shared" si="44"/>
        <v>-0.20458975832046145</v>
      </c>
      <c r="C82" s="44">
        <f t="shared" si="44"/>
        <v>-10.595524736358842</v>
      </c>
      <c r="D82" s="49">
        <f t="shared" si="44"/>
        <v>-0.20607768600948706</v>
      </c>
      <c r="E82" s="49">
        <f t="shared" si="44"/>
        <v>-0.43862285097745479</v>
      </c>
      <c r="F82" s="44">
        <f>IF(AND(F$5-D$5 &lt;&gt; 0,F30 &lt;&gt; 0,D30 &lt;&gt; 0),(EXP(LN(F30/D30)/(F$5-D$5))-1)*100,0)</f>
        <v>-0.36116806834723958</v>
      </c>
      <c r="H82" s="40">
        <f t="shared" si="45"/>
        <v>38.139522010452858</v>
      </c>
      <c r="I82" s="40">
        <f t="shared" si="45"/>
        <v>37.567125685850947</v>
      </c>
      <c r="J82" s="40">
        <f t="shared" si="45"/>
        <v>37.328033499774563</v>
      </c>
      <c r="K82" s="40">
        <f t="shared" si="45"/>
        <v>35.787074924445214</v>
      </c>
      <c r="L82" s="40">
        <f t="shared" si="45"/>
        <v>34.413835003498058</v>
      </c>
    </row>
    <row r="83" spans="1:12" x14ac:dyDescent="0.2">
      <c r="A83" t="str">
        <f>A31</f>
        <v>53 Skilled construction and building trades</v>
      </c>
      <c r="B83" s="49">
        <f t="shared" si="44"/>
        <v>1.4786690304080974</v>
      </c>
      <c r="C83" s="44">
        <f t="shared" si="44"/>
        <v>-19.091794470178446</v>
      </c>
      <c r="D83" s="49">
        <f t="shared" si="44"/>
        <v>1.9493422834292895</v>
      </c>
      <c r="E83" s="49">
        <f t="shared" si="44"/>
        <v>0.15774569235376124</v>
      </c>
      <c r="F83" s="44">
        <f>IF(AND(F$5-D$5 &lt;&gt; 0,F31 &lt;&gt; 0,D31 &lt;&gt; 0),(EXP(LN(F31/D31)/(F$5-D$5))-1)*100,0)</f>
        <v>0.75141867818886432</v>
      </c>
      <c r="H83" s="40">
        <f t="shared" si="45"/>
        <v>33.20767534815986</v>
      </c>
      <c r="I83" s="40">
        <f t="shared" si="45"/>
        <v>34.972604391946014</v>
      </c>
      <c r="J83" s="40">
        <f t="shared" si="45"/>
        <v>31.447666779415233</v>
      </c>
      <c r="K83" s="40">
        <f t="shared" si="45"/>
        <v>33.549125119259884</v>
      </c>
      <c r="L83" s="40">
        <f t="shared" si="45"/>
        <v>34.247157213544654</v>
      </c>
    </row>
    <row r="84" spans="1:12" x14ac:dyDescent="0.2">
      <c r="A84" t="str">
        <f>A32</f>
        <v>54 Textiles, printing and other skilled trades</v>
      </c>
      <c r="B84" s="49">
        <f t="shared" si="44"/>
        <v>-0.63771498768596668</v>
      </c>
      <c r="C84" s="44">
        <f t="shared" si="44"/>
        <v>-3.16918372007996</v>
      </c>
      <c r="D84" s="49">
        <f t="shared" si="44"/>
        <v>0.36026110517419774</v>
      </c>
      <c r="E84" s="49">
        <f t="shared" si="44"/>
        <v>-0.43862148746813823</v>
      </c>
      <c r="F84" s="44">
        <f>IF(AND(F$5-D$5 &lt;&gt; 0,F32 &lt;&gt; 0,D32 &lt;&gt; 0),(EXP(LN(F32/D32)/(F$5-D$5))-1)*100,0)</f>
        <v>-0.1730363818233549</v>
      </c>
      <c r="H84" s="40">
        <f t="shared" si="45"/>
        <v>16.564388607447025</v>
      </c>
      <c r="I84" s="40">
        <f t="shared" si="45"/>
        <v>16.034378925874947</v>
      </c>
      <c r="J84" s="40">
        <f t="shared" si="45"/>
        <v>17.255741271473596</v>
      </c>
      <c r="K84" s="40">
        <f t="shared" si="45"/>
        <v>17.018181919084903</v>
      </c>
      <c r="L84" s="40">
        <f t="shared" si="45"/>
        <v>16.365153789925266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-0.16268910186375551</v>
      </c>
      <c r="C86" s="44">
        <f t="shared" si="46"/>
        <v>-6.291080691362783</v>
      </c>
      <c r="D86" s="44">
        <f t="shared" si="46"/>
        <v>2.1703387184136114</v>
      </c>
      <c r="E86" s="44">
        <f t="shared" si="46"/>
        <v>1.2398518606171249</v>
      </c>
      <c r="F86" s="44">
        <f>IF(AND(F$5-D$5 &lt;&gt; 0,F34 &lt;&gt; 0,D34 &lt;&gt; 0),(EXP(LN(F34/D34)/(F$5-D$5))-1)*100,0)</f>
        <v>1.5490687438758588</v>
      </c>
      <c r="H86" s="44">
        <f>(B34/B$51)*100</f>
        <v>9.9376693849798716</v>
      </c>
      <c r="I86" s="44">
        <f>(C34/C$51)*100</f>
        <v>9.4770588550883978</v>
      </c>
      <c r="J86" s="44">
        <f>(D34/D$51)*100</f>
        <v>8.977098922596392</v>
      </c>
      <c r="K86" s="44">
        <f>(E34/E$51)*100</f>
        <v>9.5478329868987935</v>
      </c>
      <c r="L86" s="44">
        <f>(F34/F$51)*100</f>
        <v>10.169871571112539</v>
      </c>
    </row>
    <row r="87" spans="1:12" x14ac:dyDescent="0.2">
      <c r="A87" t="str">
        <f>A35</f>
        <v>61 Caring personal service occupations</v>
      </c>
      <c r="B87" s="49">
        <f t="shared" si="46"/>
        <v>-0.86170058310295339</v>
      </c>
      <c r="C87" s="44">
        <f t="shared" si="46"/>
        <v>-4.9720504072498395</v>
      </c>
      <c r="D87" s="49">
        <f t="shared" si="46"/>
        <v>2.3295427808675218</v>
      </c>
      <c r="E87" s="49">
        <f t="shared" si="46"/>
        <v>1.3179311177395903</v>
      </c>
      <c r="F87" s="44">
        <f>IF(AND(F$5-D$5 &lt;&gt; 0,F35 &lt;&gt; 0,D35 &lt;&gt; 0),(EXP(LN(F35/D35)/(F$5-D$5))-1)*100,0)</f>
        <v>1.6540189156975194</v>
      </c>
      <c r="H87" s="40">
        <f t="shared" ref="H87:L89" si="47">(B35/B$34)*100</f>
        <v>78.433527717112966</v>
      </c>
      <c r="I87" s="40">
        <f t="shared" si="47"/>
        <v>76.259878500007218</v>
      </c>
      <c r="J87" s="40">
        <f t="shared" si="47"/>
        <v>77.333299151386043</v>
      </c>
      <c r="K87" s="40">
        <f t="shared" si="47"/>
        <v>77.937691988561397</v>
      </c>
      <c r="L87" s="40">
        <f t="shared" si="47"/>
        <v>78.540861569659711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2.5948914159650727</v>
      </c>
      <c r="C88" s="44">
        <f t="shared" si="46"/>
        <v>-11.840112972789473</v>
      </c>
      <c r="D88" s="49">
        <f t="shared" si="46"/>
        <v>1.8769844735553765</v>
      </c>
      <c r="E88" s="49">
        <f t="shared" si="46"/>
        <v>0.97145196382095733</v>
      </c>
      <c r="F88" s="44">
        <f>IF(AND(F$5-D$5 &lt;&gt; 0,F36 &lt;&gt; 0,D36 &lt;&gt; 0),(EXP(LN(F36/D36)/(F$5-D$5))-1)*100,0)</f>
        <v>1.272398269461239</v>
      </c>
      <c r="H88" s="40">
        <f t="shared" si="47"/>
        <v>20.705892184520135</v>
      </c>
      <c r="I88" s="40">
        <f t="shared" si="47"/>
        <v>23.090077659509102</v>
      </c>
      <c r="J88" s="40">
        <f t="shared" si="47"/>
        <v>21.722784265683192</v>
      </c>
      <c r="K88" s="40">
        <f t="shared" si="47"/>
        <v>21.412714711781693</v>
      </c>
      <c r="L88" s="40">
        <f t="shared" si="47"/>
        <v>20.851760838741466</v>
      </c>
    </row>
    <row r="89" spans="1:12" x14ac:dyDescent="0.2">
      <c r="A89" t="str">
        <f>A37</f>
        <v>63 Community and civil enforcement occupations</v>
      </c>
      <c r="B89" s="49">
        <f t="shared" si="46"/>
        <v>-6.9254999458638107</v>
      </c>
      <c r="C89" s="44">
        <f t="shared" si="46"/>
        <v>36.07298061331845</v>
      </c>
      <c r="D89" s="49">
        <f t="shared" si="46"/>
        <v>-5.1873211609412717</v>
      </c>
      <c r="E89" s="49">
        <f t="shared" si="46"/>
        <v>0.56184294800674106</v>
      </c>
      <c r="F89" s="44">
        <f>IF(AND(F$5-D$5 &lt;&gt; 0,F37 &lt;&gt; 0,D37 &lt;&gt; 0),(EXP(LN(F37/D37)/(F$5-D$5))-1)*100,0)</f>
        <v>-1.3922714143963733</v>
      </c>
      <c r="H89" s="40">
        <f t="shared" si="47"/>
        <v>0.86058009836689742</v>
      </c>
      <c r="I89" s="40">
        <f t="shared" si="47"/>
        <v>0.65004384048368813</v>
      </c>
      <c r="J89" s="40">
        <f t="shared" si="47"/>
        <v>0.94391658293076863</v>
      </c>
      <c r="K89" s="40">
        <f t="shared" si="47"/>
        <v>0.64959329965692847</v>
      </c>
      <c r="L89" s="40">
        <f t="shared" si="47"/>
        <v>0.6073775915988231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3.5777101854095328E-2</v>
      </c>
      <c r="C91" s="44">
        <f t="shared" si="48"/>
        <v>1.0712929820706041</v>
      </c>
      <c r="D91" s="44">
        <f t="shared" si="48"/>
        <v>0.21783088627118641</v>
      </c>
      <c r="E91" s="44">
        <f t="shared" si="48"/>
        <v>-3.9946324929107657E-2</v>
      </c>
      <c r="F91" s="44">
        <f t="shared" ref="F91:F93" si="49">IF(AND(F$5-D$5 &lt;&gt; 0,F39 &lt;&gt; 0,D39 &lt;&gt; 0),(EXP(LN(F39/D39)/(F$5-D$5))-1)*100,0)</f>
        <v>4.590565594755347E-2</v>
      </c>
      <c r="H91" s="44">
        <f>(B39/B$51)*100</f>
        <v>8.6833828605273897</v>
      </c>
      <c r="I91" s="44">
        <f>(C39/C$51)*100</f>
        <v>8.3469514020108306</v>
      </c>
      <c r="J91" s="44">
        <f>(D39/D$51)*100</f>
        <v>8.5278040022261141</v>
      </c>
      <c r="K91" s="44">
        <f>(E39/E$51)*100</f>
        <v>8.235819888197824</v>
      </c>
      <c r="L91" s="44">
        <f>(F39/F$51)*100</f>
        <v>7.7244451157991643</v>
      </c>
    </row>
    <row r="92" spans="1:12" s="30" customFormat="1" x14ac:dyDescent="0.2">
      <c r="A92" t="str">
        <f>A40</f>
        <v>71 Sales occupations</v>
      </c>
      <c r="B92" s="49">
        <f t="shared" si="48"/>
        <v>-0.42084606650589773</v>
      </c>
      <c r="C92" s="44">
        <f t="shared" si="48"/>
        <v>-3.3594875230757992E-2</v>
      </c>
      <c r="D92" s="49">
        <f t="shared" si="48"/>
        <v>-1.181689950278042</v>
      </c>
      <c r="E92" s="49">
        <f t="shared" si="48"/>
        <v>-0.54277769903258166</v>
      </c>
      <c r="F92" s="44">
        <f t="shared" si="49"/>
        <v>-0.75620612469966542</v>
      </c>
      <c r="G92"/>
      <c r="H92" s="40">
        <f>(B40/B$34)*100</f>
        <v>72.211024989600375</v>
      </c>
      <c r="I92" s="40">
        <f t="shared" ref="H92:L93" si="50">(C40/C$34)*100</f>
        <v>71.467030656749699</v>
      </c>
      <c r="J92" s="40">
        <f t="shared" si="50"/>
        <v>76.239297095793617</v>
      </c>
      <c r="K92" s="40">
        <f t="shared" si="50"/>
        <v>64.527052878382534</v>
      </c>
      <c r="L92" s="40">
        <f t="shared" si="50"/>
        <v>54.024415703570384</v>
      </c>
    </row>
    <row r="93" spans="1:12" s="30" customFormat="1" x14ac:dyDescent="0.2">
      <c r="A93" t="str">
        <f>A41</f>
        <v>72 Customer service occupations</v>
      </c>
      <c r="B93" s="49">
        <f t="shared" si="48"/>
        <v>2.1283085555845682</v>
      </c>
      <c r="C93" s="44">
        <f t="shared" si="48"/>
        <v>5.8257248231878167</v>
      </c>
      <c r="D93" s="49">
        <f t="shared" si="48"/>
        <v>5.2241763195427948</v>
      </c>
      <c r="E93" s="49">
        <f t="shared" si="48"/>
        <v>1.3318642873961561</v>
      </c>
      <c r="F93" s="44">
        <f t="shared" si="49"/>
        <v>2.6130351166646859</v>
      </c>
      <c r="G93"/>
      <c r="H93" s="40">
        <f t="shared" si="50"/>
        <v>15.167438955394072</v>
      </c>
      <c r="I93" s="40">
        <f t="shared" si="50"/>
        <v>16.608305052801221</v>
      </c>
      <c r="J93" s="40">
        <f t="shared" si="50"/>
        <v>18.755801830437967</v>
      </c>
      <c r="K93" s="40">
        <f t="shared" si="50"/>
        <v>21.731471956506507</v>
      </c>
      <c r="L93" s="40">
        <f t="shared" si="50"/>
        <v>21.929789438413962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0.20905239507391649</v>
      </c>
      <c r="C95" s="44">
        <f t="shared" si="51"/>
        <v>-10.910337200357766</v>
      </c>
      <c r="D95" s="44">
        <f t="shared" si="51"/>
        <v>2.5088059909804228</v>
      </c>
      <c r="E95" s="44">
        <f t="shared" si="51"/>
        <v>5.33922283045829E-2</v>
      </c>
      <c r="F95" s="44">
        <f>IF(AND(F$5-D$5 &lt;&gt; 0,F43 &lt;&gt; 0,D43 &lt;&gt; 0),(EXP(LN(F43/D43)/(F$5-D$5))-1)*100,0)</f>
        <v>0.86525792246043842</v>
      </c>
      <c r="H95" s="44">
        <f>(B43/B$51)*100</f>
        <v>5.7193694442651646</v>
      </c>
      <c r="I95" s="44">
        <f>(C43/C$51)*100</f>
        <v>5.5359671752252444</v>
      </c>
      <c r="J95" s="44">
        <f>(D43/D$51)*100</f>
        <v>4.9854265850084891</v>
      </c>
      <c r="K95" s="44">
        <f>(E43/E$51)*100</f>
        <v>5.3907952476688923</v>
      </c>
      <c r="L95" s="44">
        <f>(F43/F$51)*100</f>
        <v>5.1034828291611145</v>
      </c>
    </row>
    <row r="96" spans="1:12" x14ac:dyDescent="0.2">
      <c r="A96" t="str">
        <f>A44</f>
        <v>81 Process, plant and machine operatives</v>
      </c>
      <c r="B96" s="49">
        <f t="shared" si="51"/>
        <v>-0.9410652997998703</v>
      </c>
      <c r="C96" s="44">
        <f t="shared" si="51"/>
        <v>-11.873742378579777</v>
      </c>
      <c r="D96" s="49">
        <f t="shared" si="51"/>
        <v>3.7034620139750007</v>
      </c>
      <c r="E96" s="49">
        <f t="shared" si="51"/>
        <v>-0.16133380583237544</v>
      </c>
      <c r="F96" s="44">
        <f>IF(AND(F$5-D$5 &lt;&gt; 0,F44 &lt;&gt; 0,D44 &lt;&gt; 0),(EXP(LN(F44/D44)/(F$5-D$5))-1)*100,0)</f>
        <v>1.1106568957296004</v>
      </c>
      <c r="H96" s="40">
        <f>(B44/B$43)*100</f>
        <v>50.693269412001051</v>
      </c>
      <c r="I96" s="40">
        <f t="shared" ref="H96:L97" si="52">(C44/C$43)*100</f>
        <v>48.405765537130378</v>
      </c>
      <c r="J96" s="40">
        <f t="shared" si="52"/>
        <v>47.882311258499314</v>
      </c>
      <c r="K96" s="40">
        <f t="shared" si="52"/>
        <v>50.73825255255413</v>
      </c>
      <c r="L96" s="40">
        <f t="shared" si="52"/>
        <v>49.659807686119954</v>
      </c>
    </row>
    <row r="97" spans="1:12" x14ac:dyDescent="0.2">
      <c r="A97" t="str">
        <f>A45</f>
        <v>82 Transport and mobile machine drivers and operatives</v>
      </c>
      <c r="B97" s="49">
        <f t="shared" si="51"/>
        <v>1.3516204971078638</v>
      </c>
      <c r="C97" s="44">
        <f t="shared" si="51"/>
        <v>-10.006469439555287</v>
      </c>
      <c r="D97" s="49">
        <f t="shared" si="51"/>
        <v>1.3598847458416774</v>
      </c>
      <c r="E97" s="49">
        <f t="shared" si="51"/>
        <v>0.27030207854781274</v>
      </c>
      <c r="F97" s="44">
        <f>IF(AND(F$5-D$5 &lt;&gt; 0,F45 &lt;&gt; 0,D45 &lt;&gt; 0),(EXP(LN(F45/D45)/(F$5-D$5))-1)*100,0)</f>
        <v>0.63218864124836571</v>
      </c>
      <c r="H97" s="40">
        <f t="shared" si="52"/>
        <v>49.306730587998935</v>
      </c>
      <c r="I97" s="40">
        <f t="shared" si="52"/>
        <v>51.594234462869615</v>
      </c>
      <c r="J97" s="40">
        <f t="shared" si="52"/>
        <v>52.117688741500686</v>
      </c>
      <c r="K97" s="40">
        <f t="shared" si="52"/>
        <v>49.261747447445877</v>
      </c>
      <c r="L97" s="40">
        <f t="shared" si="52"/>
        <v>50.340192313880038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-0.30524311931924286</v>
      </c>
      <c r="C99" s="44">
        <f t="shared" si="53"/>
        <v>-7.0337476608041456</v>
      </c>
      <c r="D99" s="44">
        <f t="shared" si="53"/>
        <v>0.80790527671124046</v>
      </c>
      <c r="E99" s="44">
        <f t="shared" si="53"/>
        <v>-0.22921001621156734</v>
      </c>
      <c r="F99" s="44">
        <f>IF(AND(F$5-D$5 &lt;&gt; 0,F47 &lt;&gt; 0,D47 &lt;&gt; 0),(EXP(LN(F47/D47)/(F$5-D$5))-1)*100,0)</f>
        <v>0.11530408573994233</v>
      </c>
      <c r="H99" s="44">
        <f>(B47/B$51)*100</f>
        <v>10.841555359381124</v>
      </c>
      <c r="I99" s="44">
        <f>(C47/C$51)*100</f>
        <v>10.280125117206291</v>
      </c>
      <c r="J99" s="44">
        <f>(D47/D$51)*100</f>
        <v>9.660625086080497</v>
      </c>
      <c r="K99" s="44">
        <f>(E47/E$51)*100</f>
        <v>9.6077748543964869</v>
      </c>
      <c r="L99" s="44">
        <f>(F47/F$51)*100</f>
        <v>8.8420419688750709</v>
      </c>
    </row>
    <row r="100" spans="1:12" x14ac:dyDescent="0.2">
      <c r="A100" t="str">
        <f>A48</f>
        <v>91 Elementary trades and related occupations</v>
      </c>
      <c r="B100" s="49">
        <f t="shared" si="53"/>
        <v>-2.9501178484577339</v>
      </c>
      <c r="C100" s="44">
        <f t="shared" si="53"/>
        <v>-9.6742483230476743</v>
      </c>
      <c r="D100" s="49">
        <f t="shared" si="53"/>
        <v>-2.3563002163722646</v>
      </c>
      <c r="E100" s="49">
        <f t="shared" si="53"/>
        <v>-2.2845361661860686E-2</v>
      </c>
      <c r="F100" s="44">
        <f>IF(AND(F$5-D$5 &lt;&gt; 0,F48 &lt;&gt; 0,D48 &lt;&gt; 0),(EXP(LN(F48/D48)/(F$5-D$5))-1)*100,0)</f>
        <v>-0.80679475010526636</v>
      </c>
      <c r="H100" s="40">
        <f t="shared" ref="H100:L101" si="54">(B48/B$47)*100</f>
        <v>16.927270412763235</v>
      </c>
      <c r="I100" s="40">
        <f t="shared" si="54"/>
        <v>15.20119419221078</v>
      </c>
      <c r="J100" s="40">
        <f t="shared" si="54"/>
        <v>14.769437911609351</v>
      </c>
      <c r="K100" s="40">
        <f t="shared" si="54"/>
        <v>12.592505489650765</v>
      </c>
      <c r="L100" s="40">
        <f t="shared" si="54"/>
        <v>12.855405030804453</v>
      </c>
    </row>
    <row r="101" spans="1:12" x14ac:dyDescent="0.2">
      <c r="A101" t="str">
        <f>A49</f>
        <v>92 Elementary administration and service occupations</v>
      </c>
      <c r="B101" s="49">
        <f t="shared" si="53"/>
        <v>0.20863179886645433</v>
      </c>
      <c r="C101" s="44">
        <f t="shared" si="53"/>
        <v>-6.5604065217507728</v>
      </c>
      <c r="D101" s="49">
        <f t="shared" si="53"/>
        <v>1.3176841151877783</v>
      </c>
      <c r="E101" s="49">
        <f t="shared" si="53"/>
        <v>-0.25925922920655431</v>
      </c>
      <c r="F101" s="44">
        <f>IF(AND(F$5-D$5 &lt;&gt; 0,F49 &lt;&gt; 0,D49 &lt;&gt; 0),(EXP(LN(F49/D49)/(F$5-D$5))-1)*100,0)</f>
        <v>0.26364239329967898</v>
      </c>
      <c r="H101" s="40">
        <f t="shared" si="54"/>
        <v>83.072729587236765</v>
      </c>
      <c r="I101" s="40">
        <f t="shared" si="54"/>
        <v>84.798805807789208</v>
      </c>
      <c r="J101" s="40">
        <f t="shared" si="54"/>
        <v>85.230562088390641</v>
      </c>
      <c r="K101" s="40">
        <f t="shared" si="54"/>
        <v>87.407494510349238</v>
      </c>
      <c r="L101" s="40">
        <f t="shared" si="54"/>
        <v>87.144594969195538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1.0288981452978962</v>
      </c>
      <c r="C103" s="206">
        <f t="shared" ref="C103" si="56">IF(AND(D$5-C$5 &lt;&gt; 0,D51 &lt;&gt; 0,C51 &lt;&gt; 0),(EXP(LN(D51/C51)/(D$5-C$5))-1)*100,0)</f>
        <v>-1.0721669447941284</v>
      </c>
      <c r="D103" s="50">
        <f>IF(AND(E$5-D$5 &lt;&gt; 0,E51 &lt;&gt; 0,D51 &lt;&gt; 0),(EXP(LN(E51/D51)/(E$5-D$5))-1)*100,0)</f>
        <v>0.91856642621594986</v>
      </c>
      <c r="E103" s="50">
        <f>IF(AND(F$5-E$5 &lt;&gt; 0,F51 &lt;&gt; 0,E51 &lt;&gt; 0),(EXP(LN(F51/E51)/(F$5-E$5))-1)*100,0)</f>
        <v>0.60288507042958184</v>
      </c>
      <c r="F103" s="206">
        <f>IF(AND(F$5-D$5 &lt;&gt; 0,F51 &lt;&gt; 0,D51 &lt;&gt; 0),(EXP(LN(F51/D51)/(F$5-D$5))-1)*100,0)</f>
        <v>0.70800231659025048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6.1100755921069627</v>
      </c>
      <c r="C9" s="330">
        <v>16.020272933348139</v>
      </c>
      <c r="D9" s="330">
        <f>SUM(B9:C9)</f>
        <v>22.130348525455101</v>
      </c>
      <c r="E9" s="331"/>
      <c r="F9" s="330">
        <v>8.8476241087697094</v>
      </c>
      <c r="G9" s="330">
        <v>18.36753321529342</v>
      </c>
      <c r="H9" s="330">
        <f>SUM(F9:G9)</f>
        <v>27.215157324063128</v>
      </c>
      <c r="I9" s="331"/>
      <c r="J9" s="330">
        <v>10.294300736381283</v>
      </c>
      <c r="K9" s="330">
        <v>17.799981619085283</v>
      </c>
      <c r="L9" s="330">
        <f>SUM(J9:K9)</f>
        <v>28.094282355466568</v>
      </c>
      <c r="M9" s="236"/>
      <c r="N9" s="328">
        <f>IF(B9&gt;0,(EXP(LN(F9/B9)/($F$6-$B$6))-1)*100,0)</f>
        <v>7.6851992642827049</v>
      </c>
      <c r="O9" s="328">
        <f>IF(F9&gt;0,(EXP(LN(J9/F9)/($J$6-$F$6))-1)*100,0)</f>
        <v>1.0147234528005367</v>
      </c>
      <c r="P9" s="328"/>
      <c r="Q9" s="328">
        <f>IF(C9&gt;0,(EXP(LN(G9/C9)/($F$6-$B$6))-1)*100,0)</f>
        <v>2.7723257136000656</v>
      </c>
      <c r="R9" s="328">
        <f>IF(G9&gt;0,(EXP(LN(K9/G9)/($J$6-$F$6))-1)*100,0)</f>
        <v>-0.2090291107177511</v>
      </c>
      <c r="S9" s="327"/>
      <c r="T9" s="328">
        <f>IF(D9&gt;0,(EXP(LN(H9/D9)/($F$6-$B$6))-1)*100,0)</f>
        <v>4.2232277902141568</v>
      </c>
      <c r="U9" s="328">
        <f>IF(H9&gt;0,(EXP(LN(L9/H9)/($J$6-$F$6))-1)*100,0)</f>
        <v>0.2121714864084856</v>
      </c>
    </row>
    <row r="10" spans="1:21" x14ac:dyDescent="0.2">
      <c r="A10" s="329" t="str">
        <f>name!D5</f>
        <v>12 Other managers and proprietors</v>
      </c>
      <c r="B10" s="330">
        <v>4.5078835887601807</v>
      </c>
      <c r="C10" s="330">
        <v>7.3522809013568668</v>
      </c>
      <c r="D10" s="330">
        <f t="shared" ref="D10:D33" si="0">SUM(B10:C10)</f>
        <v>11.860164490117047</v>
      </c>
      <c r="E10" s="331"/>
      <c r="F10" s="330">
        <v>5.5087564359810166</v>
      </c>
      <c r="G10" s="330">
        <v>7.858579480008153</v>
      </c>
      <c r="H10" s="330">
        <f t="shared" ref="H10:H33" si="1">SUM(F10:G10)</f>
        <v>13.36733591598917</v>
      </c>
      <c r="I10" s="331"/>
      <c r="J10" s="330">
        <v>7.2955970550067413</v>
      </c>
      <c r="K10" s="330">
        <v>11.798661948748656</v>
      </c>
      <c r="L10" s="330">
        <f t="shared" ref="L10:L33" si="2">SUM(J10:K10)</f>
        <v>19.094259003755397</v>
      </c>
      <c r="M10" s="236"/>
      <c r="N10" s="328">
        <f t="shared" ref="N10:N36" si="3">IF(B10&gt;0,(EXP(LN(F10/B10)/($F$6-$B$6))-1)*100,0)</f>
        <v>4.0917178157937384</v>
      </c>
      <c r="O10" s="328">
        <f t="shared" ref="O10:O34" si="4">IF(F10&gt;0,(EXP(LN(J10/F10)/($J$6-$F$6))-1)*100,0)</f>
        <v>1.8905292015688024</v>
      </c>
      <c r="P10" s="328"/>
      <c r="Q10" s="328">
        <f t="shared" ref="Q10:Q34" si="5">IF(C10&gt;0,(EXP(LN(G10/C10)/($F$6-$B$6))-1)*100,0)</f>
        <v>1.340814782481714</v>
      </c>
      <c r="R10" s="328">
        <f t="shared" ref="R10:R34" si="6">IF(G10&gt;0,(EXP(LN(K10/G10)/($J$6-$F$6))-1)*100,0)</f>
        <v>2.7462343340504347</v>
      </c>
      <c r="S10" s="327"/>
      <c r="T10" s="328">
        <f t="shared" ref="T10:T34" si="7">IF(D10&gt;0,(EXP(LN(H10/D10)/($F$6-$B$6))-1)*100,0)</f>
        <v>2.4214287668242074</v>
      </c>
      <c r="U10" s="328">
        <f t="shared" ref="U10:U34" si="8">IF(H10&gt;0,(EXP(LN(L10/H10)/($J$6-$F$6))-1)*100,0)</f>
        <v>2.4056369472781114</v>
      </c>
    </row>
    <row r="11" spans="1:21" x14ac:dyDescent="0.2">
      <c r="A11" s="329" t="str">
        <f>name!D6</f>
        <v>21 Science, research, engineering and technology professionals</v>
      </c>
      <c r="B11" s="330">
        <v>3.2624127405164303</v>
      </c>
      <c r="C11" s="330">
        <v>15.657517107535858</v>
      </c>
      <c r="D11" s="330">
        <f t="shared" si="0"/>
        <v>18.919929848052288</v>
      </c>
      <c r="E11" s="331"/>
      <c r="F11" s="330">
        <v>4.5547994744238389</v>
      </c>
      <c r="G11" s="330">
        <v>18.158853224240051</v>
      </c>
      <c r="H11" s="330">
        <f t="shared" si="1"/>
        <v>22.713652698663889</v>
      </c>
      <c r="I11" s="331"/>
      <c r="J11" s="330">
        <v>6.6004369378093779</v>
      </c>
      <c r="K11" s="330">
        <v>20.355675071266468</v>
      </c>
      <c r="L11" s="330">
        <f t="shared" si="2"/>
        <v>26.956112009075845</v>
      </c>
      <c r="M11" s="236"/>
      <c r="N11" s="328">
        <f t="shared" si="3"/>
        <v>6.9020593470154878</v>
      </c>
      <c r="O11" s="328">
        <f t="shared" si="4"/>
        <v>2.5038619592334888</v>
      </c>
      <c r="P11" s="328"/>
      <c r="Q11" s="328">
        <f t="shared" si="5"/>
        <v>3.0085098716248648</v>
      </c>
      <c r="R11" s="328">
        <f t="shared" si="6"/>
        <v>0.76424907908996254</v>
      </c>
      <c r="S11" s="327"/>
      <c r="T11" s="328">
        <f t="shared" si="7"/>
        <v>3.7226232147629323</v>
      </c>
      <c r="U11" s="328">
        <f t="shared" si="8"/>
        <v>1.1481672715397462</v>
      </c>
    </row>
    <row r="12" spans="1:21" x14ac:dyDescent="0.2">
      <c r="A12" s="329" t="str">
        <f>name!D7</f>
        <v>22 Health professionals</v>
      </c>
      <c r="B12" s="330">
        <v>10.536958457014894</v>
      </c>
      <c r="C12" s="330">
        <v>3.8786888637027737</v>
      </c>
      <c r="D12" s="330">
        <f t="shared" si="0"/>
        <v>14.415647320717667</v>
      </c>
      <c r="E12" s="331"/>
      <c r="F12" s="330">
        <v>11.029168120081016</v>
      </c>
      <c r="G12" s="330">
        <v>4.4724110793454805</v>
      </c>
      <c r="H12" s="330">
        <f t="shared" si="1"/>
        <v>15.501579199426496</v>
      </c>
      <c r="I12" s="331"/>
      <c r="J12" s="330">
        <v>14.915844322391312</v>
      </c>
      <c r="K12" s="330">
        <v>6.0982973831862983</v>
      </c>
      <c r="L12" s="330">
        <f t="shared" si="2"/>
        <v>21.014141705577611</v>
      </c>
      <c r="M12" s="236"/>
      <c r="N12" s="328">
        <f t="shared" si="3"/>
        <v>0.91727099282736813</v>
      </c>
      <c r="O12" s="328">
        <f t="shared" si="4"/>
        <v>2.0329255083854747</v>
      </c>
      <c r="P12" s="328"/>
      <c r="Q12" s="328">
        <f t="shared" si="5"/>
        <v>2.8895704919394971</v>
      </c>
      <c r="R12" s="328">
        <f t="shared" si="6"/>
        <v>2.0887279138271486</v>
      </c>
      <c r="S12" s="327"/>
      <c r="T12" s="328">
        <f t="shared" si="7"/>
        <v>1.4631541499363854</v>
      </c>
      <c r="U12" s="328">
        <f t="shared" si="8"/>
        <v>2.0490691316793708</v>
      </c>
    </row>
    <row r="13" spans="1:21" x14ac:dyDescent="0.2">
      <c r="A13" s="329" t="str">
        <f>name!D8</f>
        <v>23 Teaching and other educational professionals</v>
      </c>
      <c r="B13" s="330">
        <v>9.7709565549614066</v>
      </c>
      <c r="C13" s="330">
        <v>5.3964819048903694</v>
      </c>
      <c r="D13" s="330">
        <f t="shared" si="0"/>
        <v>15.167438459851777</v>
      </c>
      <c r="E13" s="331"/>
      <c r="F13" s="330">
        <v>11.124092867244862</v>
      </c>
      <c r="G13" s="330">
        <v>5.1687739194037414</v>
      </c>
      <c r="H13" s="330">
        <f t="shared" si="1"/>
        <v>16.292866786648602</v>
      </c>
      <c r="I13" s="331"/>
      <c r="J13" s="330">
        <v>12.982097298154175</v>
      </c>
      <c r="K13" s="330">
        <v>6.2952725230443685</v>
      </c>
      <c r="L13" s="330">
        <f t="shared" si="2"/>
        <v>19.277369821198544</v>
      </c>
      <c r="M13" s="236"/>
      <c r="N13" s="328">
        <f t="shared" si="3"/>
        <v>2.6279147382407997</v>
      </c>
      <c r="O13" s="328">
        <f t="shared" si="4"/>
        <v>1.0350398116287574</v>
      </c>
      <c r="P13" s="328"/>
      <c r="Q13" s="328">
        <f t="shared" si="5"/>
        <v>-0.85852811112093752</v>
      </c>
      <c r="R13" s="328">
        <f t="shared" si="6"/>
        <v>1.3230995200180784</v>
      </c>
      <c r="S13" s="327"/>
      <c r="T13" s="328">
        <f t="shared" si="7"/>
        <v>1.4418248128025946</v>
      </c>
      <c r="U13" s="328">
        <f t="shared" si="8"/>
        <v>1.1276739649228817</v>
      </c>
    </row>
    <row r="14" spans="1:21" x14ac:dyDescent="0.2">
      <c r="A14" s="329" t="str">
        <f>name!D9</f>
        <v>24 Business, media and public service professionals</v>
      </c>
      <c r="B14" s="330">
        <v>7.1056330988346392</v>
      </c>
      <c r="C14" s="330">
        <v>11.514847008530985</v>
      </c>
      <c r="D14" s="330">
        <f t="shared" si="0"/>
        <v>18.620480107365623</v>
      </c>
      <c r="E14" s="331"/>
      <c r="F14" s="330">
        <v>9.9913514767832297</v>
      </c>
      <c r="G14" s="330">
        <v>13.254192093495504</v>
      </c>
      <c r="H14" s="330">
        <f t="shared" si="1"/>
        <v>23.245543570278734</v>
      </c>
      <c r="I14" s="331"/>
      <c r="J14" s="330">
        <v>13.2823401633811</v>
      </c>
      <c r="K14" s="330">
        <v>16.768151536686165</v>
      </c>
      <c r="L14" s="330">
        <f t="shared" si="2"/>
        <v>30.050491700067266</v>
      </c>
      <c r="M14" s="236"/>
      <c r="N14" s="328">
        <f t="shared" si="3"/>
        <v>7.0543432683649376</v>
      </c>
      <c r="O14" s="328">
        <f t="shared" si="4"/>
        <v>1.9162316907124888</v>
      </c>
      <c r="P14" s="328"/>
      <c r="Q14" s="328">
        <f t="shared" si="5"/>
        <v>2.8534864549243588</v>
      </c>
      <c r="R14" s="328">
        <f t="shared" si="6"/>
        <v>1.5801372534267832</v>
      </c>
      <c r="S14" s="327"/>
      <c r="T14" s="328">
        <f t="shared" si="7"/>
        <v>4.5369359098941464</v>
      </c>
      <c r="U14" s="328">
        <f t="shared" si="8"/>
        <v>1.726505309330495</v>
      </c>
    </row>
    <row r="15" spans="1:21" x14ac:dyDescent="0.2">
      <c r="A15" s="329" t="str">
        <f>name!D10</f>
        <v>31 Science, engineering and technology associate professionals</v>
      </c>
      <c r="B15" s="330">
        <v>1.4508394786579755</v>
      </c>
      <c r="C15" s="330">
        <v>4.1459355867813832</v>
      </c>
      <c r="D15" s="330">
        <f t="shared" si="0"/>
        <v>5.5967750654393589</v>
      </c>
      <c r="E15" s="331"/>
      <c r="F15" s="330">
        <v>1.9614726552211945</v>
      </c>
      <c r="G15" s="330">
        <v>5.2837071513900007</v>
      </c>
      <c r="H15" s="330">
        <f t="shared" si="1"/>
        <v>7.245179806611195</v>
      </c>
      <c r="I15" s="331"/>
      <c r="J15" s="330">
        <v>2.3938591899857227</v>
      </c>
      <c r="K15" s="330">
        <v>4.4303149243205304</v>
      </c>
      <c r="L15" s="330">
        <f t="shared" si="2"/>
        <v>6.8241741143062526</v>
      </c>
      <c r="M15" s="236"/>
      <c r="N15" s="328">
        <f t="shared" si="3"/>
        <v>6.2166447987229256</v>
      </c>
      <c r="O15" s="328">
        <f t="shared" si="4"/>
        <v>1.3369330305317284</v>
      </c>
      <c r="P15" s="328"/>
      <c r="Q15" s="328">
        <f t="shared" si="5"/>
        <v>4.9695263848204663</v>
      </c>
      <c r="R15" s="328">
        <f t="shared" si="6"/>
        <v>-1.1675130027929193</v>
      </c>
      <c r="S15" s="327"/>
      <c r="T15" s="328">
        <f t="shared" si="7"/>
        <v>5.2985190090236056</v>
      </c>
      <c r="U15" s="328">
        <f t="shared" si="8"/>
        <v>-0.39830511013040359</v>
      </c>
    </row>
    <row r="16" spans="1:21" x14ac:dyDescent="0.2">
      <c r="A16" s="329" t="str">
        <f>name!D11</f>
        <v>32 Health and social care associate professionals</v>
      </c>
      <c r="B16" s="330">
        <v>4.8879498643292338</v>
      </c>
      <c r="C16" s="330">
        <v>1.5195126350711481</v>
      </c>
      <c r="D16" s="330">
        <f t="shared" si="0"/>
        <v>6.4074624994003821</v>
      </c>
      <c r="E16" s="331"/>
      <c r="F16" s="330">
        <v>5.1419853197346646</v>
      </c>
      <c r="G16" s="330">
        <v>1.5381434165741328</v>
      </c>
      <c r="H16" s="330">
        <f t="shared" si="1"/>
        <v>6.6801287363087969</v>
      </c>
      <c r="I16" s="331"/>
      <c r="J16" s="330">
        <v>6.6352490805677258</v>
      </c>
      <c r="K16" s="330">
        <v>1.7194744219940765</v>
      </c>
      <c r="L16" s="330">
        <f t="shared" si="2"/>
        <v>8.3547235025618019</v>
      </c>
      <c r="M16" s="236"/>
      <c r="N16" s="328">
        <f t="shared" si="3"/>
        <v>1.0184773103556477</v>
      </c>
      <c r="O16" s="328">
        <f t="shared" si="4"/>
        <v>1.7142403367408798</v>
      </c>
      <c r="P16" s="328"/>
      <c r="Q16" s="328">
        <f t="shared" si="5"/>
        <v>0.24402659863713705</v>
      </c>
      <c r="R16" s="328">
        <f t="shared" si="6"/>
        <v>0.74571712428970205</v>
      </c>
      <c r="S16" s="327"/>
      <c r="T16" s="328">
        <f t="shared" si="7"/>
        <v>0.83696175630405545</v>
      </c>
      <c r="U16" s="328">
        <f t="shared" si="8"/>
        <v>1.5024402326446085</v>
      </c>
    </row>
    <row r="17" spans="1:21" x14ac:dyDescent="0.2">
      <c r="A17" s="329" t="str">
        <f>name!D12</f>
        <v>33 Protective service occupations</v>
      </c>
      <c r="B17" s="330">
        <v>0.61073027467433427</v>
      </c>
      <c r="C17" s="330">
        <v>2.013897845015538</v>
      </c>
      <c r="D17" s="330">
        <f t="shared" si="0"/>
        <v>2.6246281196898722</v>
      </c>
      <c r="E17" s="331"/>
      <c r="F17" s="330">
        <v>0.62248684726983505</v>
      </c>
      <c r="G17" s="330">
        <v>1.8266482391662411</v>
      </c>
      <c r="H17" s="330">
        <f t="shared" si="1"/>
        <v>2.4491350864360761</v>
      </c>
      <c r="I17" s="331"/>
      <c r="J17" s="330">
        <v>1.061215937387358</v>
      </c>
      <c r="K17" s="330">
        <v>2.3552138558100477</v>
      </c>
      <c r="L17" s="330">
        <f t="shared" si="2"/>
        <v>3.4164297931974055</v>
      </c>
      <c r="M17" s="236"/>
      <c r="N17" s="328">
        <f t="shared" si="3"/>
        <v>0.38206976282657568</v>
      </c>
      <c r="O17" s="328">
        <f t="shared" si="4"/>
        <v>3.6203143850074726</v>
      </c>
      <c r="P17" s="328"/>
      <c r="Q17" s="328">
        <f t="shared" si="5"/>
        <v>-1.9328628855596386</v>
      </c>
      <c r="R17" s="328">
        <f t="shared" si="6"/>
        <v>1.7087604926826483</v>
      </c>
      <c r="S17" s="327"/>
      <c r="T17" s="328">
        <f t="shared" si="7"/>
        <v>-1.3745511945536193</v>
      </c>
      <c r="U17" s="328">
        <f t="shared" si="8"/>
        <v>2.2438789214412003</v>
      </c>
    </row>
    <row r="18" spans="1:21" x14ac:dyDescent="0.2">
      <c r="A18" s="329" t="str">
        <f>name!D13</f>
        <v>34 Culture, media and sports occupations</v>
      </c>
      <c r="B18" s="330">
        <v>3.320302566538671</v>
      </c>
      <c r="C18" s="330">
        <v>3.2793369779593582</v>
      </c>
      <c r="D18" s="330">
        <f t="shared" si="0"/>
        <v>6.5996395444980287</v>
      </c>
      <c r="E18" s="331"/>
      <c r="F18" s="330">
        <v>4.1205891852940848</v>
      </c>
      <c r="G18" s="330">
        <v>3.1168655552674829</v>
      </c>
      <c r="H18" s="330">
        <f t="shared" si="1"/>
        <v>7.2374547405615672</v>
      </c>
      <c r="I18" s="331"/>
      <c r="J18" s="330">
        <v>5.0670305900299413</v>
      </c>
      <c r="K18" s="330">
        <v>3.838314006040068</v>
      </c>
      <c r="L18" s="330">
        <f t="shared" si="2"/>
        <v>8.9053445960700088</v>
      </c>
      <c r="M18" s="236"/>
      <c r="N18" s="328">
        <f t="shared" si="3"/>
        <v>4.4134224996055904</v>
      </c>
      <c r="O18" s="328">
        <f t="shared" si="4"/>
        <v>1.3879356507375373</v>
      </c>
      <c r="P18" s="327"/>
      <c r="Q18" s="328">
        <f t="shared" si="5"/>
        <v>-1.0111213265158403</v>
      </c>
      <c r="R18" s="328">
        <f t="shared" si="6"/>
        <v>1.3977135544846364</v>
      </c>
      <c r="S18" s="327"/>
      <c r="T18" s="328">
        <f t="shared" si="7"/>
        <v>1.86221810721523</v>
      </c>
      <c r="U18" s="328">
        <f t="shared" si="8"/>
        <v>1.392148198711296</v>
      </c>
    </row>
    <row r="19" spans="1:21" x14ac:dyDescent="0.2">
      <c r="A19" s="329" t="str">
        <f>name!D14</f>
        <v>35 Business and public service associate professionals</v>
      </c>
      <c r="B19" s="330">
        <v>8.5265618364365015</v>
      </c>
      <c r="C19" s="330">
        <v>10.758532838123458</v>
      </c>
      <c r="D19" s="330">
        <f t="shared" si="0"/>
        <v>19.285094674559957</v>
      </c>
      <c r="E19" s="331"/>
      <c r="F19" s="330">
        <v>9.8658104766564172</v>
      </c>
      <c r="G19" s="330">
        <v>11.380058506285488</v>
      </c>
      <c r="H19" s="330">
        <f t="shared" si="1"/>
        <v>21.245868982941907</v>
      </c>
      <c r="I19" s="331"/>
      <c r="J19" s="330">
        <v>11.026741198636525</v>
      </c>
      <c r="K19" s="330">
        <v>10.644233236082616</v>
      </c>
      <c r="L19" s="330">
        <f t="shared" si="2"/>
        <v>21.670974434719142</v>
      </c>
      <c r="M19" s="236"/>
      <c r="N19" s="328">
        <f t="shared" si="3"/>
        <v>2.9607658888015198</v>
      </c>
      <c r="O19" s="328">
        <f t="shared" si="4"/>
        <v>0.74441071463593467</v>
      </c>
      <c r="P19" s="327"/>
      <c r="Q19" s="328">
        <f t="shared" si="5"/>
        <v>1.1295998921320827</v>
      </c>
      <c r="R19" s="328">
        <f t="shared" si="6"/>
        <v>-0.44463724535237503</v>
      </c>
      <c r="S19" s="327"/>
      <c r="T19" s="328">
        <f t="shared" si="7"/>
        <v>1.9554732230914196</v>
      </c>
      <c r="U19" s="328">
        <f t="shared" si="8"/>
        <v>0.13216263033108966</v>
      </c>
    </row>
    <row r="20" spans="1:21" x14ac:dyDescent="0.2">
      <c r="A20" s="329" t="str">
        <f>name!D15</f>
        <v>41 Administrative occupations</v>
      </c>
      <c r="B20" s="330">
        <v>20.737335290830458</v>
      </c>
      <c r="C20" s="330">
        <v>7.5457217979310567</v>
      </c>
      <c r="D20" s="330">
        <f t="shared" si="0"/>
        <v>28.283057088761517</v>
      </c>
      <c r="E20" s="331"/>
      <c r="F20" s="330">
        <v>20.54818832533849</v>
      </c>
      <c r="G20" s="330">
        <v>8.066187589794712</v>
      </c>
      <c r="H20" s="330">
        <f t="shared" si="1"/>
        <v>28.614375915133202</v>
      </c>
      <c r="I20" s="331"/>
      <c r="J20" s="330">
        <v>16.979440399383567</v>
      </c>
      <c r="K20" s="330">
        <v>7.9493218142190241</v>
      </c>
      <c r="L20" s="330">
        <f t="shared" si="2"/>
        <v>24.928762213602589</v>
      </c>
      <c r="M20" s="236"/>
      <c r="N20" s="328">
        <f t="shared" si="3"/>
        <v>-0.18309088784473904</v>
      </c>
      <c r="O20" s="328">
        <f t="shared" si="4"/>
        <v>-1.263743863211586</v>
      </c>
      <c r="P20" s="327"/>
      <c r="Q20" s="328">
        <f t="shared" si="5"/>
        <v>1.3429415246346554</v>
      </c>
      <c r="R20" s="328">
        <f t="shared" si="6"/>
        <v>-9.7248245855230397E-2</v>
      </c>
      <c r="S20" s="327"/>
      <c r="T20" s="328">
        <f t="shared" si="7"/>
        <v>0.23319768367062732</v>
      </c>
      <c r="U20" s="328">
        <f t="shared" si="8"/>
        <v>-0.915034511652002</v>
      </c>
    </row>
    <row r="21" spans="1:21" x14ac:dyDescent="0.2">
      <c r="A21" s="329" t="str">
        <f>name!D16</f>
        <v>42 Secretarial and related occupations</v>
      </c>
      <c r="B21" s="330">
        <v>6.3369261548005653</v>
      </c>
      <c r="C21" s="330">
        <v>0.73677579824792938</v>
      </c>
      <c r="D21" s="330">
        <f t="shared" si="0"/>
        <v>7.073701953048495</v>
      </c>
      <c r="E21" s="331"/>
      <c r="F21" s="330">
        <v>5.7852150072647728</v>
      </c>
      <c r="G21" s="330">
        <v>0.51122019770263649</v>
      </c>
      <c r="H21" s="330">
        <f t="shared" si="1"/>
        <v>6.296435204967409</v>
      </c>
      <c r="I21" s="331"/>
      <c r="J21" s="330">
        <v>5.0871491482954978</v>
      </c>
      <c r="K21" s="330">
        <v>0.91364523590033253</v>
      </c>
      <c r="L21" s="330">
        <f t="shared" si="2"/>
        <v>6.0007943841958307</v>
      </c>
      <c r="M21" s="236"/>
      <c r="N21" s="328">
        <f t="shared" si="3"/>
        <v>-1.8052719772713721</v>
      </c>
      <c r="O21" s="328">
        <f t="shared" si="4"/>
        <v>-0.85358900671855809</v>
      </c>
      <c r="P21" s="327"/>
      <c r="Q21" s="328">
        <f t="shared" si="5"/>
        <v>-7.0489006837162087</v>
      </c>
      <c r="R21" s="328">
        <f t="shared" si="6"/>
        <v>3.9468435312105754</v>
      </c>
      <c r="S21" s="327"/>
      <c r="T21" s="328">
        <f t="shared" si="7"/>
        <v>-2.3011174803114209</v>
      </c>
      <c r="U21" s="328">
        <f t="shared" si="8"/>
        <v>-0.32009842201299321</v>
      </c>
    </row>
    <row r="22" spans="1:21" x14ac:dyDescent="0.2">
      <c r="A22" s="329" t="str">
        <f>name!D17</f>
        <v>51 Skilled agricultural and related trades</v>
      </c>
      <c r="B22" s="330">
        <v>0.48918529052602427</v>
      </c>
      <c r="C22" s="330">
        <v>4.5272336090185368</v>
      </c>
      <c r="D22" s="330">
        <f t="shared" si="0"/>
        <v>5.0164188995445613</v>
      </c>
      <c r="E22" s="331"/>
      <c r="F22" s="330">
        <v>0.65405514297910117</v>
      </c>
      <c r="G22" s="330">
        <v>4.5978602715313315</v>
      </c>
      <c r="H22" s="330">
        <f t="shared" si="1"/>
        <v>5.2519154145104325</v>
      </c>
      <c r="I22" s="331"/>
      <c r="J22" s="330">
        <v>0.88776976819526332</v>
      </c>
      <c r="K22" s="330">
        <v>4.8962688160742251</v>
      </c>
      <c r="L22" s="330">
        <f t="shared" si="2"/>
        <v>5.7840385842694886</v>
      </c>
      <c r="M22" s="236"/>
      <c r="N22" s="328">
        <f t="shared" si="3"/>
        <v>5.9810444182692546</v>
      </c>
      <c r="O22" s="328">
        <f t="shared" si="4"/>
        <v>2.0576895934019346</v>
      </c>
      <c r="P22" s="327"/>
      <c r="Q22" s="328">
        <f t="shared" si="5"/>
        <v>0.31007907960824976</v>
      </c>
      <c r="R22" s="328">
        <f t="shared" si="6"/>
        <v>0.42009602002377466</v>
      </c>
      <c r="S22" s="327"/>
      <c r="T22" s="328">
        <f t="shared" si="7"/>
        <v>0.9217529853021933</v>
      </c>
      <c r="U22" s="328">
        <f t="shared" si="8"/>
        <v>0.645469599251558</v>
      </c>
    </row>
    <row r="23" spans="1:21" x14ac:dyDescent="0.2">
      <c r="A23" s="329" t="str">
        <f>name!D18</f>
        <v>52 Skilled metal, electrical and electronic trades</v>
      </c>
      <c r="B23" s="330">
        <v>0.31770587011995716</v>
      </c>
      <c r="C23" s="330">
        <v>15.509334674293719</v>
      </c>
      <c r="D23" s="330">
        <f t="shared" si="0"/>
        <v>15.827040544413675</v>
      </c>
      <c r="E23" s="331"/>
      <c r="F23" s="330">
        <v>0.43836187262528697</v>
      </c>
      <c r="G23" s="330">
        <v>13.596277080411323</v>
      </c>
      <c r="H23" s="330">
        <f t="shared" si="1"/>
        <v>14.034638953036609</v>
      </c>
      <c r="I23" s="331"/>
      <c r="J23" s="330">
        <v>1.2695429381417922</v>
      </c>
      <c r="K23" s="330">
        <v>12.023691361160418</v>
      </c>
      <c r="L23" s="330">
        <f t="shared" si="2"/>
        <v>13.29323429930221</v>
      </c>
      <c r="M23" s="236"/>
      <c r="N23" s="328">
        <f t="shared" si="3"/>
        <v>6.6501589042718301</v>
      </c>
      <c r="O23" s="328">
        <f t="shared" si="4"/>
        <v>7.3464388009977455</v>
      </c>
      <c r="P23" s="327"/>
      <c r="Q23" s="328">
        <f t="shared" si="5"/>
        <v>-2.5985622061698965</v>
      </c>
      <c r="R23" s="328">
        <f t="shared" si="6"/>
        <v>-0.81609853725068682</v>
      </c>
      <c r="S23" s="327"/>
      <c r="T23" s="328">
        <f t="shared" si="7"/>
        <v>-2.3751665521129284</v>
      </c>
      <c r="U23" s="328">
        <f t="shared" si="8"/>
        <v>-0.36116806834722848</v>
      </c>
    </row>
    <row r="24" spans="1:21" x14ac:dyDescent="0.2">
      <c r="A24" s="329" t="str">
        <f>name!D19</f>
        <v>53 Skilled construction and building trades</v>
      </c>
      <c r="B24" s="330">
        <v>0.18667554369286721</v>
      </c>
      <c r="C24" s="330">
        <v>13.593759983973341</v>
      </c>
      <c r="D24" s="330">
        <f t="shared" si="0"/>
        <v>13.780435527666208</v>
      </c>
      <c r="E24" s="331"/>
      <c r="F24" s="330">
        <v>0.29474210612215451</v>
      </c>
      <c r="G24" s="330">
        <v>11.528989491395894</v>
      </c>
      <c r="H24" s="330">
        <f t="shared" si="1"/>
        <v>11.823731597518048</v>
      </c>
      <c r="I24" s="331"/>
      <c r="J24" s="330">
        <v>0.40612586848462628</v>
      </c>
      <c r="K24" s="330">
        <v>12.82272482131531</v>
      </c>
      <c r="L24" s="330">
        <f t="shared" si="2"/>
        <v>13.228850689799936</v>
      </c>
      <c r="M24" s="236"/>
      <c r="N24" s="328">
        <f t="shared" si="3"/>
        <v>9.5647750792907438</v>
      </c>
      <c r="O24" s="328">
        <f t="shared" si="4"/>
        <v>2.1600816528140721</v>
      </c>
      <c r="P24" s="327"/>
      <c r="Q24" s="328">
        <f t="shared" si="5"/>
        <v>-3.241232187275922</v>
      </c>
      <c r="R24" s="328">
        <f t="shared" si="6"/>
        <v>0.71154812357352437</v>
      </c>
      <c r="S24" s="327"/>
      <c r="T24" s="328">
        <f t="shared" si="7"/>
        <v>-3.0163948987259714</v>
      </c>
      <c r="U24" s="328">
        <f t="shared" si="8"/>
        <v>0.75141867818886432</v>
      </c>
    </row>
    <row r="25" spans="1:21" x14ac:dyDescent="0.2">
      <c r="A25" s="329" t="str">
        <f>name!D20</f>
        <v>54 Textiles, printing and other skilled trades</v>
      </c>
      <c r="B25" s="330">
        <v>2.6660120014067652</v>
      </c>
      <c r="C25" s="330">
        <v>4.2078352904296867</v>
      </c>
      <c r="D25" s="330">
        <f t="shared" si="0"/>
        <v>6.8738472918364515</v>
      </c>
      <c r="E25" s="331"/>
      <c r="F25" s="330">
        <v>2.9092141042517485</v>
      </c>
      <c r="G25" s="330">
        <v>3.5786202632781583</v>
      </c>
      <c r="H25" s="330">
        <f t="shared" si="1"/>
        <v>6.4878343675299064</v>
      </c>
      <c r="I25" s="331"/>
      <c r="J25" s="330">
        <v>2.986914488509846</v>
      </c>
      <c r="K25" s="330">
        <v>3.334549645071228</v>
      </c>
      <c r="L25" s="330">
        <f t="shared" si="2"/>
        <v>6.321464133581074</v>
      </c>
      <c r="M25" s="236"/>
      <c r="N25" s="328">
        <f t="shared" si="3"/>
        <v>1.7613164984619178</v>
      </c>
      <c r="O25" s="328">
        <f t="shared" si="4"/>
        <v>0.1758740339402598</v>
      </c>
      <c r="P25" s="327"/>
      <c r="Q25" s="328">
        <f t="shared" si="5"/>
        <v>-3.1875129496136356</v>
      </c>
      <c r="R25" s="328">
        <f t="shared" si="6"/>
        <v>-0.46982414735986522</v>
      </c>
      <c r="S25" s="327"/>
      <c r="T25" s="328">
        <f t="shared" si="7"/>
        <v>-1.1492486097760546</v>
      </c>
      <c r="U25" s="328">
        <f t="shared" si="8"/>
        <v>-0.173036381823366</v>
      </c>
    </row>
    <row r="26" spans="1:21" x14ac:dyDescent="0.2">
      <c r="A26" s="329" t="str">
        <f>name!D21</f>
        <v>61 Caring personal service occupations</v>
      </c>
      <c r="B26" s="330">
        <v>23.540364485145439</v>
      </c>
      <c r="C26" s="330">
        <v>2.7324375830905288</v>
      </c>
      <c r="D26" s="330">
        <f t="shared" si="0"/>
        <v>26.272802068235968</v>
      </c>
      <c r="E26" s="331"/>
      <c r="F26" s="330">
        <v>21.596681450030921</v>
      </c>
      <c r="G26" s="330">
        <v>2.5203368112530447</v>
      </c>
      <c r="H26" s="330">
        <f t="shared" si="1"/>
        <v>24.117018261283967</v>
      </c>
      <c r="I26" s="331"/>
      <c r="J26" s="330">
        <v>26.863584586489754</v>
      </c>
      <c r="K26" s="330">
        <v>3.9819222662560598</v>
      </c>
      <c r="L26" s="330">
        <f t="shared" si="2"/>
        <v>30.845506852745814</v>
      </c>
      <c r="M26" s="236"/>
      <c r="N26" s="328">
        <f t="shared" si="3"/>
        <v>-1.7087704237520374</v>
      </c>
      <c r="O26" s="328">
        <f t="shared" si="4"/>
        <v>1.4655146907208261</v>
      </c>
      <c r="P26" s="327"/>
      <c r="Q26" s="328">
        <f t="shared" si="5"/>
        <v>-1.603043285613992</v>
      </c>
      <c r="R26" s="328">
        <f t="shared" si="6"/>
        <v>3.0961101845846439</v>
      </c>
      <c r="S26" s="327"/>
      <c r="T26" s="328">
        <f t="shared" si="7"/>
        <v>-1.6977533241670506</v>
      </c>
      <c r="U26" s="328">
        <f t="shared" si="8"/>
        <v>1.6540189156975194</v>
      </c>
    </row>
    <row r="27" spans="1:21" x14ac:dyDescent="0.2">
      <c r="A27" s="329" t="str">
        <f>name!D22</f>
        <v>62 Leisure, travel and related personal service occupations</v>
      </c>
      <c r="B27" s="330">
        <v>5.0844292613031739</v>
      </c>
      <c r="C27" s="330">
        <v>1.8514031925447345</v>
      </c>
      <c r="D27" s="330">
        <f t="shared" si="0"/>
        <v>6.9358324538479081</v>
      </c>
      <c r="E27" s="331"/>
      <c r="F27" s="330">
        <v>4.6715146705555135</v>
      </c>
      <c r="G27" s="330">
        <v>2.1029122654511965</v>
      </c>
      <c r="H27" s="330">
        <f t="shared" si="1"/>
        <v>6.7744269360067104</v>
      </c>
      <c r="I27" s="331"/>
      <c r="J27" s="330">
        <v>5.5801428747353796</v>
      </c>
      <c r="K27" s="330">
        <v>2.6090101214125232</v>
      </c>
      <c r="L27" s="330">
        <f t="shared" si="2"/>
        <v>8.1891529961479037</v>
      </c>
      <c r="M27" s="236"/>
      <c r="N27" s="328">
        <f t="shared" si="3"/>
        <v>-1.6797211680321444</v>
      </c>
      <c r="O27" s="328">
        <f t="shared" si="4"/>
        <v>1.1919209071201031</v>
      </c>
      <c r="P27" s="327"/>
      <c r="Q27" s="328">
        <f t="shared" si="5"/>
        <v>2.5803151915346323</v>
      </c>
      <c r="R27" s="328">
        <f t="shared" si="6"/>
        <v>1.4480352992414902</v>
      </c>
      <c r="S27" s="327"/>
      <c r="T27" s="328">
        <f t="shared" si="7"/>
        <v>-0.46981898301755587</v>
      </c>
      <c r="U27" s="328">
        <f t="shared" si="8"/>
        <v>1.2723982694612168</v>
      </c>
    </row>
    <row r="28" spans="1:21" x14ac:dyDescent="0.2">
      <c r="A28" s="329" t="str">
        <f>name!D23</f>
        <v>63 Community and civil enforcement occupations</v>
      </c>
      <c r="B28" s="330">
        <v>6.3351220272104325E-2</v>
      </c>
      <c r="C28" s="330">
        <v>0.22491645359567949</v>
      </c>
      <c r="D28" s="330">
        <f t="shared" si="0"/>
        <v>0.28826767386778385</v>
      </c>
      <c r="E28" s="331"/>
      <c r="F28" s="330">
        <v>5.8405596933473483E-2</v>
      </c>
      <c r="G28" s="330">
        <v>0.23596246595114378</v>
      </c>
      <c r="H28" s="330">
        <f t="shared" si="1"/>
        <v>0.29436806288461725</v>
      </c>
      <c r="I28" s="331"/>
      <c r="J28" s="330">
        <v>7.1206316638634942E-2</v>
      </c>
      <c r="K28" s="330">
        <v>0.16733027806435768</v>
      </c>
      <c r="L28" s="330">
        <f>SUM(J28:K28)</f>
        <v>0.23853659470299263</v>
      </c>
      <c r="M28" s="236"/>
      <c r="N28" s="328">
        <f t="shared" si="3"/>
        <v>-1.6125065570402386</v>
      </c>
      <c r="O28" s="328">
        <f t="shared" si="4"/>
        <v>1.3298975627958676</v>
      </c>
      <c r="P28" s="327"/>
      <c r="Q28" s="328">
        <f t="shared" si="5"/>
        <v>0.96348661034948435</v>
      </c>
      <c r="R28" s="328">
        <f t="shared" si="6"/>
        <v>-2.2653023510500025</v>
      </c>
      <c r="S28" s="327"/>
      <c r="T28" s="328">
        <f t="shared" si="7"/>
        <v>0.41970685811021369</v>
      </c>
      <c r="U28" s="328">
        <f t="shared" si="8"/>
        <v>-1.3922714143963733</v>
      </c>
    </row>
    <row r="29" spans="1:21" x14ac:dyDescent="0.2">
      <c r="A29" s="329" t="str">
        <f>name!D24</f>
        <v>71 Sales occupations</v>
      </c>
      <c r="B29" s="330">
        <v>14.985235393638085</v>
      </c>
      <c r="C29" s="330">
        <v>9.2032210218226442</v>
      </c>
      <c r="D29" s="330">
        <f t="shared" si="0"/>
        <v>24.188456415460728</v>
      </c>
      <c r="E29" s="331"/>
      <c r="F29" s="330">
        <v>14.439931851953261</v>
      </c>
      <c r="G29" s="330">
        <v>9.3359129712112061</v>
      </c>
      <c r="H29" s="330">
        <f t="shared" si="1"/>
        <v>23.775844823164469</v>
      </c>
      <c r="I29" s="331"/>
      <c r="J29" s="330">
        <v>12.434153864110343</v>
      </c>
      <c r="K29" s="330">
        <v>8.7829610426581493</v>
      </c>
      <c r="L29" s="330">
        <f t="shared" si="2"/>
        <v>21.217114906768494</v>
      </c>
      <c r="M29" s="236"/>
      <c r="N29" s="328">
        <f t="shared" si="3"/>
        <v>-0.7386186099982317</v>
      </c>
      <c r="O29" s="328">
        <f t="shared" si="4"/>
        <v>-0.99204896446543067</v>
      </c>
      <c r="P29" s="327"/>
      <c r="Q29" s="328">
        <f t="shared" si="5"/>
        <v>0.28671101696311485</v>
      </c>
      <c r="R29" s="328">
        <f t="shared" si="6"/>
        <v>-0.40620590086080099</v>
      </c>
      <c r="S29" s="327"/>
      <c r="T29" s="328">
        <f t="shared" si="7"/>
        <v>-0.34351602571404127</v>
      </c>
      <c r="U29" s="328">
        <f t="shared" si="8"/>
        <v>-0.75620612469967652</v>
      </c>
    </row>
    <row r="30" spans="1:21" x14ac:dyDescent="0.2">
      <c r="A30" s="329" t="str">
        <f>name!D25</f>
        <v>72 Customer service occupations</v>
      </c>
      <c r="B30" s="330">
        <v>3.1010660173531468</v>
      </c>
      <c r="C30" s="330">
        <v>1.9795561751658721</v>
      </c>
      <c r="D30" s="330">
        <f t="shared" si="0"/>
        <v>5.0806221925190194</v>
      </c>
      <c r="E30" s="331"/>
      <c r="F30" s="330">
        <v>3.6696502275765019</v>
      </c>
      <c r="G30" s="330">
        <v>2.1794991067124108</v>
      </c>
      <c r="H30" s="330">
        <f t="shared" si="1"/>
        <v>5.8491493342889127</v>
      </c>
      <c r="I30" s="331"/>
      <c r="J30" s="330">
        <v>5.0698618191289491</v>
      </c>
      <c r="K30" s="330">
        <v>3.5426674666864826</v>
      </c>
      <c r="L30" s="330">
        <f t="shared" si="2"/>
        <v>8.6125292858154321</v>
      </c>
      <c r="M30" s="236"/>
      <c r="N30" s="328">
        <f t="shared" si="3"/>
        <v>3.4243337578549804</v>
      </c>
      <c r="O30" s="328">
        <f t="shared" si="4"/>
        <v>2.1781644700652469</v>
      </c>
      <c r="P30" s="327"/>
      <c r="Q30" s="328">
        <f t="shared" si="5"/>
        <v>1.9430852117465536</v>
      </c>
      <c r="R30" s="328">
        <f t="shared" si="6"/>
        <v>3.2915781576526415</v>
      </c>
      <c r="S30" s="327"/>
      <c r="T30" s="328">
        <f t="shared" si="7"/>
        <v>2.8573098964954191</v>
      </c>
      <c r="U30" s="328">
        <f t="shared" si="8"/>
        <v>2.6130351166646859</v>
      </c>
    </row>
    <row r="31" spans="1:21" x14ac:dyDescent="0.2">
      <c r="A31" s="329" t="str">
        <f>name!D26</f>
        <v>81 Process, plant and machine operatives</v>
      </c>
      <c r="B31" s="330">
        <v>2.0169408414910515</v>
      </c>
      <c r="C31" s="330">
        <v>7.7558488599968101</v>
      </c>
      <c r="D31" s="330">
        <f t="shared" si="0"/>
        <v>9.7727897014878611</v>
      </c>
      <c r="E31" s="331"/>
      <c r="F31" s="330">
        <v>1.8720369989310521</v>
      </c>
      <c r="G31" s="330">
        <v>6.4207114895878306</v>
      </c>
      <c r="H31" s="330">
        <f t="shared" si="1"/>
        <v>8.2927484885188818</v>
      </c>
      <c r="I31" s="331"/>
      <c r="J31" s="330">
        <v>2.5374048107391078</v>
      </c>
      <c r="K31" s="330">
        <v>7.2496601893115518</v>
      </c>
      <c r="L31" s="330">
        <f t="shared" si="2"/>
        <v>9.78706500005066</v>
      </c>
      <c r="M31" s="236"/>
      <c r="N31" s="328">
        <f t="shared" si="3"/>
        <v>-1.4800339434235199</v>
      </c>
      <c r="O31" s="328">
        <f t="shared" si="4"/>
        <v>2.0481232455896725</v>
      </c>
      <c r="P31" s="327"/>
      <c r="Q31" s="328">
        <f t="shared" si="5"/>
        <v>-3.7078766121754425</v>
      </c>
      <c r="R31" s="328">
        <f t="shared" si="6"/>
        <v>0.81278975828209532</v>
      </c>
      <c r="S31" s="327"/>
      <c r="T31" s="328">
        <f t="shared" si="7"/>
        <v>-3.2310590545462814</v>
      </c>
      <c r="U31" s="328">
        <f t="shared" si="8"/>
        <v>1.1106568957296004</v>
      </c>
    </row>
    <row r="32" spans="1:21" x14ac:dyDescent="0.2">
      <c r="A32" s="329" t="str">
        <f>name!D27</f>
        <v>82 Transport and mobile machine drivers and operatives</v>
      </c>
      <c r="B32" s="330">
        <v>0.76639982505641313</v>
      </c>
      <c r="C32" s="330">
        <v>8.7390890592402855</v>
      </c>
      <c r="D32" s="330">
        <f t="shared" si="0"/>
        <v>9.5054888842966978</v>
      </c>
      <c r="E32" s="331"/>
      <c r="F32" s="330">
        <v>0.82594296947873169</v>
      </c>
      <c r="G32" s="330">
        <v>8.2003315184609153</v>
      </c>
      <c r="H32" s="330">
        <f t="shared" si="1"/>
        <v>9.0262744879396468</v>
      </c>
      <c r="I32" s="331"/>
      <c r="J32" s="330">
        <v>1.2911502235555243</v>
      </c>
      <c r="K32" s="330">
        <v>8.6300064874218538</v>
      </c>
      <c r="L32" s="330">
        <f t="shared" si="2"/>
        <v>9.9211567109773782</v>
      </c>
      <c r="M32" s="236"/>
      <c r="N32" s="328">
        <f t="shared" si="3"/>
        <v>1.5076872121844165</v>
      </c>
      <c r="O32" s="328">
        <f t="shared" si="4"/>
        <v>3.0232187184236148</v>
      </c>
      <c r="P32" s="327"/>
      <c r="Q32" s="328">
        <f t="shared" si="5"/>
        <v>-1.264563840654731</v>
      </c>
      <c r="R32" s="328">
        <f t="shared" si="6"/>
        <v>0.34105142335159044</v>
      </c>
      <c r="S32" s="327"/>
      <c r="T32" s="328">
        <f t="shared" si="7"/>
        <v>-1.0292604321434196</v>
      </c>
      <c r="U32" s="328">
        <f t="shared" si="8"/>
        <v>0.63218864124836571</v>
      </c>
    </row>
    <row r="33" spans="1:21" x14ac:dyDescent="0.2">
      <c r="A33" s="329" t="str">
        <f>name!D28</f>
        <v>91 Elementary trades and related occupations</v>
      </c>
      <c r="B33" s="330">
        <v>1.5781036654795566</v>
      </c>
      <c r="C33" s="330">
        <v>4.6077355132646813</v>
      </c>
      <c r="D33" s="330">
        <f t="shared" si="0"/>
        <v>6.1858391787442377</v>
      </c>
      <c r="E33" s="331"/>
      <c r="F33" s="330">
        <v>1.2161303194569484</v>
      </c>
      <c r="G33" s="330">
        <v>3.7405425663854222</v>
      </c>
      <c r="H33" s="330">
        <f t="shared" si="1"/>
        <v>4.9566728858423703</v>
      </c>
      <c r="I33" s="331"/>
      <c r="J33" s="330">
        <v>1.1265714631297652</v>
      </c>
      <c r="K33" s="330">
        <v>3.2629696162376116</v>
      </c>
      <c r="L33" s="330">
        <f t="shared" si="2"/>
        <v>4.389541079367377</v>
      </c>
      <c r="M33" s="236"/>
      <c r="N33" s="328">
        <f t="shared" si="3"/>
        <v>-5.0775547149411349</v>
      </c>
      <c r="O33" s="328">
        <f t="shared" si="4"/>
        <v>-0.50866875207901119</v>
      </c>
      <c r="P33" s="327"/>
      <c r="Q33" s="328">
        <f t="shared" si="5"/>
        <v>-4.0843637998659199</v>
      </c>
      <c r="R33" s="328">
        <f t="shared" si="6"/>
        <v>-0.90648618917180679</v>
      </c>
      <c r="S33" s="327"/>
      <c r="T33" s="328">
        <f t="shared" si="7"/>
        <v>-4.3338433369638718</v>
      </c>
      <c r="U33" s="328">
        <f t="shared" si="8"/>
        <v>-0.80679475010527746</v>
      </c>
    </row>
    <row r="34" spans="1:21" x14ac:dyDescent="0.2">
      <c r="A34" s="329" t="str">
        <f>name!D29</f>
        <v>92 Elementary administration and service occupations</v>
      </c>
      <c r="B34" s="330">
        <v>14.867847684979292</v>
      </c>
      <c r="C34" s="330">
        <v>15.489943786142376</v>
      </c>
      <c r="D34" s="330">
        <f t="shared" ref="D34" si="9">SUM(B34:C34)</f>
        <v>30.357791471121669</v>
      </c>
      <c r="E34" s="331"/>
      <c r="F34" s="330">
        <v>14.516780138160113</v>
      </c>
      <c r="G34" s="330">
        <v>14.086882281285096</v>
      </c>
      <c r="H34" s="330">
        <f t="shared" ref="H34" si="10">SUM(F34:G34)</f>
        <v>28.603662419445207</v>
      </c>
      <c r="I34" s="331"/>
      <c r="J34" s="330">
        <v>15.005955039194093</v>
      </c>
      <c r="K34" s="330">
        <v>14.749994193482751</v>
      </c>
      <c r="L34" s="330">
        <f t="shared" ref="L34" si="11">SUM(J34:K34)</f>
        <v>29.755949232676844</v>
      </c>
      <c r="M34" s="236"/>
      <c r="N34" s="328">
        <f t="shared" si="3"/>
        <v>-0.47677533405275918</v>
      </c>
      <c r="O34" s="328">
        <f t="shared" si="4"/>
        <v>0.22119022341353656</v>
      </c>
      <c r="P34" s="327"/>
      <c r="Q34" s="328">
        <f t="shared" si="5"/>
        <v>-1.881023635441359</v>
      </c>
      <c r="R34" s="328">
        <f t="shared" si="6"/>
        <v>0.30712840534676822</v>
      </c>
      <c r="S34" s="327"/>
      <c r="T34" s="328">
        <f t="shared" si="7"/>
        <v>-1.1833119182396712</v>
      </c>
      <c r="U34" s="328">
        <f t="shared" si="8"/>
        <v>0.26364239329967898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156.82788259892612</v>
      </c>
      <c r="C36" s="333">
        <f t="shared" ref="C36:D36" si="12">SUM(C9:C34)</f>
        <v>180.24211740107376</v>
      </c>
      <c r="D36" s="333">
        <f t="shared" si="12"/>
        <v>337.06999999999994</v>
      </c>
      <c r="E36" s="333"/>
      <c r="F36" s="333">
        <f>SUM(F9:F34)</f>
        <v>166.26498774911798</v>
      </c>
      <c r="G36" s="333">
        <f t="shared" ref="G36:H36" si="13">SUM(G9:G34)</f>
        <v>181.12801225088202</v>
      </c>
      <c r="H36" s="333">
        <f t="shared" si="13"/>
        <v>347.39299999999997</v>
      </c>
      <c r="I36" s="333"/>
      <c r="J36" s="333">
        <f>SUM(J9:J34)</f>
        <v>189.15168611846343</v>
      </c>
      <c r="K36" s="333">
        <f t="shared" ref="K36:L36" si="14">SUM(K9:K34)</f>
        <v>197.02031388153645</v>
      </c>
      <c r="L36" s="333">
        <f t="shared" si="14"/>
        <v>386.17199999999997</v>
      </c>
      <c r="M36" s="258"/>
      <c r="N36" s="334">
        <f t="shared" si="3"/>
        <v>1.1755339762026473</v>
      </c>
      <c r="O36" s="334">
        <f>IF(F36&gt;0,(EXP(LN(J36/F36)/($J$6-$F$6))-1)*100,0)</f>
        <v>0.86348294401983328</v>
      </c>
      <c r="P36" s="335"/>
      <c r="Q36" s="334">
        <f t="shared" ref="Q36" si="15">IF(C36&gt;0,(EXP(LN(G36/C36)/($F$6-$B$6))-1)*100,0)</f>
        <v>9.8107845424211249E-2</v>
      </c>
      <c r="R36" s="334">
        <f t="shared" ref="R36" si="16">IF(G36&gt;0,(EXP(LN(K36/G36)/($J$6-$F$6))-1)*100,0)</f>
        <v>0.5622601709041497</v>
      </c>
      <c r="S36" s="335"/>
      <c r="T36" s="334">
        <f t="shared" ref="T36" si="17">IF(D36&gt;0,(EXP(LN(H36/D36)/($F$6-$B$6))-1)*100,0)</f>
        <v>0.60514525050419099</v>
      </c>
      <c r="U36" s="334">
        <f t="shared" ref="U36" si="18">IF(H36&gt;0,(EXP(LN(L36/H36)/($J$6-$F$6))-1)*100,0)</f>
        <v>0.70800231659025048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Gloucestershire</v>
      </c>
      <c r="Q1" s="19" t="str">
        <f>CONCATENATE("Occupation Table 5.1  Males: Employment Change by Status (SOC 2020), ",B$5,"-",L$5,", ",Info!B5)</f>
        <v>Occupation Table 5.1  Males: Employment Change by Status (SOC 2020), 2015-2035, Gloucestershire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Gloucestershire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23.017122566051988</v>
      </c>
      <c r="C8" s="11">
        <v>3.2277823887771424</v>
      </c>
      <c r="D8" s="11">
        <v>7.7456080607430398</v>
      </c>
      <c r="E8" s="11">
        <f>SUM(B8:D8)</f>
        <v>33.990513015572169</v>
      </c>
      <c r="F8" s="11"/>
      <c r="G8" s="11">
        <v>26.546226373089738</v>
      </c>
      <c r="H8" s="11">
        <v>4.9347858497365351</v>
      </c>
      <c r="I8" s="11">
        <v>9.1014810172260248</v>
      </c>
      <c r="J8" s="11">
        <f>SUM(G8:I8)</f>
        <v>40.582493240052301</v>
      </c>
      <c r="K8" s="11"/>
      <c r="L8" s="11">
        <v>30.14939804942464</v>
      </c>
      <c r="M8" s="11">
        <v>6.4850712195346158</v>
      </c>
      <c r="N8" s="11">
        <v>10.554072090262704</v>
      </c>
      <c r="O8" s="11">
        <f>SUM(L8:N8)</f>
        <v>47.188541359221958</v>
      </c>
      <c r="Q8" s="10" t="str">
        <f>name!E4</f>
        <v>Managers, directors and senior officials</v>
      </c>
      <c r="R8" s="11">
        <v>17.446758114385712</v>
      </c>
      <c r="S8" s="11">
        <v>1.1400377589688866</v>
      </c>
      <c r="T8" s="11">
        <v>4.7857579613504244</v>
      </c>
      <c r="U8" s="11">
        <f>SUM(R8:T8)</f>
        <v>23.372553834705023</v>
      </c>
      <c r="V8" s="11"/>
      <c r="W8" s="11">
        <v>19.641270399659117</v>
      </c>
      <c r="X8" s="11">
        <v>1.7978977863659511</v>
      </c>
      <c r="Y8" s="11">
        <v>4.7869445092765153</v>
      </c>
      <c r="Z8" s="11">
        <f>SUM(W8:Y8)</f>
        <v>26.226112695301584</v>
      </c>
      <c r="AA8" s="11"/>
      <c r="AB8" s="11">
        <v>21.12122717972705</v>
      </c>
      <c r="AC8" s="11">
        <v>2.5434629643486195</v>
      </c>
      <c r="AD8" s="11">
        <v>5.9339534237582781</v>
      </c>
      <c r="AE8" s="11">
        <f>SUM(AB8:AD8)</f>
        <v>29.59864356783395</v>
      </c>
      <c r="AG8" s="10" t="str">
        <f>name!E4</f>
        <v>Managers, directors and senior officials</v>
      </c>
      <c r="AH8" s="11">
        <v>5.5703644516662862</v>
      </c>
      <c r="AI8" s="11">
        <v>2.0877446298082543</v>
      </c>
      <c r="AJ8" s="11">
        <v>2.9598500993926105</v>
      </c>
      <c r="AK8" s="11">
        <f>SUM(AH8:AJ8)</f>
        <v>10.617959180867151</v>
      </c>
      <c r="AL8" s="11"/>
      <c r="AM8" s="11">
        <v>6.9049559734306207</v>
      </c>
      <c r="AN8" s="11">
        <v>3.1368880633705869</v>
      </c>
      <c r="AO8" s="11">
        <v>4.3145365079495095</v>
      </c>
      <c r="AP8" s="11">
        <f>SUM(AM8:AO8)</f>
        <v>14.356380544750717</v>
      </c>
      <c r="AQ8" s="11"/>
      <c r="AR8" s="11">
        <v>9.0281708696976093</v>
      </c>
      <c r="AS8" s="11">
        <v>3.9416082551859977</v>
      </c>
      <c r="AT8" s="11">
        <v>4.6201186665044283</v>
      </c>
      <c r="AU8" s="11">
        <f>SUM(AR8:AT8)</f>
        <v>17.589897791388033</v>
      </c>
    </row>
    <row r="9" spans="1:47" x14ac:dyDescent="0.2">
      <c r="A9" t="str">
        <f>name!E5</f>
        <v>Professional occupations</v>
      </c>
      <c r="B9" s="11">
        <v>43.573453044843738</v>
      </c>
      <c r="C9" s="11">
        <v>13.74469650970547</v>
      </c>
      <c r="D9" s="11">
        <v>9.8053461814381482</v>
      </c>
      <c r="E9" s="11">
        <f t="shared" ref="E9:E18" si="0">SUM(B9:D9)</f>
        <v>67.123495735987362</v>
      </c>
      <c r="F9" s="11"/>
      <c r="G9" s="11">
        <v>52.468005489102168</v>
      </c>
      <c r="H9" s="11">
        <v>16.152428141790974</v>
      </c>
      <c r="I9" s="11">
        <v>9.1332086241245847</v>
      </c>
      <c r="J9" s="11">
        <f t="shared" ref="J9:J16" si="1">SUM(G9:I9)</f>
        <v>77.753642255017724</v>
      </c>
      <c r="K9" s="11"/>
      <c r="L9" s="11">
        <v>65.864602351170845</v>
      </c>
      <c r="M9" s="11">
        <v>21.817323921478287</v>
      </c>
      <c r="N9" s="11">
        <v>9.6161889632701598</v>
      </c>
      <c r="O9" s="11">
        <f t="shared" ref="O9:O16" si="2">SUM(L9:N9)</f>
        <v>97.298115235919298</v>
      </c>
      <c r="Q9" s="10" t="str">
        <f>name!E5</f>
        <v>Professional occupations</v>
      </c>
      <c r="R9" s="11">
        <v>27.722937332386607</v>
      </c>
      <c r="S9" s="11">
        <v>2.4730653182630147</v>
      </c>
      <c r="T9" s="11">
        <v>6.2515322340103561</v>
      </c>
      <c r="U9" s="11">
        <f t="shared" ref="U9:U16" si="3">SUM(R9:T9)</f>
        <v>36.44753488465998</v>
      </c>
      <c r="V9" s="11"/>
      <c r="W9" s="11">
        <v>32.864259602350764</v>
      </c>
      <c r="X9" s="11">
        <v>3.4797254276186749</v>
      </c>
      <c r="Y9" s="11">
        <v>4.710245286515331</v>
      </c>
      <c r="Z9" s="11">
        <f t="shared" ref="Z9:Z16" si="4">SUM(W9:Y9)</f>
        <v>41.05423031648477</v>
      </c>
      <c r="AA9" s="11"/>
      <c r="AB9" s="11">
        <v>39.932943591450467</v>
      </c>
      <c r="AC9" s="11">
        <v>5.0640854091558642</v>
      </c>
      <c r="AD9" s="11">
        <v>4.5203675135769679</v>
      </c>
      <c r="AE9" s="11">
        <f t="shared" ref="AE9:AE16" si="5">SUM(AB9:AD9)</f>
        <v>49.517396514183304</v>
      </c>
      <c r="AG9" s="10" t="str">
        <f>name!E5</f>
        <v>Professional occupations</v>
      </c>
      <c r="AH9" s="11">
        <v>15.850515712457124</v>
      </c>
      <c r="AI9" s="11">
        <v>11.271631191442454</v>
      </c>
      <c r="AJ9" s="11">
        <v>3.5538139474277903</v>
      </c>
      <c r="AK9" s="11">
        <f t="shared" ref="AK9:AK18" si="6">SUM(AH9:AJ9)</f>
        <v>30.675960851327368</v>
      </c>
      <c r="AL9" s="11"/>
      <c r="AM9" s="11">
        <v>19.603745886751383</v>
      </c>
      <c r="AN9" s="11">
        <v>12.672702714172294</v>
      </c>
      <c r="AO9" s="11">
        <v>4.4229633376092554</v>
      </c>
      <c r="AP9" s="11">
        <f t="shared" ref="AP9:AP18" si="7">SUM(AM9:AO9)</f>
        <v>36.699411938532933</v>
      </c>
      <c r="AQ9" s="11"/>
      <c r="AR9" s="11">
        <v>25.931658759720367</v>
      </c>
      <c r="AS9" s="11">
        <v>16.753238512322419</v>
      </c>
      <c r="AT9" s="11">
        <v>5.0958214496931875</v>
      </c>
      <c r="AU9" s="11">
        <f t="shared" ref="AU9:AU18" si="8">SUM(AR9:AT9)</f>
        <v>47.78071872173598</v>
      </c>
    </row>
    <row r="10" spans="1:47" x14ac:dyDescent="0.2">
      <c r="A10" t="str">
        <f>name!E6</f>
        <v>Associate professional occupations</v>
      </c>
      <c r="B10" s="11">
        <v>24.926298987003133</v>
      </c>
      <c r="C10" s="11">
        <v>8.0399314822197621</v>
      </c>
      <c r="D10" s="11">
        <v>7.5473694343647013</v>
      </c>
      <c r="E10" s="11">
        <f t="shared" si="0"/>
        <v>40.513599903587597</v>
      </c>
      <c r="F10" s="11"/>
      <c r="G10" s="11">
        <v>28.504107548906862</v>
      </c>
      <c r="H10" s="11">
        <v>9.1481805630050221</v>
      </c>
      <c r="I10" s="11">
        <v>7.2054792409476622</v>
      </c>
      <c r="J10" s="11">
        <f t="shared" si="1"/>
        <v>44.857767352859547</v>
      </c>
      <c r="K10" s="11"/>
      <c r="L10" s="11">
        <v>29.959292117097377</v>
      </c>
      <c r="M10" s="11">
        <v>10.787535721556265</v>
      </c>
      <c r="N10" s="11">
        <v>8.4248186022010056</v>
      </c>
      <c r="O10" s="11">
        <f t="shared" si="2"/>
        <v>49.171646440854651</v>
      </c>
      <c r="Q10" s="10" t="str">
        <f>name!E6</f>
        <v>Associate professional occupations</v>
      </c>
      <c r="R10" s="11">
        <v>16.105957215548095</v>
      </c>
      <c r="S10" s="11">
        <v>1.7114312242461209</v>
      </c>
      <c r="T10" s="11">
        <v>3.8998274431566724</v>
      </c>
      <c r="U10" s="11">
        <f t="shared" si="3"/>
        <v>21.717215882950889</v>
      </c>
      <c r="V10" s="11"/>
      <c r="W10" s="11">
        <v>17.745712867943631</v>
      </c>
      <c r="X10" s="11">
        <v>2.3448274321624125</v>
      </c>
      <c r="Y10" s="11">
        <v>3.0548825685773009</v>
      </c>
      <c r="Z10" s="11">
        <f t="shared" si="4"/>
        <v>23.145422868683344</v>
      </c>
      <c r="AA10" s="11"/>
      <c r="AB10" s="11">
        <v>17.1779348013043</v>
      </c>
      <c r="AC10" s="11">
        <v>2.3316945763853627</v>
      </c>
      <c r="AD10" s="11">
        <v>3.4779210665576916</v>
      </c>
      <c r="AE10" s="11">
        <f t="shared" si="5"/>
        <v>22.987550444247354</v>
      </c>
      <c r="AG10" s="10" t="str">
        <f>name!E6</f>
        <v>Associate professional occupations</v>
      </c>
      <c r="AH10" s="11">
        <v>8.8203417714550287</v>
      </c>
      <c r="AI10" s="11">
        <v>6.3285002579736407</v>
      </c>
      <c r="AJ10" s="11">
        <v>3.6475419912080294</v>
      </c>
      <c r="AK10" s="11">
        <f t="shared" si="6"/>
        <v>18.796384020636697</v>
      </c>
      <c r="AL10" s="11"/>
      <c r="AM10" s="11">
        <v>10.758394680963233</v>
      </c>
      <c r="AN10" s="11">
        <v>6.8033531308426118</v>
      </c>
      <c r="AO10" s="11">
        <v>4.1505966723703587</v>
      </c>
      <c r="AP10" s="11">
        <f t="shared" si="7"/>
        <v>21.712344484176203</v>
      </c>
      <c r="AQ10" s="11"/>
      <c r="AR10" s="11">
        <v>12.781357315793063</v>
      </c>
      <c r="AS10" s="11">
        <v>8.4558411451709041</v>
      </c>
      <c r="AT10" s="11">
        <v>4.9468975356433154</v>
      </c>
      <c r="AU10" s="11">
        <f t="shared" si="8"/>
        <v>26.184095996607283</v>
      </c>
    </row>
    <row r="11" spans="1:47" x14ac:dyDescent="0.2">
      <c r="A11" t="str">
        <f>name!E7</f>
        <v>Administrative and secretarial occupations</v>
      </c>
      <c r="B11" s="11">
        <v>18.76474868331405</v>
      </c>
      <c r="C11" s="11">
        <v>14.523578408888476</v>
      </c>
      <c r="D11" s="11">
        <v>2.0684319496074823</v>
      </c>
      <c r="E11" s="11">
        <f t="shared" si="0"/>
        <v>35.356759041810001</v>
      </c>
      <c r="F11" s="11"/>
      <c r="G11" s="11">
        <v>18.999587738784026</v>
      </c>
      <c r="H11" s="11">
        <v>13.551517869117356</v>
      </c>
      <c r="I11" s="11">
        <v>2.3597055121992203</v>
      </c>
      <c r="J11" s="11">
        <f t="shared" si="1"/>
        <v>34.910811120100604</v>
      </c>
      <c r="K11" s="11"/>
      <c r="L11" s="11">
        <v>16.376475035587912</v>
      </c>
      <c r="M11" s="11">
        <v>11.700238287427988</v>
      </c>
      <c r="N11" s="11">
        <v>2.8528432747825327</v>
      </c>
      <c r="O11" s="11">
        <f t="shared" si="2"/>
        <v>30.929556597798435</v>
      </c>
      <c r="Q11" s="10" t="str">
        <f>name!E7</f>
        <v>Administrative and secretarial occupations</v>
      </c>
      <c r="R11" s="11">
        <v>6.303670090420181</v>
      </c>
      <c r="S11" s="11">
        <v>1.4680910674843677</v>
      </c>
      <c r="T11" s="11">
        <v>0.51073643827443094</v>
      </c>
      <c r="U11" s="11">
        <f t="shared" si="3"/>
        <v>8.2824975961789793</v>
      </c>
      <c r="V11" s="11"/>
      <c r="W11" s="11">
        <v>6.7196652030843813</v>
      </c>
      <c r="X11" s="11">
        <v>1.5087456807567734</v>
      </c>
      <c r="Y11" s="11">
        <v>0.34899690365619307</v>
      </c>
      <c r="Z11" s="11">
        <f t="shared" si="4"/>
        <v>8.5774077874973482</v>
      </c>
      <c r="AA11" s="11"/>
      <c r="AB11" s="11">
        <v>7.0632428774927494</v>
      </c>
      <c r="AC11" s="11">
        <v>1.2961705835381714</v>
      </c>
      <c r="AD11" s="11">
        <v>0.50355358908843839</v>
      </c>
      <c r="AE11" s="11">
        <f t="shared" si="5"/>
        <v>8.8629670501193587</v>
      </c>
      <c r="AG11" s="10" t="str">
        <f>name!E7</f>
        <v>Administrative and secretarial occupations</v>
      </c>
      <c r="AH11" s="11">
        <v>12.461078592893868</v>
      </c>
      <c r="AI11" s="11">
        <v>13.055487341404106</v>
      </c>
      <c r="AJ11" s="11">
        <v>1.5576955113330515</v>
      </c>
      <c r="AK11" s="11">
        <f t="shared" si="6"/>
        <v>27.074261445631024</v>
      </c>
      <c r="AL11" s="11"/>
      <c r="AM11" s="11">
        <v>12.279922535699649</v>
      </c>
      <c r="AN11" s="11">
        <v>12.042772188360592</v>
      </c>
      <c r="AO11" s="11">
        <v>2.0107086085430272</v>
      </c>
      <c r="AP11" s="11">
        <f t="shared" si="7"/>
        <v>26.333403332603268</v>
      </c>
      <c r="AQ11" s="11"/>
      <c r="AR11" s="11">
        <v>9.3132321580951505</v>
      </c>
      <c r="AS11" s="11">
        <v>10.404067703889815</v>
      </c>
      <c r="AT11" s="11">
        <v>2.3492896856940946</v>
      </c>
      <c r="AU11" s="11">
        <f t="shared" si="8"/>
        <v>22.066589547679062</v>
      </c>
    </row>
    <row r="12" spans="1:47" x14ac:dyDescent="0.2">
      <c r="A12" t="str">
        <f>name!E8</f>
        <v>Skilled trades occupations</v>
      </c>
      <c r="B12" s="11">
        <v>23.547004533172665</v>
      </c>
      <c r="C12" s="11">
        <v>3.198699771917366</v>
      </c>
      <c r="D12" s="11">
        <v>14.752037958370851</v>
      </c>
      <c r="E12" s="11">
        <f t="shared" si="0"/>
        <v>41.497742263460879</v>
      </c>
      <c r="F12" s="11"/>
      <c r="G12" s="11">
        <v>20.463313318922964</v>
      </c>
      <c r="H12" s="11">
        <v>2.9624068412692814</v>
      </c>
      <c r="I12" s="11">
        <v>14.172400172402751</v>
      </c>
      <c r="J12" s="11">
        <f t="shared" si="1"/>
        <v>37.598120332594995</v>
      </c>
      <c r="K12" s="11"/>
      <c r="L12" s="11">
        <v>18.627655034317232</v>
      </c>
      <c r="M12" s="11">
        <v>3.653762976592553</v>
      </c>
      <c r="N12" s="11">
        <v>16.346169696042924</v>
      </c>
      <c r="O12" s="11">
        <f t="shared" si="2"/>
        <v>38.62758770695271</v>
      </c>
      <c r="Q12" s="10" t="str">
        <f>name!E8</f>
        <v>Skilled trades occupations</v>
      </c>
      <c r="R12" s="11">
        <v>21.96421304870654</v>
      </c>
      <c r="S12" s="11">
        <v>2.0696751567381395</v>
      </c>
      <c r="T12" s="11">
        <v>13.804275352270595</v>
      </c>
      <c r="U12" s="11">
        <f t="shared" si="3"/>
        <v>37.838163557715276</v>
      </c>
      <c r="V12" s="11"/>
      <c r="W12" s="11">
        <v>18.798880716396837</v>
      </c>
      <c r="X12" s="11">
        <v>1.8540607983386574</v>
      </c>
      <c r="Y12" s="11">
        <v>12.648805591881219</v>
      </c>
      <c r="Z12" s="11">
        <f t="shared" si="4"/>
        <v>33.301747106616716</v>
      </c>
      <c r="AA12" s="11"/>
      <c r="AB12" s="11">
        <v>16.233881310173075</v>
      </c>
      <c r="AC12" s="11">
        <v>2.2793607809792147</v>
      </c>
      <c r="AD12" s="11">
        <v>14.563992552468891</v>
      </c>
      <c r="AE12" s="11">
        <f t="shared" si="5"/>
        <v>33.077234643621182</v>
      </c>
      <c r="AG12" s="10" t="str">
        <f>name!E8</f>
        <v>Skilled trades occupations</v>
      </c>
      <c r="AH12" s="11">
        <v>1.5827914844661333</v>
      </c>
      <c r="AI12" s="11">
        <v>1.1290246151792247</v>
      </c>
      <c r="AJ12" s="11">
        <v>0.94776260610025553</v>
      </c>
      <c r="AK12" s="11">
        <f t="shared" si="6"/>
        <v>3.6595787057456137</v>
      </c>
      <c r="AL12" s="11"/>
      <c r="AM12" s="11">
        <v>1.6644326025261349</v>
      </c>
      <c r="AN12" s="11">
        <v>1.1083460429306247</v>
      </c>
      <c r="AO12" s="11">
        <v>1.523594580521531</v>
      </c>
      <c r="AP12" s="11">
        <f t="shared" si="7"/>
        <v>4.2963732259782912</v>
      </c>
      <c r="AQ12" s="11"/>
      <c r="AR12" s="11">
        <v>2.3937737241441583</v>
      </c>
      <c r="AS12" s="11">
        <v>1.374402195613339</v>
      </c>
      <c r="AT12" s="11">
        <v>1.7821771435740306</v>
      </c>
      <c r="AU12" s="11">
        <f t="shared" si="8"/>
        <v>5.5503530633315279</v>
      </c>
    </row>
    <row r="13" spans="1:47" x14ac:dyDescent="0.2">
      <c r="A13" t="str">
        <f>name!E9</f>
        <v>Caring, leisure and other service occupations</v>
      </c>
      <c r="B13" s="11">
        <v>13.396111431570446</v>
      </c>
      <c r="C13" s="11">
        <v>16.157520143934725</v>
      </c>
      <c r="D13" s="11">
        <v>3.9432706204465258</v>
      </c>
      <c r="E13" s="11">
        <f t="shared" si="0"/>
        <v>33.496902195951698</v>
      </c>
      <c r="F13" s="11"/>
      <c r="G13" s="11">
        <v>12.554794463232058</v>
      </c>
      <c r="H13" s="11">
        <v>14.45554885905619</v>
      </c>
      <c r="I13" s="11">
        <v>4.1754699378870228</v>
      </c>
      <c r="J13" s="11">
        <f t="shared" si="1"/>
        <v>31.185813260175273</v>
      </c>
      <c r="K13" s="11"/>
      <c r="L13" s="11">
        <v>16.469446962960301</v>
      </c>
      <c r="M13" s="11">
        <v>17.182539999802252</v>
      </c>
      <c r="N13" s="11">
        <v>5.621209480834171</v>
      </c>
      <c r="O13" s="11">
        <f t="shared" si="2"/>
        <v>39.273196443596717</v>
      </c>
      <c r="Q13" s="10" t="str">
        <f>name!E9</f>
        <v>Caring, leisure and other service occupations</v>
      </c>
      <c r="R13" s="11">
        <v>2.7786554979844067</v>
      </c>
      <c r="S13" s="11">
        <v>1.3713316437875924</v>
      </c>
      <c r="T13" s="11">
        <v>0.65877008745894572</v>
      </c>
      <c r="U13" s="11">
        <f t="shared" si="3"/>
        <v>4.8087572292309444</v>
      </c>
      <c r="V13" s="11"/>
      <c r="W13" s="11">
        <v>2.7065184550154915</v>
      </c>
      <c r="X13" s="11">
        <v>1.4777652173063502</v>
      </c>
      <c r="Y13" s="11">
        <v>0.67492787033354618</v>
      </c>
      <c r="Z13" s="11">
        <f t="shared" si="4"/>
        <v>4.8592115426553875</v>
      </c>
      <c r="AA13" s="11"/>
      <c r="AB13" s="11">
        <v>3.6502711636425391</v>
      </c>
      <c r="AC13" s="11">
        <v>1.9891176928989571</v>
      </c>
      <c r="AD13" s="11">
        <v>1.1188738091914499</v>
      </c>
      <c r="AE13" s="11">
        <f t="shared" si="5"/>
        <v>6.7582626657329454</v>
      </c>
      <c r="AG13" s="10" t="str">
        <f>name!E9</f>
        <v>Caring, leisure and other service occupations</v>
      </c>
      <c r="AH13" s="11">
        <v>10.617455933586044</v>
      </c>
      <c r="AI13" s="11">
        <v>14.786188500147134</v>
      </c>
      <c r="AJ13" s="11">
        <v>3.2845005329875785</v>
      </c>
      <c r="AK13" s="11">
        <f t="shared" si="6"/>
        <v>28.688144966720756</v>
      </c>
      <c r="AL13" s="11"/>
      <c r="AM13" s="11">
        <v>9.8482760082165655</v>
      </c>
      <c r="AN13" s="11">
        <v>12.977783641749841</v>
      </c>
      <c r="AO13" s="11">
        <v>3.5005420675534777</v>
      </c>
      <c r="AP13" s="11">
        <f t="shared" si="7"/>
        <v>26.326601717519885</v>
      </c>
      <c r="AQ13" s="11"/>
      <c r="AR13" s="11">
        <v>12.81917579931776</v>
      </c>
      <c r="AS13" s="11">
        <v>15.193422306903297</v>
      </c>
      <c r="AT13" s="11">
        <v>4.5023356716427188</v>
      </c>
      <c r="AU13" s="11">
        <f t="shared" si="8"/>
        <v>32.514933777863774</v>
      </c>
    </row>
    <row r="14" spans="1:47" x14ac:dyDescent="0.2">
      <c r="A14" t="str">
        <f>name!E10</f>
        <v>Sales and customer service occupations</v>
      </c>
      <c r="B14" s="11">
        <v>10.352230051144785</v>
      </c>
      <c r="C14" s="11">
        <v>16.637424035760937</v>
      </c>
      <c r="D14" s="11">
        <v>2.2794245210740249</v>
      </c>
      <c r="E14" s="11">
        <f t="shared" si="0"/>
        <v>29.269078607979747</v>
      </c>
      <c r="F14" s="11"/>
      <c r="G14" s="11">
        <v>10.71666625097582</v>
      </c>
      <c r="H14" s="11">
        <v>16.994799019551721</v>
      </c>
      <c r="I14" s="11">
        <v>1.9135288869258222</v>
      </c>
      <c r="J14" s="11">
        <f t="shared" si="1"/>
        <v>29.624994157453362</v>
      </c>
      <c r="K14" s="11"/>
      <c r="L14" s="11">
        <v>10.683161075366977</v>
      </c>
      <c r="M14" s="11">
        <v>17.466259570591436</v>
      </c>
      <c r="N14" s="11">
        <v>1.6802235466255253</v>
      </c>
      <c r="O14" s="11">
        <f t="shared" si="2"/>
        <v>29.829644192583942</v>
      </c>
      <c r="Q14" s="10" t="str">
        <f>name!E10</f>
        <v>Sales and customer service occupations</v>
      </c>
      <c r="R14" s="11">
        <v>4.9742774683321116</v>
      </c>
      <c r="S14" s="11">
        <v>4.9378391078651278</v>
      </c>
      <c r="T14" s="11">
        <v>1.2706606207912812</v>
      </c>
      <c r="U14" s="11">
        <f t="shared" si="3"/>
        <v>11.182777196988519</v>
      </c>
      <c r="V14" s="11"/>
      <c r="W14" s="11">
        <v>5.1082589845133706</v>
      </c>
      <c r="X14" s="11">
        <v>5.356147979162718</v>
      </c>
      <c r="Y14" s="11">
        <v>1.0510051142475103</v>
      </c>
      <c r="Z14" s="11">
        <f t="shared" si="4"/>
        <v>11.5154120779236</v>
      </c>
      <c r="AA14" s="11"/>
      <c r="AB14" s="11">
        <v>5.5489883363078389</v>
      </c>
      <c r="AC14" s="11">
        <v>5.8305723993059981</v>
      </c>
      <c r="AD14" s="11">
        <v>0.9460677737307942</v>
      </c>
      <c r="AE14" s="11">
        <f t="shared" si="5"/>
        <v>12.325628509344631</v>
      </c>
      <c r="AG14" s="10" t="str">
        <f>name!E10</f>
        <v>Sales and customer service occupations</v>
      </c>
      <c r="AH14" s="11">
        <v>5.3779525828126742</v>
      </c>
      <c r="AI14" s="11">
        <v>11.699584927895806</v>
      </c>
      <c r="AJ14" s="11">
        <v>1.008763900282744</v>
      </c>
      <c r="AK14" s="11">
        <f t="shared" si="6"/>
        <v>18.086301410991226</v>
      </c>
      <c r="AL14" s="11"/>
      <c r="AM14" s="11">
        <v>5.6084072664624527</v>
      </c>
      <c r="AN14" s="11">
        <v>11.638651040388998</v>
      </c>
      <c r="AO14" s="11">
        <v>0.86252377267831137</v>
      </c>
      <c r="AP14" s="11">
        <f t="shared" si="7"/>
        <v>18.109582079529762</v>
      </c>
      <c r="AQ14" s="11"/>
      <c r="AR14" s="11">
        <v>5.1341727390591361</v>
      </c>
      <c r="AS14" s="11">
        <v>11.635687171285433</v>
      </c>
      <c r="AT14" s="11">
        <v>0.73415577289473133</v>
      </c>
      <c r="AU14" s="11">
        <f t="shared" si="8"/>
        <v>17.504015683239299</v>
      </c>
    </row>
    <row r="15" spans="1:47" x14ac:dyDescent="0.2">
      <c r="A15" t="str">
        <f>name!E11</f>
        <v>Process, plant and machine operatives</v>
      </c>
      <c r="B15" s="11">
        <v>14.45904636528503</v>
      </c>
      <c r="C15" s="11">
        <v>2.630264700639577</v>
      </c>
      <c r="D15" s="11">
        <v>2.1889675198599479</v>
      </c>
      <c r="E15" s="11">
        <f t="shared" si="0"/>
        <v>19.278278585784552</v>
      </c>
      <c r="F15" s="11"/>
      <c r="G15" s="11">
        <v>12.171951709543999</v>
      </c>
      <c r="H15" s="11">
        <v>2.6952324078243644</v>
      </c>
      <c r="I15" s="11">
        <v>2.451838859090151</v>
      </c>
      <c r="J15" s="11">
        <f t="shared" si="1"/>
        <v>17.319022976458516</v>
      </c>
      <c r="K15" s="11"/>
      <c r="L15" s="11">
        <v>12.604980209061811</v>
      </c>
      <c r="M15" s="11">
        <v>3.9447641375845808</v>
      </c>
      <c r="N15" s="11">
        <v>3.1584773643816528</v>
      </c>
      <c r="O15" s="11">
        <f t="shared" si="2"/>
        <v>19.708221711028045</v>
      </c>
      <c r="Q15" s="10" t="str">
        <f>name!E11</f>
        <v>Process, plant and machine operatives</v>
      </c>
      <c r="R15" s="11">
        <v>12.747288597691877</v>
      </c>
      <c r="S15" s="11">
        <v>1.8676802576080784</v>
      </c>
      <c r="T15" s="11">
        <v>1.8799690639371387</v>
      </c>
      <c r="U15" s="11">
        <f t="shared" si="3"/>
        <v>16.494937919237096</v>
      </c>
      <c r="V15" s="11"/>
      <c r="W15" s="11">
        <v>10.762261915166132</v>
      </c>
      <c r="X15" s="11">
        <v>2.0658894795978044</v>
      </c>
      <c r="Y15" s="11">
        <v>1.7928916132847963</v>
      </c>
      <c r="Z15" s="11">
        <f t="shared" si="4"/>
        <v>14.621043008048732</v>
      </c>
      <c r="AA15" s="11"/>
      <c r="AB15" s="11">
        <v>11.008113908691183</v>
      </c>
      <c r="AC15" s="11">
        <v>2.6375175751655595</v>
      </c>
      <c r="AD15" s="11">
        <v>2.234035192876664</v>
      </c>
      <c r="AE15" s="11">
        <f t="shared" si="5"/>
        <v>15.879666676733407</v>
      </c>
      <c r="AG15" s="10" t="str">
        <f>name!E11</f>
        <v>Process, plant and machine operatives</v>
      </c>
      <c r="AH15" s="11">
        <v>1.7117577675931599</v>
      </c>
      <c r="AI15" s="11">
        <v>0.76258444303149597</v>
      </c>
      <c r="AJ15" s="11">
        <v>0.30899845592280828</v>
      </c>
      <c r="AK15" s="11">
        <f t="shared" si="6"/>
        <v>2.7833406665474643</v>
      </c>
      <c r="AL15" s="11"/>
      <c r="AM15" s="11">
        <v>1.409689794377871</v>
      </c>
      <c r="AN15" s="11">
        <v>0.62934292822656035</v>
      </c>
      <c r="AO15" s="11">
        <v>0.65894724580535469</v>
      </c>
      <c r="AP15" s="11">
        <f t="shared" si="7"/>
        <v>2.6979799684097858</v>
      </c>
      <c r="AQ15" s="11"/>
      <c r="AR15" s="11">
        <v>1.5968663003706238</v>
      </c>
      <c r="AS15" s="11">
        <v>1.3072465624190199</v>
      </c>
      <c r="AT15" s="11">
        <v>0.92444217150498953</v>
      </c>
      <c r="AU15" s="11">
        <f t="shared" si="8"/>
        <v>3.8285550342946335</v>
      </c>
    </row>
    <row r="16" spans="1:47" x14ac:dyDescent="0.2">
      <c r="A16" t="str">
        <f>name!E12</f>
        <v>Elementary occupations</v>
      </c>
      <c r="B16" s="11">
        <v>15.282777757632239</v>
      </c>
      <c r="C16" s="11">
        <v>18.057293204411188</v>
      </c>
      <c r="D16" s="11">
        <v>3.2035596878225077</v>
      </c>
      <c r="E16" s="11">
        <f t="shared" si="0"/>
        <v>36.543630649865932</v>
      </c>
      <c r="F16" s="11"/>
      <c r="G16" s="11">
        <v>12.645009604234572</v>
      </c>
      <c r="H16" s="11">
        <v>17.679604939741626</v>
      </c>
      <c r="I16" s="11">
        <v>3.2357207613114078</v>
      </c>
      <c r="J16" s="11">
        <f t="shared" si="1"/>
        <v>33.560335305287602</v>
      </c>
      <c r="K16" s="11"/>
      <c r="L16" s="11">
        <v>12.801871564128788</v>
      </c>
      <c r="M16" s="11">
        <v>16.59935713074972</v>
      </c>
      <c r="N16" s="11">
        <v>4.7442616171657006</v>
      </c>
      <c r="O16" s="11">
        <f t="shared" si="2"/>
        <v>34.14549031204421</v>
      </c>
      <c r="Q16" s="10" t="str">
        <f>name!E12</f>
        <v>Elementary occupations</v>
      </c>
      <c r="R16" s="11">
        <v>10.941733857287879</v>
      </c>
      <c r="S16" s="11">
        <v>7.567222395120532</v>
      </c>
      <c r="T16" s="11">
        <v>1.5887230469986631</v>
      </c>
      <c r="U16" s="11">
        <f t="shared" si="3"/>
        <v>20.097679299407073</v>
      </c>
      <c r="V16" s="11"/>
      <c r="W16" s="11">
        <v>8.8792021707935351</v>
      </c>
      <c r="X16" s="11">
        <v>7.3842619317761722</v>
      </c>
      <c r="Y16" s="11">
        <v>1.5639607451008197</v>
      </c>
      <c r="Z16" s="11">
        <f t="shared" si="4"/>
        <v>17.827424847670525</v>
      </c>
      <c r="AA16" s="11"/>
      <c r="AB16" s="11">
        <v>8.0644450025056393</v>
      </c>
      <c r="AC16" s="11">
        <v>7.6814879951695598</v>
      </c>
      <c r="AD16" s="11">
        <v>2.267030812045157</v>
      </c>
      <c r="AE16" s="11">
        <f t="shared" si="5"/>
        <v>18.012963809720357</v>
      </c>
      <c r="AG16" s="10" t="str">
        <f>name!E12</f>
        <v>Elementary occupations</v>
      </c>
      <c r="AH16" s="11">
        <v>4.3410439003443591</v>
      </c>
      <c r="AI16" s="11">
        <v>10.490070809290652</v>
      </c>
      <c r="AJ16" s="11">
        <v>1.6148366408238441</v>
      </c>
      <c r="AK16" s="11">
        <f t="shared" si="6"/>
        <v>16.445951350458856</v>
      </c>
      <c r="AL16" s="11"/>
      <c r="AM16" s="11">
        <v>3.7658074334410294</v>
      </c>
      <c r="AN16" s="11">
        <v>10.295343007965457</v>
      </c>
      <c r="AO16" s="11">
        <v>1.6717600162105881</v>
      </c>
      <c r="AP16" s="11">
        <f t="shared" si="7"/>
        <v>15.732910457617074</v>
      </c>
      <c r="AQ16" s="11"/>
      <c r="AR16" s="11">
        <v>4.7374265616231535</v>
      </c>
      <c r="AS16" s="11">
        <v>8.9178691355801547</v>
      </c>
      <c r="AT16" s="11">
        <v>2.4772308051205449</v>
      </c>
      <c r="AU16" s="11">
        <f t="shared" si="8"/>
        <v>16.132526502323852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187.31879342001804</v>
      </c>
      <c r="C18" s="34">
        <f t="shared" ref="C18:D18" si="9">SUM(C8:C16)</f>
        <v>96.217190646254636</v>
      </c>
      <c r="D18" s="34">
        <f t="shared" si="9"/>
        <v>53.534015933727233</v>
      </c>
      <c r="E18" s="34">
        <f t="shared" si="0"/>
        <v>337.06999999999994</v>
      </c>
      <c r="F18" s="34"/>
      <c r="G18" s="34">
        <f>SUM(G8:G16)</f>
        <v>195.0696624967922</v>
      </c>
      <c r="H18" s="34">
        <f t="shared" ref="H18:I18" si="10">SUM(H8:H16)</f>
        <v>98.574504491093066</v>
      </c>
      <c r="I18" s="34">
        <f t="shared" si="10"/>
        <v>53.748833012114652</v>
      </c>
      <c r="J18" s="34">
        <f t="shared" ref="J18" si="11">SUM(G18:I18)</f>
        <v>347.39299999999992</v>
      </c>
      <c r="K18" s="34"/>
      <c r="L18" s="34">
        <f>SUM(L8:L16)</f>
        <v>213.53688239911585</v>
      </c>
      <c r="M18" s="34">
        <f t="shared" ref="M18:N18" si="12">SUM(M8:M16)</f>
        <v>109.6368529653177</v>
      </c>
      <c r="N18" s="34">
        <f t="shared" si="12"/>
        <v>62.998264635566379</v>
      </c>
      <c r="O18" s="34">
        <f>SUM(L18:N18)</f>
        <v>386.17199999999997</v>
      </c>
      <c r="Q18" s="231" t="str">
        <f>name!E3</f>
        <v>All occupations</v>
      </c>
      <c r="R18" s="34">
        <f>SUM(R8:R16)</f>
        <v>120.98549122274341</v>
      </c>
      <c r="S18" s="34">
        <f t="shared" ref="S18:T18" si="13">SUM(S8:S16)</f>
        <v>24.606373930081858</v>
      </c>
      <c r="T18" s="34">
        <f t="shared" si="13"/>
        <v>34.650252248248513</v>
      </c>
      <c r="U18" s="34">
        <f t="shared" ref="U18" si="14">SUM(R18:T18)</f>
        <v>180.24211740107378</v>
      </c>
      <c r="V18" s="34"/>
      <c r="W18" s="34">
        <f>SUM(W8:W16)</f>
        <v>123.22603031492325</v>
      </c>
      <c r="X18" s="34">
        <f t="shared" ref="X18:Y18" si="15">SUM(X8:X16)</f>
        <v>27.269321733085516</v>
      </c>
      <c r="Y18" s="34">
        <f t="shared" si="15"/>
        <v>30.632660202873229</v>
      </c>
      <c r="Z18" s="34">
        <f t="shared" ref="Z18" si="16">SUM(W18:Y18)</f>
        <v>181.12801225088199</v>
      </c>
      <c r="AA18" s="34"/>
      <c r="AB18" s="34">
        <f>SUM(AB8:AB16)</f>
        <v>129.80104817129487</v>
      </c>
      <c r="AC18" s="34">
        <f t="shared" ref="AC18:AD18" si="17">SUM(AC8:AC16)</f>
        <v>31.653469976947306</v>
      </c>
      <c r="AD18" s="34">
        <f t="shared" si="17"/>
        <v>35.56579573329433</v>
      </c>
      <c r="AE18" s="34">
        <f t="shared" ref="AE18" si="18">SUM(AB18:AD18)</f>
        <v>197.02031388153651</v>
      </c>
      <c r="AG18" s="231" t="str">
        <f>name!E3</f>
        <v>All occupations</v>
      </c>
      <c r="AH18" s="34">
        <f>SUM(AH8:AH16)</f>
        <v>66.333302197274676</v>
      </c>
      <c r="AI18" s="34">
        <f t="shared" ref="AI18:AJ18" si="19">SUM(AI8:AI16)</f>
        <v>71.610816716172764</v>
      </c>
      <c r="AJ18" s="34">
        <f t="shared" si="19"/>
        <v>18.883763685478712</v>
      </c>
      <c r="AK18" s="34">
        <f t="shared" si="6"/>
        <v>156.82788259892612</v>
      </c>
      <c r="AL18" s="34"/>
      <c r="AM18" s="34">
        <f>SUM(AM8:AM16)</f>
        <v>71.843632181868927</v>
      </c>
      <c r="AN18" s="34">
        <f t="shared" ref="AN18:AO18" si="20">SUM(AN8:AN16)</f>
        <v>71.305182758007561</v>
      </c>
      <c r="AO18" s="34">
        <f t="shared" si="20"/>
        <v>23.116172809241416</v>
      </c>
      <c r="AP18" s="34">
        <f t="shared" si="7"/>
        <v>166.26498774911792</v>
      </c>
      <c r="AQ18" s="34"/>
      <c r="AR18" s="34">
        <f>SUM(AR8:AR16)</f>
        <v>83.735834227821016</v>
      </c>
      <c r="AS18" s="34">
        <f t="shared" ref="AS18:AT18" si="21">SUM(AS8:AS16)</f>
        <v>77.98338298837038</v>
      </c>
      <c r="AT18" s="34">
        <f t="shared" si="21"/>
        <v>27.432468902272042</v>
      </c>
      <c r="AU18" s="34">
        <f t="shared" si="8"/>
        <v>189.15168611846343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12.28767394120543</v>
      </c>
      <c r="C26" s="18">
        <f t="shared" ref="C26:O26" si="22">C8/C$18*100</f>
        <v>3.3546836766874444</v>
      </c>
      <c r="D26" s="18">
        <f t="shared" si="22"/>
        <v>14.468572786192171</v>
      </c>
      <c r="E26" s="18">
        <f t="shared" si="22"/>
        <v>10.084111020135929</v>
      </c>
      <c r="F26" s="18"/>
      <c r="G26" s="18">
        <f t="shared" si="22"/>
        <v>13.60858784154931</v>
      </c>
      <c r="H26" s="18">
        <f t="shared" si="22"/>
        <v>5.0061482684728373</v>
      </c>
      <c r="I26" s="18">
        <f t="shared" si="22"/>
        <v>16.933355585924271</v>
      </c>
      <c r="J26" s="18">
        <f t="shared" si="22"/>
        <v>11.682012372169938</v>
      </c>
      <c r="K26" s="18"/>
      <c r="L26" s="18">
        <f t="shared" si="22"/>
        <v>14.119058829880842</v>
      </c>
      <c r="M26" s="18">
        <f t="shared" si="22"/>
        <v>5.9150468516148402</v>
      </c>
      <c r="N26" s="18">
        <f t="shared" si="22"/>
        <v>16.752956849392774</v>
      </c>
      <c r="O26" s="18">
        <f t="shared" si="22"/>
        <v>12.219565726987447</v>
      </c>
      <c r="Q26" t="str">
        <f>$A$8</f>
        <v>Managers, directors and senior officials</v>
      </c>
      <c r="R26" s="18">
        <f>R8/R$18*100</f>
        <v>14.420537485990709</v>
      </c>
      <c r="S26" s="18">
        <f t="shared" ref="S26:U26" si="23">S8/S$18*100</f>
        <v>4.6330993839574397</v>
      </c>
      <c r="T26" s="18">
        <f t="shared" si="23"/>
        <v>13.811610741137773</v>
      </c>
      <c r="U26" s="18">
        <f t="shared" si="23"/>
        <v>12.967309845066092</v>
      </c>
      <c r="V26" s="18"/>
      <c r="W26" s="18">
        <f t="shared" ref="W26:Z26" si="24">W8/W$18*100</f>
        <v>15.939221891237429</v>
      </c>
      <c r="X26" s="18">
        <f t="shared" si="24"/>
        <v>6.593115164227151</v>
      </c>
      <c r="Y26" s="18">
        <f t="shared" si="24"/>
        <v>15.626930464326822</v>
      </c>
      <c r="Z26" s="18">
        <f t="shared" si="24"/>
        <v>14.479324522689272</v>
      </c>
      <c r="AA26" s="18"/>
      <c r="AB26" s="18">
        <f t="shared" ref="AB26:AE26" si="25">AB8/AB$18*100</f>
        <v>16.272000478650948</v>
      </c>
      <c r="AC26" s="18">
        <f t="shared" si="25"/>
        <v>8.0353369352585382</v>
      </c>
      <c r="AD26" s="18">
        <f t="shared" si="25"/>
        <v>16.684438802541134</v>
      </c>
      <c r="AE26" s="18">
        <f t="shared" si="25"/>
        <v>15.02314303774325</v>
      </c>
      <c r="AG26" t="str">
        <f>$A$8</f>
        <v>Managers, directors and senior officials</v>
      </c>
      <c r="AH26" s="18">
        <f>AH8/AH$18*100</f>
        <v>8.3975382909478409</v>
      </c>
      <c r="AI26" s="18">
        <f t="shared" ref="AI26:AK26" si="26">AI8/AI$18*100</f>
        <v>2.9154040207123524</v>
      </c>
      <c r="AJ26" s="18">
        <f t="shared" si="26"/>
        <v>15.674047550535086</v>
      </c>
      <c r="AK26" s="18">
        <f t="shared" si="26"/>
        <v>6.770453700520636</v>
      </c>
      <c r="AL26" s="18"/>
      <c r="AM26" s="18">
        <f t="shared" ref="AM26:AP26" si="27">AM8/AM$18*100</f>
        <v>9.6110897566412508</v>
      </c>
      <c r="AN26" s="18">
        <f t="shared" si="27"/>
        <v>4.3992427226733595</v>
      </c>
      <c r="AO26" s="18">
        <f t="shared" si="27"/>
        <v>18.664579744898941</v>
      </c>
      <c r="AP26" s="18">
        <f t="shared" si="27"/>
        <v>8.6346384401828935</v>
      </c>
      <c r="AQ26" s="18"/>
      <c r="AR26" s="18">
        <f t="shared" ref="AR26:AU26" si="28">AR8/AR$18*100</f>
        <v>10.781729175987625</v>
      </c>
      <c r="AS26" s="18">
        <f t="shared" si="28"/>
        <v>5.0544207036694058</v>
      </c>
      <c r="AT26" s="18">
        <f t="shared" si="28"/>
        <v>16.84178949756059</v>
      </c>
      <c r="AU26" s="18">
        <f t="shared" si="28"/>
        <v>9.2993608211198779</v>
      </c>
    </row>
    <row r="27" spans="1:47" x14ac:dyDescent="0.2">
      <c r="A27" t="str">
        <f>$A$9</f>
        <v>Professional occupations</v>
      </c>
      <c r="B27" s="18">
        <f t="shared" ref="B27:B34" si="29">B9/B$18*100</f>
        <v>23.261655837778427</v>
      </c>
      <c r="C27" s="18">
        <f t="shared" ref="C27:O27" si="30">C9/C$18*100</f>
        <v>14.285073610430235</v>
      </c>
      <c r="D27" s="18">
        <f t="shared" si="30"/>
        <v>18.316104275787453</v>
      </c>
      <c r="E27" s="18">
        <f t="shared" si="30"/>
        <v>19.913814856257563</v>
      </c>
      <c r="F27" s="18"/>
      <c r="G27" s="18">
        <f t="shared" si="30"/>
        <v>26.897060679522617</v>
      </c>
      <c r="H27" s="18">
        <f t="shared" si="30"/>
        <v>16.386009978118089</v>
      </c>
      <c r="I27" s="18">
        <f t="shared" si="30"/>
        <v>16.992384973392848</v>
      </c>
      <c r="J27" s="18">
        <f t="shared" si="30"/>
        <v>22.382040586602994</v>
      </c>
      <c r="K27" s="18"/>
      <c r="L27" s="18">
        <f t="shared" si="30"/>
        <v>30.844602398973471</v>
      </c>
      <c r="M27" s="18">
        <f t="shared" si="30"/>
        <v>19.899626203590444</v>
      </c>
      <c r="N27" s="18">
        <f t="shared" si="30"/>
        <v>15.264212465054525</v>
      </c>
      <c r="O27" s="18">
        <f t="shared" si="30"/>
        <v>25.195538577607724</v>
      </c>
      <c r="Q27" t="str">
        <f>$A$9</f>
        <v>Professional occupations</v>
      </c>
      <c r="R27" s="18">
        <f t="shared" ref="R27:U27" si="31">R9/R$18*100</f>
        <v>22.91426604314611</v>
      </c>
      <c r="S27" s="18">
        <f t="shared" si="31"/>
        <v>10.050506934870381</v>
      </c>
      <c r="T27" s="18">
        <f t="shared" si="31"/>
        <v>18.041808726879776</v>
      </c>
      <c r="U27" s="18">
        <f t="shared" si="31"/>
        <v>20.221430712310777</v>
      </c>
      <c r="V27" s="18"/>
      <c r="W27" s="18">
        <f t="shared" ref="W27:Z27" si="32">W9/W$18*100</f>
        <v>26.669900440970988</v>
      </c>
      <c r="X27" s="18">
        <f t="shared" si="32"/>
        <v>12.7605866463366</v>
      </c>
      <c r="Y27" s="18">
        <f t="shared" si="32"/>
        <v>15.376546650928894</v>
      </c>
      <c r="Z27" s="18">
        <f t="shared" si="32"/>
        <v>22.665864769509088</v>
      </c>
      <c r="AA27" s="18"/>
      <c r="AB27" s="18">
        <f t="shared" ref="AB27:AE27" si="33">AB9/AB$18*100</f>
        <v>30.764731220623165</v>
      </c>
      <c r="AC27" s="18">
        <f t="shared" si="33"/>
        <v>15.998515843109629</v>
      </c>
      <c r="AD27" s="18">
        <f t="shared" si="33"/>
        <v>12.709873124939817</v>
      </c>
      <c r="AE27" s="18">
        <f t="shared" si="33"/>
        <v>25.133142638254501</v>
      </c>
      <c r="AG27" t="str">
        <f>$A$9</f>
        <v>Professional occupations</v>
      </c>
      <c r="AH27" s="18">
        <f t="shared" ref="AH27:AK27" si="34">AH9/AH$18*100</f>
        <v>23.89526103391902</v>
      </c>
      <c r="AI27" s="18">
        <f>AI9/AI$18*100</f>
        <v>15.740123780625506</v>
      </c>
      <c r="AJ27" s="18">
        <f t="shared" si="34"/>
        <v>18.819415486334496</v>
      </c>
      <c r="AK27" s="18">
        <f t="shared" si="34"/>
        <v>19.560272282562476</v>
      </c>
      <c r="AL27" s="18"/>
      <c r="AM27" s="18">
        <f t="shared" ref="AM27:AP27" si="35">AM9/AM$18*100</f>
        <v>27.28668539074609</v>
      </c>
      <c r="AN27" s="18">
        <f t="shared" si="35"/>
        <v>17.772484725521796</v>
      </c>
      <c r="AO27" s="18">
        <f t="shared" si="35"/>
        <v>19.133631566558616</v>
      </c>
      <c r="AP27" s="18">
        <f t="shared" si="35"/>
        <v>22.072844340451127</v>
      </c>
      <c r="AQ27" s="18"/>
      <c r="AR27" s="18">
        <f t="shared" ref="AR27:AU27" si="36">AR9/AR$18*100</f>
        <v>30.96841274569238</v>
      </c>
      <c r="AS27" s="18">
        <f t="shared" si="36"/>
        <v>21.483087640376951</v>
      </c>
      <c r="AT27" s="18">
        <f t="shared" si="36"/>
        <v>18.575876155540399</v>
      </c>
      <c r="AU27" s="18">
        <f t="shared" si="36"/>
        <v>25.260530160863325</v>
      </c>
    </row>
    <row r="28" spans="1:47" x14ac:dyDescent="0.2">
      <c r="A28" t="str">
        <f>$A$10</f>
        <v>Associate professional occupations</v>
      </c>
      <c r="B28" s="18">
        <f t="shared" si="29"/>
        <v>13.306886368369783</v>
      </c>
      <c r="C28" s="18">
        <f t="shared" ref="C28:O28" si="37">C10/C$18*100</f>
        <v>8.3560239373219805</v>
      </c>
      <c r="D28" s="18">
        <f t="shared" si="37"/>
        <v>14.098268741332639</v>
      </c>
      <c r="E28" s="18">
        <f t="shared" si="37"/>
        <v>12.01934313453811</v>
      </c>
      <c r="F28" s="18"/>
      <c r="G28" s="18">
        <f t="shared" si="37"/>
        <v>14.612270910847347</v>
      </c>
      <c r="H28" s="18">
        <f t="shared" si="37"/>
        <v>9.2804732930020748</v>
      </c>
      <c r="I28" s="18">
        <f t="shared" si="37"/>
        <v>13.405833833310563</v>
      </c>
      <c r="J28" s="18">
        <f t="shared" si="37"/>
        <v>12.91268602213043</v>
      </c>
      <c r="K28" s="18"/>
      <c r="L28" s="18">
        <f t="shared" si="37"/>
        <v>14.030031618191979</v>
      </c>
      <c r="M28" s="18">
        <f t="shared" si="37"/>
        <v>9.8393336088995298</v>
      </c>
      <c r="N28" s="18">
        <f t="shared" si="37"/>
        <v>13.373096308187321</v>
      </c>
      <c r="O28" s="18">
        <f t="shared" si="37"/>
        <v>12.733094693777556</v>
      </c>
      <c r="Q28" t="str">
        <f>$A$10</f>
        <v>Associate professional occupations</v>
      </c>
      <c r="R28" s="18">
        <f t="shared" ref="R28:U28" si="38">R10/R$18*100</f>
        <v>13.312304684448332</v>
      </c>
      <c r="S28" s="18">
        <f t="shared" si="38"/>
        <v>6.9552353756351586</v>
      </c>
      <c r="T28" s="18">
        <f t="shared" si="38"/>
        <v>11.254831321909927</v>
      </c>
      <c r="U28" s="18">
        <f t="shared" si="38"/>
        <v>12.048912982211508</v>
      </c>
      <c r="V28" s="18"/>
      <c r="W28" s="18">
        <f t="shared" ref="W28:Z28" si="39">W10/W$18*100</f>
        <v>14.400945013477839</v>
      </c>
      <c r="X28" s="18">
        <f t="shared" si="39"/>
        <v>8.5987743117111126</v>
      </c>
      <c r="Y28" s="18">
        <f t="shared" si="39"/>
        <v>9.9726323092591365</v>
      </c>
      <c r="Z28" s="18">
        <f t="shared" si="39"/>
        <v>12.778488860477538</v>
      </c>
      <c r="AA28" s="18"/>
      <c r="AB28" s="18">
        <f t="shared" ref="AB28:AE28" si="40">AB10/AB$18*100</f>
        <v>13.234049372725446</v>
      </c>
      <c r="AC28" s="18">
        <f t="shared" si="40"/>
        <v>7.3663158512589515</v>
      </c>
      <c r="AD28" s="18">
        <f t="shared" si="40"/>
        <v>9.7788366458560461</v>
      </c>
      <c r="AE28" s="18">
        <f t="shared" si="40"/>
        <v>11.667604213679816</v>
      </c>
      <c r="AG28" t="str">
        <f>$A$10</f>
        <v>Associate professional occupations</v>
      </c>
      <c r="AH28" s="18">
        <f t="shared" ref="AH28:AK28" si="41">AH10/AH$18*100</f>
        <v>13.297003886861244</v>
      </c>
      <c r="AI28" s="18">
        <f t="shared" si="41"/>
        <v>8.83735243944564</v>
      </c>
      <c r="AJ28" s="18">
        <f t="shared" si="41"/>
        <v>19.315757451534548</v>
      </c>
      <c r="AK28" s="18">
        <f t="shared" si="41"/>
        <v>11.985358540296588</v>
      </c>
      <c r="AL28" s="18"/>
      <c r="AM28" s="18">
        <f t="shared" ref="AM28:AP28" si="42">AM10/AM$18*100</f>
        <v>14.974736597015085</v>
      </c>
      <c r="AN28" s="18">
        <f t="shared" si="42"/>
        <v>9.5411762058468277</v>
      </c>
      <c r="AO28" s="18">
        <f t="shared" si="42"/>
        <v>17.955380013040166</v>
      </c>
      <c r="AP28" s="18">
        <f t="shared" si="42"/>
        <v>13.058879550118268</v>
      </c>
      <c r="AQ28" s="18"/>
      <c r="AR28" s="18">
        <f t="shared" ref="AR28:AU28" si="43">AR10/AR$18*100</f>
        <v>15.263903958989269</v>
      </c>
      <c r="AS28" s="18">
        <f t="shared" si="43"/>
        <v>10.843131986761744</v>
      </c>
      <c r="AT28" s="18">
        <f t="shared" si="43"/>
        <v>18.033001525552073</v>
      </c>
      <c r="AU28" s="18">
        <f t="shared" si="43"/>
        <v>13.842909113804303</v>
      </c>
    </row>
    <row r="29" spans="1:47" x14ac:dyDescent="0.2">
      <c r="A29" t="str">
        <f>$A$11</f>
        <v>Administrative and secretarial occupations</v>
      </c>
      <c r="B29" s="18">
        <f t="shared" si="29"/>
        <v>10.017547273667594</v>
      </c>
      <c r="C29" s="18">
        <f t="shared" ref="C29:O29" si="44">C11/C$18*100</f>
        <v>15.094577498406542</v>
      </c>
      <c r="D29" s="18">
        <f t="shared" si="44"/>
        <v>3.8637713116238293</v>
      </c>
      <c r="E29" s="18">
        <f t="shared" si="44"/>
        <v>10.489441078057972</v>
      </c>
      <c r="F29" s="18"/>
      <c r="G29" s="18">
        <f t="shared" si="44"/>
        <v>9.7398988113266771</v>
      </c>
      <c r="H29" s="18">
        <f t="shared" si="44"/>
        <v>13.747487688707412</v>
      </c>
      <c r="I29" s="18">
        <f t="shared" si="44"/>
        <v>4.3902451085167886</v>
      </c>
      <c r="J29" s="18">
        <f t="shared" si="44"/>
        <v>10.049370919995686</v>
      </c>
      <c r="K29" s="18"/>
      <c r="L29" s="18">
        <f t="shared" si="44"/>
        <v>7.6691552539289667</v>
      </c>
      <c r="M29" s="18">
        <f t="shared" si="44"/>
        <v>10.671811504047108</v>
      </c>
      <c r="N29" s="18">
        <f t="shared" si="44"/>
        <v>4.5284473965842036</v>
      </c>
      <c r="O29" s="18">
        <f t="shared" si="44"/>
        <v>8.0092695995044796</v>
      </c>
      <c r="Q29" t="str">
        <f>$A$11</f>
        <v>Administrative and secretarial occupations</v>
      </c>
      <c r="R29" s="18">
        <f t="shared" ref="R29:U29" si="45">R11/R$18*100</f>
        <v>5.2102694519086175</v>
      </c>
      <c r="S29" s="18">
        <f t="shared" si="45"/>
        <v>5.966303981463895</v>
      </c>
      <c r="T29" s="18">
        <f t="shared" si="45"/>
        <v>1.4739761044603865</v>
      </c>
      <c r="U29" s="18">
        <f t="shared" si="45"/>
        <v>4.595206556383717</v>
      </c>
      <c r="V29" s="18"/>
      <c r="W29" s="18">
        <f t="shared" ref="W29:Z29" si="46">W11/W$18*100</f>
        <v>5.4531215408881017</v>
      </c>
      <c r="X29" s="18">
        <f t="shared" si="46"/>
        <v>5.5327583704666612</v>
      </c>
      <c r="Y29" s="18">
        <f t="shared" si="46"/>
        <v>1.1392967549826394</v>
      </c>
      <c r="Z29" s="18">
        <f t="shared" si="46"/>
        <v>4.7355501122690535</v>
      </c>
      <c r="AA29" s="18"/>
      <c r="AB29" s="18">
        <f t="shared" ref="AB29:AE29" si="47">AB11/AB$18*100</f>
        <v>5.4415915564653856</v>
      </c>
      <c r="AC29" s="18">
        <f t="shared" si="47"/>
        <v>4.0948767527925085</v>
      </c>
      <c r="AD29" s="18">
        <f t="shared" si="47"/>
        <v>1.4158367012636386</v>
      </c>
      <c r="AE29" s="18">
        <f t="shared" si="47"/>
        <v>4.4985041773146515</v>
      </c>
      <c r="AG29" t="str">
        <f>$A$11</f>
        <v>Administrative and secretarial occupations</v>
      </c>
      <c r="AH29" s="18">
        <f t="shared" ref="AH29:AK29" si="48">AH11/AH$18*100</f>
        <v>18.785554435138366</v>
      </c>
      <c r="AI29" s="18">
        <f t="shared" si="48"/>
        <v>18.23116665901064</v>
      </c>
      <c r="AJ29" s="18">
        <f t="shared" si="48"/>
        <v>8.2488614943370226</v>
      </c>
      <c r="AK29" s="18">
        <f t="shared" si="48"/>
        <v>17.263678497063641</v>
      </c>
      <c r="AL29" s="18"/>
      <c r="AM29" s="18">
        <f t="shared" ref="AM29:AP29" si="49">AM11/AM$18*100</f>
        <v>17.092569184995515</v>
      </c>
      <c r="AN29" s="18">
        <f t="shared" si="49"/>
        <v>16.889055917899867</v>
      </c>
      <c r="AO29" s="18">
        <f t="shared" si="49"/>
        <v>8.6982764194390487</v>
      </c>
      <c r="AP29" s="18">
        <f t="shared" si="49"/>
        <v>15.838213257705529</v>
      </c>
      <c r="AQ29" s="18"/>
      <c r="AR29" s="18">
        <f t="shared" ref="AR29:AU29" si="50">AR11/AR$18*100</f>
        <v>11.122158445041027</v>
      </c>
      <c r="AS29" s="18">
        <f t="shared" si="50"/>
        <v>13.341390569631184</v>
      </c>
      <c r="AT29" s="18">
        <f t="shared" si="50"/>
        <v>8.5639017547542693</v>
      </c>
      <c r="AU29" s="18">
        <f t="shared" si="50"/>
        <v>11.66608133424675</v>
      </c>
    </row>
    <row r="30" spans="1:47" x14ac:dyDescent="0.2">
      <c r="A30" t="str">
        <f>$A$12</f>
        <v>Skilled trades occupations</v>
      </c>
      <c r="B30" s="18">
        <f t="shared" si="29"/>
        <v>12.570551039357852</v>
      </c>
      <c r="C30" s="18">
        <f t="shared" ref="C30:O30" si="51">C12/C$18*100</f>
        <v>3.3244576675258384</v>
      </c>
      <c r="D30" s="18">
        <f t="shared" si="51"/>
        <v>27.556382051802782</v>
      </c>
      <c r="E30" s="18">
        <f t="shared" si="51"/>
        <v>12.31131286185685</v>
      </c>
      <c r="F30" s="18"/>
      <c r="G30" s="18">
        <f t="shared" si="51"/>
        <v>10.490259252516761</v>
      </c>
      <c r="H30" s="18">
        <f t="shared" si="51"/>
        <v>3.0052464950883486</v>
      </c>
      <c r="I30" s="18">
        <f t="shared" si="51"/>
        <v>26.367828617243433</v>
      </c>
      <c r="J30" s="18">
        <f t="shared" si="51"/>
        <v>10.822935503189472</v>
      </c>
      <c r="K30" s="18"/>
      <c r="L30" s="18">
        <f t="shared" si="51"/>
        <v>8.7233899947554736</v>
      </c>
      <c r="M30" s="18">
        <f t="shared" si="51"/>
        <v>3.3326047563116181</v>
      </c>
      <c r="N30" s="18">
        <f t="shared" si="51"/>
        <v>25.94701582750346</v>
      </c>
      <c r="O30" s="18">
        <f t="shared" si="51"/>
        <v>10.002689917174914</v>
      </c>
      <c r="Q30" t="str">
        <f>$A$12</f>
        <v>Skilled trades occupations</v>
      </c>
      <c r="R30" s="18">
        <f t="shared" ref="R30:U30" si="52">R12/R$18*100</f>
        <v>18.15441903547655</v>
      </c>
      <c r="S30" s="18">
        <f t="shared" si="52"/>
        <v>8.4111342964186786</v>
      </c>
      <c r="T30" s="18">
        <f t="shared" si="52"/>
        <v>39.83888848303657</v>
      </c>
      <c r="U30" s="18">
        <f t="shared" si="52"/>
        <v>20.992964409932004</v>
      </c>
      <c r="V30" s="18"/>
      <c r="W30" s="18">
        <f t="shared" ref="W30:Z30" si="53">W12/W$18*100</f>
        <v>15.255608468724812</v>
      </c>
      <c r="X30" s="18">
        <f t="shared" si="53"/>
        <v>6.7990719259040073</v>
      </c>
      <c r="Y30" s="18">
        <f t="shared" si="53"/>
        <v>41.29189403764159</v>
      </c>
      <c r="Z30" s="18">
        <f t="shared" si="53"/>
        <v>18.38575198434253</v>
      </c>
      <c r="AA30" s="18"/>
      <c r="AB30" s="18">
        <f t="shared" ref="AB30:AE30" si="54">AB12/AB$18*100</f>
        <v>12.506741308244035</v>
      </c>
      <c r="AC30" s="18">
        <f t="shared" si="54"/>
        <v>7.2009823334984597</v>
      </c>
      <c r="AD30" s="18">
        <f t="shared" si="54"/>
        <v>40.949435411717928</v>
      </c>
      <c r="AE30" s="18">
        <f t="shared" si="54"/>
        <v>16.788743247820484</v>
      </c>
      <c r="AG30" t="str">
        <f>$A$12</f>
        <v>Skilled trades occupations</v>
      </c>
      <c r="AH30" s="18">
        <f t="shared" ref="AH30:AK30" si="55">AH12/AH$18*100</f>
        <v>2.3861189357932533</v>
      </c>
      <c r="AI30" s="18">
        <f t="shared" si="55"/>
        <v>1.5766118401554872</v>
      </c>
      <c r="AJ30" s="18">
        <f t="shared" si="55"/>
        <v>5.0189285456323969</v>
      </c>
      <c r="AK30" s="18">
        <f t="shared" si="55"/>
        <v>2.3335000416377949</v>
      </c>
      <c r="AL30" s="18"/>
      <c r="AM30" s="18">
        <f t="shared" ref="AM30:AP30" si="56">AM12/AM$18*100</f>
        <v>2.3167433939207003</v>
      </c>
      <c r="AN30" s="18">
        <f t="shared" si="56"/>
        <v>1.5543695423824682</v>
      </c>
      <c r="AO30" s="18">
        <f t="shared" si="56"/>
        <v>6.5910330100682852</v>
      </c>
      <c r="AP30" s="18">
        <f t="shared" si="56"/>
        <v>2.5840516901015946</v>
      </c>
      <c r="AQ30" s="18"/>
      <c r="AR30" s="18">
        <f t="shared" ref="AR30:AU30" si="57">AR12/AR$18*100</f>
        <v>2.8587208167430345</v>
      </c>
      <c r="AS30" s="18">
        <f t="shared" si="57"/>
        <v>1.7624295624855142</v>
      </c>
      <c r="AT30" s="18">
        <f t="shared" si="57"/>
        <v>6.4965976993285688</v>
      </c>
      <c r="AU30" s="18">
        <f t="shared" si="57"/>
        <v>2.9343397234404818</v>
      </c>
    </row>
    <row r="31" spans="1:47" x14ac:dyDescent="0.2">
      <c r="A31" t="str">
        <f>$A$13</f>
        <v>Caring, leisure and other service occupations</v>
      </c>
      <c r="B31" s="18">
        <f t="shared" si="29"/>
        <v>7.1515042281597649</v>
      </c>
      <c r="C31" s="18">
        <f t="shared" ref="C31:O31" si="58">C13/C$18*100</f>
        <v>16.792758170770469</v>
      </c>
      <c r="D31" s="18">
        <f t="shared" si="58"/>
        <v>7.3659159539387478</v>
      </c>
      <c r="E31" s="18">
        <f t="shared" si="58"/>
        <v>9.9376693849798876</v>
      </c>
      <c r="F31" s="18"/>
      <c r="G31" s="18">
        <f t="shared" si="58"/>
        <v>6.4360568950277006</v>
      </c>
      <c r="H31" s="18">
        <f t="shared" si="58"/>
        <v>14.66459195882882</v>
      </c>
      <c r="I31" s="18">
        <f t="shared" si="58"/>
        <v>7.7684848282118013</v>
      </c>
      <c r="J31" s="18">
        <f t="shared" si="58"/>
        <v>8.9770989225963902</v>
      </c>
      <c r="K31" s="18"/>
      <c r="L31" s="18">
        <f t="shared" si="58"/>
        <v>7.712694302700231</v>
      </c>
      <c r="M31" s="18">
        <f t="shared" si="58"/>
        <v>15.672230217368371</v>
      </c>
      <c r="N31" s="18">
        <f t="shared" si="58"/>
        <v>8.9228005141917102</v>
      </c>
      <c r="O31" s="18">
        <f t="shared" si="58"/>
        <v>10.169871571112541</v>
      </c>
      <c r="Q31" t="str">
        <f>$A$13</f>
        <v>Caring, leisure and other service occupations</v>
      </c>
      <c r="R31" s="18">
        <f t="shared" ref="R31:U31" si="59">R13/R$18*100</f>
        <v>2.2966848916360494</v>
      </c>
      <c r="S31" s="18">
        <f t="shared" si="59"/>
        <v>5.5730748776076586</v>
      </c>
      <c r="T31" s="18">
        <f t="shared" si="59"/>
        <v>1.9011985330994088</v>
      </c>
      <c r="U31" s="18">
        <f t="shared" si="59"/>
        <v>2.6679431525599111</v>
      </c>
      <c r="V31" s="18"/>
      <c r="W31" s="18">
        <f t="shared" ref="W31:Z31" si="60">W13/W$18*100</f>
        <v>2.1963853319778002</v>
      </c>
      <c r="X31" s="18">
        <f t="shared" si="60"/>
        <v>5.4191491514561463</v>
      </c>
      <c r="Y31" s="18">
        <f t="shared" si="60"/>
        <v>2.2032949990750086</v>
      </c>
      <c r="Z31" s="18">
        <f t="shared" si="60"/>
        <v>2.6827498862654391</v>
      </c>
      <c r="AA31" s="18"/>
      <c r="AB31" s="18">
        <f t="shared" ref="AB31:AE31" si="61">AB13/AB$18*100</f>
        <v>2.812204689460887</v>
      </c>
      <c r="AC31" s="18">
        <f t="shared" si="61"/>
        <v>6.2840430902128528</v>
      </c>
      <c r="AD31" s="18">
        <f t="shared" si="61"/>
        <v>3.1459265457795862</v>
      </c>
      <c r="AE31" s="18">
        <f t="shared" si="61"/>
        <v>3.4302364728728039</v>
      </c>
      <c r="AG31" t="str">
        <f>$A$13</f>
        <v>Caring, leisure and other service occupations</v>
      </c>
      <c r="AH31" s="18">
        <f t="shared" ref="AH31:AK31" si="62">AH13/AH$18*100</f>
        <v>16.006222488381205</v>
      </c>
      <c r="AI31" s="18">
        <f t="shared" si="62"/>
        <v>20.647981936516281</v>
      </c>
      <c r="AJ31" s="18">
        <f t="shared" si="62"/>
        <v>17.393251619184912</v>
      </c>
      <c r="AK31" s="18">
        <f t="shared" si="62"/>
        <v>18.292757953053687</v>
      </c>
      <c r="AL31" s="18"/>
      <c r="AM31" s="18">
        <f t="shared" ref="AM31:AP31" si="63">AM13/AM$18*100</f>
        <v>13.707931669275988</v>
      </c>
      <c r="AN31" s="18">
        <f t="shared" si="63"/>
        <v>18.200337114054221</v>
      </c>
      <c r="AO31" s="18">
        <f t="shared" si="63"/>
        <v>15.143259640947251</v>
      </c>
      <c r="AP31" s="18">
        <f t="shared" si="63"/>
        <v>15.834122429458727</v>
      </c>
      <c r="AQ31" s="18"/>
      <c r="AR31" s="18">
        <f t="shared" ref="AR31:AU31" si="64">AR13/AR$18*100</f>
        <v>15.309067996433265</v>
      </c>
      <c r="AS31" s="18">
        <f t="shared" si="64"/>
        <v>19.48289715665334</v>
      </c>
      <c r="AT31" s="18">
        <f t="shared" si="64"/>
        <v>16.41243333832713</v>
      </c>
      <c r="AU31" s="18">
        <f t="shared" si="64"/>
        <v>17.189872554189161</v>
      </c>
    </row>
    <row r="32" spans="1:47" x14ac:dyDescent="0.2">
      <c r="A32" t="str">
        <f>$A$14</f>
        <v>Sales and customer service occupations</v>
      </c>
      <c r="B32" s="18">
        <f t="shared" si="29"/>
        <v>5.5265303935266976</v>
      </c>
      <c r="C32" s="18">
        <f t="shared" ref="C32:O32" si="65">C14/C$18*100</f>
        <v>17.291529636246523</v>
      </c>
      <c r="D32" s="18">
        <f t="shared" si="65"/>
        <v>4.2578993585981904</v>
      </c>
      <c r="E32" s="18">
        <f t="shared" si="65"/>
        <v>8.6833828605274146</v>
      </c>
      <c r="F32" s="18"/>
      <c r="G32" s="18">
        <f t="shared" si="65"/>
        <v>5.4937636707871214</v>
      </c>
      <c r="H32" s="18">
        <f t="shared" si="65"/>
        <v>17.24056246317457</v>
      </c>
      <c r="I32" s="18">
        <f t="shared" si="65"/>
        <v>3.560131038555804</v>
      </c>
      <c r="J32" s="18">
        <f t="shared" si="65"/>
        <v>8.5278040022261159</v>
      </c>
      <c r="K32" s="18"/>
      <c r="L32" s="18">
        <f t="shared" si="65"/>
        <v>5.0029582502751806</v>
      </c>
      <c r="M32" s="18">
        <f t="shared" si="65"/>
        <v>15.93101142379258</v>
      </c>
      <c r="N32" s="18">
        <f t="shared" si="65"/>
        <v>2.6670949689571866</v>
      </c>
      <c r="O32" s="18">
        <f t="shared" si="65"/>
        <v>7.7244451157991625</v>
      </c>
      <c r="Q32" t="str">
        <f>$A$14</f>
        <v>Sales and customer service occupations</v>
      </c>
      <c r="R32" s="18">
        <f t="shared" ref="R32:U32" si="66">R14/R$18*100</f>
        <v>4.1114661089188713</v>
      </c>
      <c r="S32" s="18">
        <f t="shared" si="66"/>
        <v>20.067317199583421</v>
      </c>
      <c r="T32" s="18">
        <f t="shared" si="66"/>
        <v>3.6671035226172419</v>
      </c>
      <c r="U32" s="18">
        <f t="shared" si="66"/>
        <v>6.2043086034684469</v>
      </c>
      <c r="V32" s="18"/>
      <c r="W32" s="18">
        <f t="shared" ref="W32:Z32" si="67">W14/W$18*100</f>
        <v>4.1454382417890292</v>
      </c>
      <c r="X32" s="18">
        <f t="shared" si="67"/>
        <v>19.641661907065966</v>
      </c>
      <c r="Y32" s="18">
        <f t="shared" si="67"/>
        <v>3.4309952426166697</v>
      </c>
      <c r="Z32" s="18">
        <f t="shared" si="67"/>
        <v>6.3576097009078323</v>
      </c>
      <c r="AA32" s="18"/>
      <c r="AB32" s="18">
        <f>AB14/AB$18*100</f>
        <v>4.2749950131257739</v>
      </c>
      <c r="AC32" s="18">
        <f t="shared" ref="AC32:AE32" si="68">AC14/AC$18*100</f>
        <v>18.420010202838132</v>
      </c>
      <c r="AD32" s="18">
        <f t="shared" si="68"/>
        <v>2.6600495060627831</v>
      </c>
      <c r="AE32" s="18">
        <f t="shared" si="68"/>
        <v>6.256019121335747</v>
      </c>
      <c r="AG32" t="str">
        <f>$A$14</f>
        <v>Sales and customer service occupations</v>
      </c>
      <c r="AH32" s="18">
        <f t="shared" ref="AH32:AK32" si="69">AH14/AH$18*100</f>
        <v>8.1074700107929019</v>
      </c>
      <c r="AI32" s="18">
        <f t="shared" si="69"/>
        <v>16.337734247979249</v>
      </c>
      <c r="AJ32" s="18">
        <f t="shared" si="69"/>
        <v>5.3419642243165013</v>
      </c>
      <c r="AK32" s="18">
        <f t="shared" si="69"/>
        <v>11.532580247382025</v>
      </c>
      <c r="AL32" s="18"/>
      <c r="AM32" s="18">
        <f t="shared" ref="AM32:AP32" si="70">AM14/AM$18*100</f>
        <v>7.8064083011073579</v>
      </c>
      <c r="AN32" s="18">
        <f t="shared" si="70"/>
        <v>16.322307285695832</v>
      </c>
      <c r="AO32" s="18">
        <f t="shared" si="70"/>
        <v>3.7312568122586902</v>
      </c>
      <c r="AP32" s="18">
        <f t="shared" si="70"/>
        <v>10.891999767777829</v>
      </c>
      <c r="AQ32" s="18"/>
      <c r="AR32" s="18">
        <f t="shared" ref="AR32:AU32" si="71">AR14/AR$18*100</f>
        <v>6.1313925948244989</v>
      </c>
      <c r="AS32" s="18">
        <f t="shared" si="71"/>
        <v>14.920726346304644</v>
      </c>
      <c r="AT32" s="18">
        <f t="shared" si="71"/>
        <v>2.6762293088170646</v>
      </c>
      <c r="AU32" s="18">
        <f t="shared" si="71"/>
        <v>9.2539569921024878</v>
      </c>
    </row>
    <row r="33" spans="1:47" x14ac:dyDescent="0.2">
      <c r="A33" t="str">
        <f>$A$15</f>
        <v>Process, plant and machine operatives</v>
      </c>
      <c r="B33" s="18">
        <f t="shared" si="29"/>
        <v>7.7189512601995265</v>
      </c>
      <c r="C33" s="18">
        <f t="shared" ref="C33:O33" si="72">C15/C$18*100</f>
        <v>2.7336743912112582</v>
      </c>
      <c r="D33" s="18">
        <f t="shared" si="72"/>
        <v>4.0889282854658129</v>
      </c>
      <c r="E33" s="18">
        <f t="shared" si="72"/>
        <v>5.7193694442651548</v>
      </c>
      <c r="F33" s="18"/>
      <c r="G33" s="18">
        <f t="shared" si="72"/>
        <v>6.2397973901985697</v>
      </c>
      <c r="H33" s="18">
        <f t="shared" si="72"/>
        <v>2.7342084261431907</v>
      </c>
      <c r="I33" s="18">
        <f t="shared" si="72"/>
        <v>4.5616597081047727</v>
      </c>
      <c r="J33" s="18">
        <f t="shared" si="72"/>
        <v>4.9854265850084829</v>
      </c>
      <c r="K33" s="18"/>
      <c r="L33" s="18">
        <f t="shared" si="72"/>
        <v>5.9029522522962532</v>
      </c>
      <c r="M33" s="18">
        <f t="shared" si="72"/>
        <v>3.5980275161970035</v>
      </c>
      <c r="N33" s="18">
        <f t="shared" si="72"/>
        <v>5.0135942357347076</v>
      </c>
      <c r="O33" s="18">
        <f t="shared" si="72"/>
        <v>5.1034828291611118</v>
      </c>
      <c r="Q33" t="str">
        <f>$A$15</f>
        <v>Process, plant and machine operatives</v>
      </c>
      <c r="R33" s="18">
        <f t="shared" ref="R33:U33" si="73">R15/R$18*100</f>
        <v>10.53621262257237</v>
      </c>
      <c r="S33" s="18">
        <f t="shared" si="73"/>
        <v>7.5902295190466731</v>
      </c>
      <c r="T33" s="18">
        <f t="shared" si="73"/>
        <v>5.425556646653753</v>
      </c>
      <c r="U33" s="18">
        <f t="shared" si="73"/>
        <v>9.1515446872678758</v>
      </c>
      <c r="V33" s="18"/>
      <c r="W33" s="18">
        <f t="shared" ref="W33:Z33" si="74">W15/W$18*100</f>
        <v>8.7337568918364905</v>
      </c>
      <c r="X33" s="18">
        <f t="shared" si="74"/>
        <v>7.575874089641502</v>
      </c>
      <c r="Y33" s="18">
        <f t="shared" si="74"/>
        <v>5.8528759872987779</v>
      </c>
      <c r="Z33" s="18">
        <f t="shared" si="74"/>
        <v>8.0722152395715554</v>
      </c>
      <c r="AA33" s="18"/>
      <c r="AB33" s="18">
        <f t="shared" ref="AB33:AE33" si="75">AB15/AB$18*100</f>
        <v>8.4807588719654081</v>
      </c>
      <c r="AC33" s="18">
        <f t="shared" si="75"/>
        <v>8.3324753244633829</v>
      </c>
      <c r="AD33" s="18">
        <f t="shared" si="75"/>
        <v>6.2814149010739246</v>
      </c>
      <c r="AE33" s="18">
        <f t="shared" si="75"/>
        <v>8.0599133987175868</v>
      </c>
      <c r="AG33" t="str">
        <f>$A$15</f>
        <v>Process, plant and machine operatives</v>
      </c>
      <c r="AH33" s="18">
        <f t="shared" ref="AH33:AK33" si="76">AH15/AH$18*100</f>
        <v>2.5805405594046968</v>
      </c>
      <c r="AI33" s="18">
        <f t="shared" si="76"/>
        <v>1.0649011951001419</v>
      </c>
      <c r="AJ33" s="18">
        <f t="shared" si="76"/>
        <v>1.6363181676564971</v>
      </c>
      <c r="AK33" s="18">
        <f t="shared" si="76"/>
        <v>1.774774115688101</v>
      </c>
      <c r="AL33" s="18"/>
      <c r="AM33" s="18">
        <f t="shared" ref="AM33:AP33" si="77">AM15/AM$18*100</f>
        <v>1.962163871126817</v>
      </c>
      <c r="AN33" s="18">
        <f t="shared" si="77"/>
        <v>0.88260474748714568</v>
      </c>
      <c r="AO33" s="18">
        <f t="shared" si="77"/>
        <v>2.8505897202062784</v>
      </c>
      <c r="AP33" s="18">
        <f t="shared" si="77"/>
        <v>1.6226988044415258</v>
      </c>
      <c r="AQ33" s="18"/>
      <c r="AR33" s="18">
        <f t="shared" ref="AR33:AU33" si="78">AR15/AR$18*100</f>
        <v>1.9070285918762235</v>
      </c>
      <c r="AS33" s="18">
        <f t="shared" si="78"/>
        <v>1.6763142509654512</v>
      </c>
      <c r="AT33" s="18">
        <f t="shared" si="78"/>
        <v>3.3698832387209028</v>
      </c>
      <c r="AU33" s="18">
        <f t="shared" si="78"/>
        <v>2.0240660354974871</v>
      </c>
    </row>
    <row r="34" spans="1:47" x14ac:dyDescent="0.2">
      <c r="A34" t="str">
        <f>$A$16</f>
        <v>Elementary occupations</v>
      </c>
      <c r="B34" s="18">
        <f t="shared" si="29"/>
        <v>8.1586996577349442</v>
      </c>
      <c r="C34" s="18">
        <f t="shared" ref="C34:O34" si="79">C16/C$18*100</f>
        <v>18.767221411399721</v>
      </c>
      <c r="D34" s="18">
        <f t="shared" si="79"/>
        <v>5.9841572352583716</v>
      </c>
      <c r="E34" s="18">
        <f t="shared" si="79"/>
        <v>10.84155535938112</v>
      </c>
      <c r="F34" s="18"/>
      <c r="G34" s="18">
        <f t="shared" si="79"/>
        <v>6.4823045482238992</v>
      </c>
      <c r="H34" s="18">
        <f t="shared" si="79"/>
        <v>17.935271428464659</v>
      </c>
      <c r="I34" s="18">
        <f t="shared" si="79"/>
        <v>6.0200763067397141</v>
      </c>
      <c r="J34" s="18">
        <f t="shared" si="79"/>
        <v>9.6606250860804934</v>
      </c>
      <c r="K34" s="18"/>
      <c r="L34" s="18">
        <f t="shared" si="79"/>
        <v>5.9951570989976171</v>
      </c>
      <c r="M34" s="18">
        <f t="shared" si="79"/>
        <v>15.140307918178502</v>
      </c>
      <c r="N34" s="18">
        <f t="shared" si="79"/>
        <v>7.5307814343941057</v>
      </c>
      <c r="O34" s="18">
        <f t="shared" si="79"/>
        <v>8.8420419688750638</v>
      </c>
      <c r="Q34" t="str">
        <f>$A$16</f>
        <v>Elementary occupations</v>
      </c>
      <c r="R34" s="18">
        <f t="shared" ref="R34:U34" si="80">R16/R$18*100</f>
        <v>9.0438396759023956</v>
      </c>
      <c r="S34" s="18">
        <f t="shared" si="80"/>
        <v>30.753098431416703</v>
      </c>
      <c r="T34" s="18">
        <f t="shared" si="80"/>
        <v>4.5850259202051529</v>
      </c>
      <c r="U34" s="18">
        <f t="shared" si="80"/>
        <v>11.150379050799668</v>
      </c>
      <c r="V34" s="18"/>
      <c r="W34" s="18">
        <f t="shared" ref="W34:Z34" si="81">W16/W$18*100</f>
        <v>7.2056221790975137</v>
      </c>
      <c r="X34" s="18">
        <f t="shared" si="81"/>
        <v>27.07900843319085</v>
      </c>
      <c r="Y34" s="18">
        <f t="shared" si="81"/>
        <v>5.1055335538704734</v>
      </c>
      <c r="Z34" s="18">
        <f t="shared" si="81"/>
        <v>9.8424449239676992</v>
      </c>
      <c r="AA34" s="18"/>
      <c r="AB34" s="18">
        <f t="shared" ref="AB34:AE34" si="82">AB16/AB$18*100</f>
        <v>6.2129274887389307</v>
      </c>
      <c r="AC34" s="18">
        <f t="shared" si="82"/>
        <v>24.267443666567548</v>
      </c>
      <c r="AD34" s="18">
        <f t="shared" si="82"/>
        <v>6.3741883607651539</v>
      </c>
      <c r="AE34" s="18">
        <f t="shared" si="82"/>
        <v>9.142693692261151</v>
      </c>
      <c r="AG34" t="str">
        <f>$A$16</f>
        <v>Elementary occupations</v>
      </c>
      <c r="AH34" s="18">
        <f t="shared" ref="AH34:AK34" si="83">AH16/AH$18*100</f>
        <v>6.5442903587614731</v>
      </c>
      <c r="AI34" s="18">
        <f t="shared" si="83"/>
        <v>14.648723880454709</v>
      </c>
      <c r="AJ34" s="18">
        <f t="shared" si="83"/>
        <v>8.5514554604685387</v>
      </c>
      <c r="AK34" s="18">
        <f t="shared" si="83"/>
        <v>10.486624621795073</v>
      </c>
      <c r="AL34" s="18"/>
      <c r="AM34" s="18">
        <f t="shared" ref="AM34:AP34" si="84">AM16/AM$18*100</f>
        <v>5.2416718351712186</v>
      </c>
      <c r="AN34" s="18">
        <f t="shared" si="84"/>
        <v>14.438421738438489</v>
      </c>
      <c r="AO34" s="18">
        <f t="shared" si="84"/>
        <v>7.2319930725827142</v>
      </c>
      <c r="AP34" s="18">
        <f t="shared" si="84"/>
        <v>9.4625517197625033</v>
      </c>
      <c r="AQ34" s="18"/>
      <c r="AR34" s="18">
        <f t="shared" ref="AR34:AU34" si="85">AR16/AR$18*100</f>
        <v>5.6575856744126822</v>
      </c>
      <c r="AS34" s="18">
        <f t="shared" si="85"/>
        <v>11.435601783151766</v>
      </c>
      <c r="AT34" s="18">
        <f t="shared" si="85"/>
        <v>9.0302874813989966</v>
      </c>
      <c r="AU34" s="18">
        <f t="shared" si="85"/>
        <v>8.5288832647361357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3.5291038070377496</v>
      </c>
      <c r="C44" s="27">
        <f t="shared" ref="C44:E44" si="93">H8-C8</f>
        <v>1.7070034609593927</v>
      </c>
      <c r="D44" s="27">
        <f t="shared" si="93"/>
        <v>1.355872956482985</v>
      </c>
      <c r="E44" s="27">
        <f t="shared" si="93"/>
        <v>6.5919802244801318</v>
      </c>
      <c r="F44" s="27"/>
      <c r="G44" s="27">
        <f>L8-G8</f>
        <v>3.6031716763349024</v>
      </c>
      <c r="H44" s="27">
        <f t="shared" ref="H44:J44" si="94">M8-H8</f>
        <v>1.5502853697980807</v>
      </c>
      <c r="I44" s="27">
        <f t="shared" si="94"/>
        <v>1.4525910730366789</v>
      </c>
      <c r="J44" s="27">
        <f t="shared" si="94"/>
        <v>6.6060481191696567</v>
      </c>
      <c r="K44" s="27"/>
      <c r="L44" s="27">
        <f>L8-B8</f>
        <v>7.132275483372652</v>
      </c>
      <c r="M44" s="27">
        <f t="shared" ref="M44:O44" si="95">M8-C8</f>
        <v>3.2572888307574734</v>
      </c>
      <c r="N44" s="27">
        <f t="shared" si="95"/>
        <v>2.8084640295196639</v>
      </c>
      <c r="O44" s="27">
        <f t="shared" si="95"/>
        <v>13.198028343649788</v>
      </c>
      <c r="Q44" t="str">
        <f>$A$8</f>
        <v>Managers, directors and senior officials</v>
      </c>
      <c r="R44" s="27">
        <f>W8-R8</f>
        <v>2.1945122852734045</v>
      </c>
      <c r="S44" s="27">
        <f t="shared" ref="S44:S52" si="96">X8-S8</f>
        <v>0.65786002739706451</v>
      </c>
      <c r="T44" s="27">
        <f t="shared" ref="T44:T52" si="97">Y8-T8</f>
        <v>1.1865479260908529E-3</v>
      </c>
      <c r="U44" s="27">
        <f t="shared" ref="U44:U52" si="98">Z8-U8</f>
        <v>2.8535588605965607</v>
      </c>
      <c r="V44" s="27"/>
      <c r="W44" s="27">
        <f>AB8-W8</f>
        <v>1.4799567800679334</v>
      </c>
      <c r="X44" s="27">
        <f t="shared" ref="X44:X52" si="99">AC8-X8</f>
        <v>0.74556517798266841</v>
      </c>
      <c r="Y44" s="27">
        <f t="shared" ref="Y44:Y52" si="100">AD8-Y8</f>
        <v>1.1470089144817628</v>
      </c>
      <c r="Z44" s="27">
        <f t="shared" ref="Z44:Z52" si="101">AE8-Z8</f>
        <v>3.3725308725323657</v>
      </c>
      <c r="AA44" s="27"/>
      <c r="AB44" s="27">
        <f>AB8-R8</f>
        <v>3.6744690653413379</v>
      </c>
      <c r="AC44" s="27">
        <f t="shared" ref="AC44:AC52" si="102">AC8-S8</f>
        <v>1.4034252053797329</v>
      </c>
      <c r="AD44" s="27">
        <f t="shared" ref="AD44:AD52" si="103">AD8-T8</f>
        <v>1.1481954624078536</v>
      </c>
      <c r="AE44" s="27">
        <f t="shared" ref="AE44:AE52" si="104">AE8-U8</f>
        <v>6.2260897331289264</v>
      </c>
      <c r="AG44" t="str">
        <f>$A$8</f>
        <v>Managers, directors and senior officials</v>
      </c>
      <c r="AH44" s="27">
        <f>AM8-AH8</f>
        <v>1.3345915217643345</v>
      </c>
      <c r="AI44" s="27">
        <f t="shared" ref="AI44:AI52" si="105">AN8-AI8</f>
        <v>1.0491434335623326</v>
      </c>
      <c r="AJ44" s="27">
        <f t="shared" ref="AJ44:AJ52" si="106">AO8-AJ8</f>
        <v>1.354686408556899</v>
      </c>
      <c r="AK44" s="27">
        <f t="shared" ref="AK44:AK52" si="107">AP8-AK8</f>
        <v>3.7384213638835657</v>
      </c>
      <c r="AL44" s="27"/>
      <c r="AM44" s="27">
        <f>AR8-AM8</f>
        <v>2.1232148962669886</v>
      </c>
      <c r="AN44" s="27">
        <f t="shared" ref="AN44:AN52" si="108">AS8-AN8</f>
        <v>0.80472019181541077</v>
      </c>
      <c r="AO44" s="27">
        <f t="shared" ref="AO44:AO52" si="109">AT8-AO8</f>
        <v>0.30558215855491877</v>
      </c>
      <c r="AP44" s="27">
        <f t="shared" ref="AP44:AP52" si="110">AU8-AP8</f>
        <v>3.2335172466373159</v>
      </c>
      <c r="AQ44" s="27"/>
      <c r="AR44" s="27">
        <f>AR8-AH8</f>
        <v>3.457806418031323</v>
      </c>
      <c r="AS44" s="27">
        <f t="shared" ref="AS44:AS52" si="111">AS8-AI8</f>
        <v>1.8538636253777434</v>
      </c>
      <c r="AT44" s="27">
        <f t="shared" ref="AT44:AT52" si="112">AT8-AJ8</f>
        <v>1.6602685671118178</v>
      </c>
      <c r="AU44" s="27">
        <f t="shared" ref="AU44:AU52" si="113">AU8-AK8</f>
        <v>6.9719386105208816</v>
      </c>
    </row>
    <row r="45" spans="1:47" x14ac:dyDescent="0.2">
      <c r="A45" t="str">
        <f>$A$9</f>
        <v>Professional occupations</v>
      </c>
      <c r="B45" s="27">
        <f t="shared" ref="B45:B54" si="114">G9-B9</f>
        <v>8.8945524442584301</v>
      </c>
      <c r="C45" s="27">
        <f t="shared" ref="C45:C54" si="115">H9-C9</f>
        <v>2.407731632085504</v>
      </c>
      <c r="D45" s="27">
        <f t="shared" ref="D45:D54" si="116">I9-D9</f>
        <v>-0.67213755731356351</v>
      </c>
      <c r="E45" s="27">
        <f t="shared" ref="E45:E54" si="117">J9-E9</f>
        <v>10.630146519030362</v>
      </c>
      <c r="F45" s="27"/>
      <c r="G45" s="27">
        <f t="shared" ref="G45:G54" si="118">L9-G9</f>
        <v>13.396596862068677</v>
      </c>
      <c r="H45" s="27">
        <f t="shared" ref="H45:H54" si="119">M9-H9</f>
        <v>5.6648957796873134</v>
      </c>
      <c r="I45" s="27">
        <f t="shared" ref="I45:I54" si="120">N9-I9</f>
        <v>0.48298033914557514</v>
      </c>
      <c r="J45" s="27">
        <f t="shared" ref="J45:J54" si="121">O9-J9</f>
        <v>19.544472980901574</v>
      </c>
      <c r="K45" s="27"/>
      <c r="L45" s="27">
        <f t="shared" ref="L45:L54" si="122">L9-B9</f>
        <v>22.291149306327107</v>
      </c>
      <c r="M45" s="27">
        <f t="shared" ref="M45:M54" si="123">M9-C9</f>
        <v>8.0726274117728174</v>
      </c>
      <c r="N45" s="27">
        <f t="shared" ref="N45:N54" si="124">N9-D9</f>
        <v>-0.18915721816798836</v>
      </c>
      <c r="O45" s="27">
        <f t="shared" ref="O45:O54" si="125">O9-E9</f>
        <v>30.174619499931936</v>
      </c>
      <c r="Q45" t="str">
        <f>$A$9</f>
        <v>Professional occupations</v>
      </c>
      <c r="R45" s="27">
        <f t="shared" ref="R45:R52" si="126">W9-R9</f>
        <v>5.1413222699641565</v>
      </c>
      <c r="S45" s="27">
        <f t="shared" si="96"/>
        <v>1.0066601093556602</v>
      </c>
      <c r="T45" s="27">
        <f t="shared" si="97"/>
        <v>-1.541286947495025</v>
      </c>
      <c r="U45" s="27">
        <f t="shared" si="98"/>
        <v>4.6066954318247895</v>
      </c>
      <c r="V45" s="27"/>
      <c r="W45" s="27">
        <f t="shared" ref="W45:W52" si="127">AB9-W9</f>
        <v>7.0686839890997035</v>
      </c>
      <c r="X45" s="27">
        <f t="shared" si="99"/>
        <v>1.5843599815371894</v>
      </c>
      <c r="Y45" s="27">
        <f t="shared" si="100"/>
        <v>-0.18987777293836317</v>
      </c>
      <c r="Z45" s="27">
        <f t="shared" si="101"/>
        <v>8.4631661976985342</v>
      </c>
      <c r="AA45" s="27"/>
      <c r="AB45" s="27">
        <f t="shared" ref="AB45:AB52" si="128">AB9-R9</f>
        <v>12.21000625906386</v>
      </c>
      <c r="AC45" s="27">
        <f t="shared" si="102"/>
        <v>2.5910200908928496</v>
      </c>
      <c r="AD45" s="27">
        <f t="shared" si="103"/>
        <v>-1.7311647204333882</v>
      </c>
      <c r="AE45" s="27">
        <f t="shared" si="104"/>
        <v>13.069861629523324</v>
      </c>
      <c r="AG45" t="str">
        <f>$A$9</f>
        <v>Professional occupations</v>
      </c>
      <c r="AH45" s="27">
        <f t="shared" ref="AH45:AH52" si="129">AM9-AH9</f>
        <v>3.7532301742942593</v>
      </c>
      <c r="AI45" s="27">
        <f t="shared" si="105"/>
        <v>1.4010715227298398</v>
      </c>
      <c r="AJ45" s="27">
        <f t="shared" si="106"/>
        <v>0.86914939018146509</v>
      </c>
      <c r="AK45" s="27">
        <f t="shared" si="107"/>
        <v>6.0234510872055651</v>
      </c>
      <c r="AL45" s="27"/>
      <c r="AM45" s="27">
        <f t="shared" ref="AM45:AM52" si="130">AR9-AM9</f>
        <v>6.3279128729689837</v>
      </c>
      <c r="AN45" s="27">
        <f t="shared" si="108"/>
        <v>4.0805357981501249</v>
      </c>
      <c r="AO45" s="27">
        <f t="shared" si="109"/>
        <v>0.67285811208393209</v>
      </c>
      <c r="AP45" s="27">
        <f t="shared" si="110"/>
        <v>11.081306783203047</v>
      </c>
      <c r="AQ45" s="27"/>
      <c r="AR45" s="27">
        <f t="shared" ref="AR45:AR52" si="131">AR9-AH9</f>
        <v>10.081143047263243</v>
      </c>
      <c r="AS45" s="27">
        <f t="shared" si="111"/>
        <v>5.4816073208799647</v>
      </c>
      <c r="AT45" s="27">
        <f t="shared" si="112"/>
        <v>1.5420075022653972</v>
      </c>
      <c r="AU45" s="27">
        <f t="shared" si="113"/>
        <v>17.104757870408612</v>
      </c>
    </row>
    <row r="46" spans="1:47" x14ac:dyDescent="0.2">
      <c r="A46" t="str">
        <f>$A$10</f>
        <v>Associate professional occupations</v>
      </c>
      <c r="B46" s="27">
        <f t="shared" si="114"/>
        <v>3.5778085619037299</v>
      </c>
      <c r="C46" s="27">
        <f t="shared" si="115"/>
        <v>1.1082490807852601</v>
      </c>
      <c r="D46" s="27">
        <f t="shared" si="116"/>
        <v>-0.34189019341703908</v>
      </c>
      <c r="E46" s="27">
        <f t="shared" si="117"/>
        <v>4.34416744927195</v>
      </c>
      <c r="F46" s="27"/>
      <c r="G46" s="27">
        <f t="shared" si="118"/>
        <v>1.4551845681905142</v>
      </c>
      <c r="H46" s="27">
        <f t="shared" si="119"/>
        <v>1.6393551585512434</v>
      </c>
      <c r="I46" s="27">
        <f t="shared" si="120"/>
        <v>1.2193393612533434</v>
      </c>
      <c r="J46" s="27">
        <f t="shared" si="121"/>
        <v>4.3138790879951046</v>
      </c>
      <c r="K46" s="27"/>
      <c r="L46" s="27">
        <f t="shared" si="122"/>
        <v>5.0329931300942441</v>
      </c>
      <c r="M46" s="27">
        <f t="shared" si="123"/>
        <v>2.7476042393365034</v>
      </c>
      <c r="N46" s="27">
        <f t="shared" si="124"/>
        <v>0.87744916783630433</v>
      </c>
      <c r="O46" s="27">
        <f t="shared" si="125"/>
        <v>8.6580465372670545</v>
      </c>
      <c r="Q46" t="str">
        <f>$A$10</f>
        <v>Associate professional occupations</v>
      </c>
      <c r="R46" s="27">
        <f t="shared" si="126"/>
        <v>1.6397556523955359</v>
      </c>
      <c r="S46" s="27">
        <f t="shared" si="96"/>
        <v>0.63339620791629159</v>
      </c>
      <c r="T46" s="27">
        <f t="shared" si="97"/>
        <v>-0.84494487457937151</v>
      </c>
      <c r="U46" s="27">
        <f t="shared" si="98"/>
        <v>1.4282069857324551</v>
      </c>
      <c r="V46" s="27"/>
      <c r="W46" s="27">
        <f>AB10-W10</f>
        <v>-0.56777806663933106</v>
      </c>
      <c r="X46" s="27">
        <f t="shared" si="99"/>
        <v>-1.3132855777049812E-2</v>
      </c>
      <c r="Y46" s="27">
        <f t="shared" si="100"/>
        <v>0.42303849798039073</v>
      </c>
      <c r="Z46" s="27">
        <f t="shared" si="101"/>
        <v>-0.1578724244359897</v>
      </c>
      <c r="AA46" s="27"/>
      <c r="AB46" s="27">
        <f t="shared" si="128"/>
        <v>1.0719775857562048</v>
      </c>
      <c r="AC46" s="27">
        <f t="shared" si="102"/>
        <v>0.62026335213924177</v>
      </c>
      <c r="AD46" s="27">
        <f t="shared" si="103"/>
        <v>-0.42190637659898078</v>
      </c>
      <c r="AE46" s="27">
        <f t="shared" si="104"/>
        <v>1.2703345612964654</v>
      </c>
      <c r="AG46" t="str">
        <f>$A$10</f>
        <v>Associate professional occupations</v>
      </c>
      <c r="AH46" s="27">
        <f t="shared" si="129"/>
        <v>1.9380529095082046</v>
      </c>
      <c r="AI46" s="27">
        <f t="shared" si="105"/>
        <v>0.47485287286897115</v>
      </c>
      <c r="AJ46" s="27">
        <f t="shared" si="106"/>
        <v>0.50305468116232932</v>
      </c>
      <c r="AK46" s="27">
        <f t="shared" si="107"/>
        <v>2.9159604635395056</v>
      </c>
      <c r="AL46" s="27"/>
      <c r="AM46" s="27">
        <f t="shared" si="130"/>
        <v>2.0229626348298293</v>
      </c>
      <c r="AN46" s="27">
        <f t="shared" si="108"/>
        <v>1.6524880143282923</v>
      </c>
      <c r="AO46" s="27">
        <f t="shared" si="109"/>
        <v>0.79630086327295668</v>
      </c>
      <c r="AP46" s="27">
        <f t="shared" si="110"/>
        <v>4.47175151243108</v>
      </c>
      <c r="AQ46" s="27"/>
      <c r="AR46" s="27">
        <f t="shared" si="131"/>
        <v>3.9610155443380339</v>
      </c>
      <c r="AS46" s="27">
        <f t="shared" si="111"/>
        <v>2.1273408871972634</v>
      </c>
      <c r="AT46" s="27">
        <f t="shared" si="112"/>
        <v>1.299355544435286</v>
      </c>
      <c r="AU46" s="27">
        <f t="shared" si="113"/>
        <v>7.3877119759705856</v>
      </c>
    </row>
    <row r="47" spans="1:47" x14ac:dyDescent="0.2">
      <c r="A47" t="str">
        <f>$A$11</f>
        <v>Administrative and secretarial occupations</v>
      </c>
      <c r="B47" s="27">
        <f t="shared" si="114"/>
        <v>0.23483905546997619</v>
      </c>
      <c r="C47" s="27">
        <f t="shared" si="115"/>
        <v>-0.97206053977111928</v>
      </c>
      <c r="D47" s="27">
        <f t="shared" si="116"/>
        <v>0.29127356259173798</v>
      </c>
      <c r="E47" s="27">
        <f t="shared" si="117"/>
        <v>-0.44594792170939712</v>
      </c>
      <c r="F47" s="27"/>
      <c r="G47" s="27">
        <f t="shared" si="118"/>
        <v>-2.6231127031961137</v>
      </c>
      <c r="H47" s="27">
        <f t="shared" si="119"/>
        <v>-1.8512795816893686</v>
      </c>
      <c r="I47" s="27">
        <f t="shared" si="120"/>
        <v>0.49313776258331243</v>
      </c>
      <c r="J47" s="27">
        <f t="shared" si="121"/>
        <v>-3.9812545223021694</v>
      </c>
      <c r="K47" s="27"/>
      <c r="L47" s="27">
        <f t="shared" si="122"/>
        <v>-2.3882736477261375</v>
      </c>
      <c r="M47" s="27">
        <f t="shared" si="123"/>
        <v>-2.8233401214604879</v>
      </c>
      <c r="N47" s="27">
        <f t="shared" si="124"/>
        <v>0.78441132517505041</v>
      </c>
      <c r="O47" s="27">
        <f t="shared" si="125"/>
        <v>-4.4272024440115665</v>
      </c>
      <c r="Q47" t="str">
        <f>$A$11</f>
        <v>Administrative and secretarial occupations</v>
      </c>
      <c r="R47" s="27">
        <f t="shared" si="126"/>
        <v>0.41599511266420031</v>
      </c>
      <c r="S47" s="27">
        <f t="shared" si="96"/>
        <v>4.0654613272405715E-2</v>
      </c>
      <c r="T47" s="27">
        <f t="shared" si="97"/>
        <v>-0.16173953461823787</v>
      </c>
      <c r="U47" s="27">
        <f t="shared" si="98"/>
        <v>0.29491019131836893</v>
      </c>
      <c r="V47" s="27"/>
      <c r="W47" s="27">
        <f t="shared" si="127"/>
        <v>0.34357767440836806</v>
      </c>
      <c r="X47" s="27">
        <f t="shared" si="99"/>
        <v>-0.21257509721860202</v>
      </c>
      <c r="Y47" s="27">
        <f t="shared" si="100"/>
        <v>0.15455668543224532</v>
      </c>
      <c r="Z47" s="27">
        <f t="shared" si="101"/>
        <v>0.28555926262201048</v>
      </c>
      <c r="AA47" s="27"/>
      <c r="AB47" s="27">
        <f t="shared" si="128"/>
        <v>0.75957278707256837</v>
      </c>
      <c r="AC47" s="27">
        <f t="shared" si="102"/>
        <v>-0.1719204839461963</v>
      </c>
      <c r="AD47" s="27">
        <f t="shared" si="103"/>
        <v>-7.1828491859925458E-3</v>
      </c>
      <c r="AE47" s="27">
        <f t="shared" si="104"/>
        <v>0.58046945394037941</v>
      </c>
      <c r="AG47" t="str">
        <f>$A$11</f>
        <v>Administrative and secretarial occupations</v>
      </c>
      <c r="AH47" s="27">
        <f t="shared" si="129"/>
        <v>-0.18115605719421879</v>
      </c>
      <c r="AI47" s="27">
        <f t="shared" si="105"/>
        <v>-1.0127151530435139</v>
      </c>
      <c r="AJ47" s="27">
        <f t="shared" si="106"/>
        <v>0.45301309720997573</v>
      </c>
      <c r="AK47" s="27">
        <f t="shared" si="107"/>
        <v>-0.74085811302775539</v>
      </c>
      <c r="AL47" s="27"/>
      <c r="AM47" s="27">
        <f t="shared" si="130"/>
        <v>-2.9666903776044986</v>
      </c>
      <c r="AN47" s="27">
        <f t="shared" si="108"/>
        <v>-1.638704484470777</v>
      </c>
      <c r="AO47" s="27">
        <f t="shared" si="109"/>
        <v>0.33858107715106733</v>
      </c>
      <c r="AP47" s="27">
        <f>AU11-AP11</f>
        <v>-4.2668137849242065</v>
      </c>
      <c r="AQ47" s="27"/>
      <c r="AR47" s="27">
        <f t="shared" si="131"/>
        <v>-3.1478464347987174</v>
      </c>
      <c r="AS47" s="27">
        <f t="shared" si="111"/>
        <v>-2.6514196375142909</v>
      </c>
      <c r="AT47" s="27">
        <f t="shared" si="112"/>
        <v>0.79159417436104307</v>
      </c>
      <c r="AU47" s="27">
        <f t="shared" si="113"/>
        <v>-5.0076718979519619</v>
      </c>
    </row>
    <row r="48" spans="1:47" x14ac:dyDescent="0.2">
      <c r="A48" t="str">
        <f>$A$12</f>
        <v>Skilled trades occupations</v>
      </c>
      <c r="B48" s="27">
        <f t="shared" si="114"/>
        <v>-3.0836912142497006</v>
      </c>
      <c r="C48" s="27">
        <f t="shared" si="115"/>
        <v>-0.23629293064808454</v>
      </c>
      <c r="D48" s="27">
        <f t="shared" si="116"/>
        <v>-0.57963778596809945</v>
      </c>
      <c r="E48" s="27">
        <f t="shared" si="117"/>
        <v>-3.8996219308658837</v>
      </c>
      <c r="F48" s="27"/>
      <c r="G48" s="27">
        <f t="shared" si="118"/>
        <v>-1.8356582846057314</v>
      </c>
      <c r="H48" s="27">
        <f t="shared" si="119"/>
        <v>0.69135613532327156</v>
      </c>
      <c r="I48" s="27">
        <f t="shared" si="120"/>
        <v>2.1737695236401731</v>
      </c>
      <c r="J48" s="27">
        <f t="shared" si="121"/>
        <v>1.029467374357715</v>
      </c>
      <c r="K48" s="27"/>
      <c r="L48" s="27">
        <f t="shared" si="122"/>
        <v>-4.919349498855432</v>
      </c>
      <c r="M48" s="27">
        <f t="shared" si="123"/>
        <v>0.45506320467518702</v>
      </c>
      <c r="N48" s="27">
        <f t="shared" si="124"/>
        <v>1.5941317376720736</v>
      </c>
      <c r="O48" s="27">
        <f t="shared" si="125"/>
        <v>-2.8701545565081688</v>
      </c>
      <c r="Q48" t="str">
        <f>$A$12</f>
        <v>Skilled trades occupations</v>
      </c>
      <c r="R48" s="27">
        <f t="shared" si="126"/>
        <v>-3.1653323323097027</v>
      </c>
      <c r="S48" s="27">
        <f t="shared" si="96"/>
        <v>-0.21561435839948206</v>
      </c>
      <c r="T48" s="27">
        <f t="shared" si="97"/>
        <v>-1.1554697603893764</v>
      </c>
      <c r="U48" s="27">
        <f t="shared" si="98"/>
        <v>-4.5364164510985603</v>
      </c>
      <c r="V48" s="27"/>
      <c r="W48" s="27">
        <f t="shared" si="127"/>
        <v>-2.5649994062237624</v>
      </c>
      <c r="X48" s="27">
        <f t="shared" si="99"/>
        <v>0.42529998264055724</v>
      </c>
      <c r="Y48" s="27">
        <f t="shared" si="100"/>
        <v>1.9151869605876719</v>
      </c>
      <c r="Z48" s="27">
        <f t="shared" si="101"/>
        <v>-0.22451246299553418</v>
      </c>
      <c r="AA48" s="27"/>
      <c r="AB48" s="27">
        <f t="shared" si="128"/>
        <v>-5.7303317385334651</v>
      </c>
      <c r="AC48" s="27">
        <f t="shared" si="102"/>
        <v>0.20968562424107517</v>
      </c>
      <c r="AD48" s="27">
        <f t="shared" si="103"/>
        <v>0.75971720019829547</v>
      </c>
      <c r="AE48" s="27">
        <f t="shared" si="104"/>
        <v>-4.7609289140940945</v>
      </c>
      <c r="AG48" t="str">
        <f>$A$12</f>
        <v>Skilled trades occupations</v>
      </c>
      <c r="AH48" s="27">
        <f t="shared" si="129"/>
        <v>8.1641118060001627E-2</v>
      </c>
      <c r="AI48" s="27">
        <f t="shared" si="105"/>
        <v>-2.0678572248600036E-2</v>
      </c>
      <c r="AJ48" s="27">
        <f t="shared" si="106"/>
        <v>0.57583197442127543</v>
      </c>
      <c r="AK48" s="27">
        <f t="shared" si="107"/>
        <v>0.63679452023267746</v>
      </c>
      <c r="AL48" s="27"/>
      <c r="AM48" s="27">
        <f t="shared" si="130"/>
        <v>0.72934112161802345</v>
      </c>
      <c r="AN48" s="27">
        <f t="shared" si="108"/>
        <v>0.26605615268271432</v>
      </c>
      <c r="AO48" s="27">
        <f t="shared" si="109"/>
        <v>0.2585825630524996</v>
      </c>
      <c r="AP48" s="27">
        <f t="shared" si="110"/>
        <v>1.2539798373532367</v>
      </c>
      <c r="AQ48" s="27"/>
      <c r="AR48" s="27">
        <f t="shared" si="131"/>
        <v>0.81098223967802507</v>
      </c>
      <c r="AS48" s="27">
        <f t="shared" si="111"/>
        <v>0.24537758043411428</v>
      </c>
      <c r="AT48" s="27">
        <f t="shared" si="112"/>
        <v>0.83441453747377503</v>
      </c>
      <c r="AU48" s="27">
        <f t="shared" si="113"/>
        <v>1.8907743575859142</v>
      </c>
    </row>
    <row r="49" spans="1:47" x14ac:dyDescent="0.2">
      <c r="A49" t="str">
        <f>$A$13</f>
        <v>Caring, leisure and other service occupations</v>
      </c>
      <c r="B49" s="27">
        <f t="shared" si="114"/>
        <v>-0.84131696833838809</v>
      </c>
      <c r="C49" s="27">
        <f t="shared" si="115"/>
        <v>-1.7019712848785353</v>
      </c>
      <c r="D49" s="27">
        <f t="shared" si="116"/>
        <v>0.23219931744049704</v>
      </c>
      <c r="E49" s="27">
        <f t="shared" si="117"/>
        <v>-2.311088935776425</v>
      </c>
      <c r="F49" s="27"/>
      <c r="G49" s="27">
        <f t="shared" si="118"/>
        <v>3.914652499728243</v>
      </c>
      <c r="H49" s="27">
        <f t="shared" si="119"/>
        <v>2.7269911407460619</v>
      </c>
      <c r="I49" s="27">
        <f t="shared" si="120"/>
        <v>1.4457395429471482</v>
      </c>
      <c r="J49" s="27">
        <f t="shared" si="121"/>
        <v>8.0873831834214442</v>
      </c>
      <c r="K49" s="27"/>
      <c r="L49" s="27">
        <f t="shared" si="122"/>
        <v>3.0733355313898549</v>
      </c>
      <c r="M49" s="27">
        <f t="shared" si="123"/>
        <v>1.0250198558675265</v>
      </c>
      <c r="N49" s="27">
        <f t="shared" si="124"/>
        <v>1.6779388603876453</v>
      </c>
      <c r="O49" s="27">
        <f t="shared" si="125"/>
        <v>5.7762942476450192</v>
      </c>
      <c r="Q49" t="str">
        <f>$A$13</f>
        <v>Caring, leisure and other service occupations</v>
      </c>
      <c r="R49" s="27">
        <f t="shared" si="126"/>
        <v>-7.213704296891521E-2</v>
      </c>
      <c r="S49" s="27">
        <f t="shared" si="96"/>
        <v>0.10643357351875782</v>
      </c>
      <c r="T49" s="27">
        <f t="shared" si="97"/>
        <v>1.6157782874600457E-2</v>
      </c>
      <c r="U49" s="27">
        <f t="shared" si="98"/>
        <v>5.0454313424443065E-2</v>
      </c>
      <c r="V49" s="27"/>
      <c r="W49" s="27">
        <f t="shared" si="127"/>
        <v>0.94375270862704763</v>
      </c>
      <c r="X49" s="27">
        <f t="shared" si="99"/>
        <v>0.51135247559260688</v>
      </c>
      <c r="Y49" s="27">
        <f t="shared" si="100"/>
        <v>0.44394593885790368</v>
      </c>
      <c r="Z49" s="27">
        <f t="shared" si="101"/>
        <v>1.899051123077558</v>
      </c>
      <c r="AA49" s="27"/>
      <c r="AB49" s="27">
        <f t="shared" si="128"/>
        <v>0.87161566565813242</v>
      </c>
      <c r="AC49" s="27">
        <f t="shared" si="102"/>
        <v>0.6177860491113647</v>
      </c>
      <c r="AD49" s="27">
        <f t="shared" si="103"/>
        <v>0.46010372173250413</v>
      </c>
      <c r="AE49" s="27">
        <f t="shared" si="104"/>
        <v>1.949505436502001</v>
      </c>
      <c r="AG49" t="str">
        <f>$A$13</f>
        <v>Caring, leisure and other service occupations</v>
      </c>
      <c r="AH49" s="27">
        <f t="shared" si="129"/>
        <v>-0.76917992536947821</v>
      </c>
      <c r="AI49" s="27">
        <f t="shared" si="105"/>
        <v>-1.8084048583972923</v>
      </c>
      <c r="AJ49" s="27">
        <f t="shared" si="106"/>
        <v>0.21604153456589925</v>
      </c>
      <c r="AK49" s="27">
        <f t="shared" si="107"/>
        <v>-2.3615432492008708</v>
      </c>
      <c r="AL49" s="27"/>
      <c r="AM49" s="27">
        <f t="shared" si="130"/>
        <v>2.9708997911011945</v>
      </c>
      <c r="AN49" s="27">
        <f t="shared" si="108"/>
        <v>2.2156386651534561</v>
      </c>
      <c r="AO49" s="27">
        <f t="shared" si="109"/>
        <v>1.001793604089241</v>
      </c>
      <c r="AP49" s="27">
        <f t="shared" si="110"/>
        <v>6.1883320603438889</v>
      </c>
      <c r="AQ49" s="27"/>
      <c r="AR49" s="27">
        <f t="shared" si="131"/>
        <v>2.2017198657317163</v>
      </c>
      <c r="AS49" s="27">
        <f t="shared" si="111"/>
        <v>0.40723380675616383</v>
      </c>
      <c r="AT49" s="27">
        <f t="shared" si="112"/>
        <v>1.2178351386551403</v>
      </c>
      <c r="AU49" s="27">
        <f t="shared" si="113"/>
        <v>3.8267888111430182</v>
      </c>
    </row>
    <row r="50" spans="1:47" x14ac:dyDescent="0.2">
      <c r="A50" t="str">
        <f>$A$14</f>
        <v>Sales and customer service occupations</v>
      </c>
      <c r="B50" s="27">
        <f t="shared" si="114"/>
        <v>0.36443619983103481</v>
      </c>
      <c r="C50" s="27">
        <f t="shared" si="115"/>
        <v>0.35737498379078403</v>
      </c>
      <c r="D50" s="27">
        <f t="shared" si="116"/>
        <v>-0.3658956341482027</v>
      </c>
      <c r="E50" s="27">
        <f t="shared" si="117"/>
        <v>0.35591554947361459</v>
      </c>
      <c r="F50" s="27"/>
      <c r="G50" s="27">
        <f t="shared" si="118"/>
        <v>-3.3505175608842919E-2</v>
      </c>
      <c r="H50" s="27">
        <f t="shared" si="119"/>
        <v>0.47146055103971563</v>
      </c>
      <c r="I50" s="27">
        <f t="shared" si="120"/>
        <v>-0.23330534030029693</v>
      </c>
      <c r="J50" s="27">
        <f t="shared" si="121"/>
        <v>0.20465003513058022</v>
      </c>
      <c r="K50" s="27"/>
      <c r="L50" s="27">
        <f t="shared" si="122"/>
        <v>0.33093102422219189</v>
      </c>
      <c r="M50" s="27">
        <f t="shared" si="123"/>
        <v>0.82883553483049965</v>
      </c>
      <c r="N50" s="27">
        <f t="shared" si="124"/>
        <v>-0.59920097444849962</v>
      </c>
      <c r="O50" s="27">
        <f t="shared" si="125"/>
        <v>0.56056558460419481</v>
      </c>
      <c r="Q50" t="str">
        <f>$A$14</f>
        <v>Sales and customer service occupations</v>
      </c>
      <c r="R50" s="27">
        <f t="shared" si="126"/>
        <v>0.13398151618125897</v>
      </c>
      <c r="S50" s="27">
        <f t="shared" si="96"/>
        <v>0.4183088712975902</v>
      </c>
      <c r="T50" s="27">
        <f t="shared" si="97"/>
        <v>-0.21965550654377086</v>
      </c>
      <c r="U50" s="27">
        <f t="shared" si="98"/>
        <v>0.33263488093508009</v>
      </c>
      <c r="V50" s="27"/>
      <c r="W50" s="27">
        <f t="shared" si="127"/>
        <v>0.44072935179446837</v>
      </c>
      <c r="X50" s="27">
        <f t="shared" si="99"/>
        <v>0.47442442014328012</v>
      </c>
      <c r="Y50" s="27">
        <f t="shared" si="100"/>
        <v>-0.1049373405167161</v>
      </c>
      <c r="Z50" s="27">
        <f t="shared" si="101"/>
        <v>0.81021643142103095</v>
      </c>
      <c r="AA50" s="27"/>
      <c r="AB50" s="27">
        <f t="shared" si="128"/>
        <v>0.57471086797572735</v>
      </c>
      <c r="AC50" s="27">
        <f t="shared" si="102"/>
        <v>0.89273329144087032</v>
      </c>
      <c r="AD50" s="27">
        <f t="shared" si="103"/>
        <v>-0.32459284706048697</v>
      </c>
      <c r="AE50" s="27">
        <f t="shared" si="104"/>
        <v>1.142851312356111</v>
      </c>
      <c r="AG50" t="str">
        <f>$A$14</f>
        <v>Sales and customer service occupations</v>
      </c>
      <c r="AH50" s="27">
        <f t="shared" si="129"/>
        <v>0.2304546836497785</v>
      </c>
      <c r="AI50" s="27">
        <f t="shared" si="105"/>
        <v>-6.0933887506807949E-2</v>
      </c>
      <c r="AJ50" s="27">
        <f t="shared" si="106"/>
        <v>-0.14624012760443261</v>
      </c>
      <c r="AK50" s="27">
        <f t="shared" si="107"/>
        <v>2.3280668538536275E-2</v>
      </c>
      <c r="AL50" s="27"/>
      <c r="AM50" s="27">
        <f t="shared" si="130"/>
        <v>-0.47423452740331662</v>
      </c>
      <c r="AN50" s="27">
        <f t="shared" si="108"/>
        <v>-2.9638691035653864E-3</v>
      </c>
      <c r="AO50" s="27">
        <f t="shared" si="109"/>
        <v>-0.12836799978358004</v>
      </c>
      <c r="AP50" s="27">
        <f t="shared" si="110"/>
        <v>-0.60556639629046316</v>
      </c>
      <c r="AQ50" s="27"/>
      <c r="AR50" s="27">
        <f t="shared" si="131"/>
        <v>-0.24377984375353812</v>
      </c>
      <c r="AS50" s="27">
        <f t="shared" si="111"/>
        <v>-6.3897756610373335E-2</v>
      </c>
      <c r="AT50" s="27">
        <f t="shared" si="112"/>
        <v>-0.27460812738801266</v>
      </c>
      <c r="AU50" s="27">
        <f t="shared" si="113"/>
        <v>-0.58228572775192688</v>
      </c>
    </row>
    <row r="51" spans="1:47" x14ac:dyDescent="0.2">
      <c r="A51" t="str">
        <f>$A$15</f>
        <v>Process, plant and machine operatives</v>
      </c>
      <c r="B51" s="27">
        <f t="shared" si="114"/>
        <v>-2.287094655741031</v>
      </c>
      <c r="C51" s="27">
        <f t="shared" si="115"/>
        <v>6.4967707184787393E-2</v>
      </c>
      <c r="D51" s="27">
        <f t="shared" si="116"/>
        <v>0.26287133923020312</v>
      </c>
      <c r="E51" s="27">
        <f t="shared" si="117"/>
        <v>-1.9592556093260356</v>
      </c>
      <c r="F51" s="27"/>
      <c r="G51" s="27">
        <f t="shared" si="118"/>
        <v>0.43302849951781219</v>
      </c>
      <c r="H51" s="27">
        <f t="shared" si="119"/>
        <v>1.2495317297602164</v>
      </c>
      <c r="I51" s="27">
        <f t="shared" si="120"/>
        <v>0.70663850529150185</v>
      </c>
      <c r="J51" s="27">
        <f t="shared" si="121"/>
        <v>2.3891987345695291</v>
      </c>
      <c r="K51" s="27"/>
      <c r="L51" s="27">
        <f t="shared" si="122"/>
        <v>-1.8540661562232188</v>
      </c>
      <c r="M51" s="27">
        <f t="shared" si="123"/>
        <v>1.3144994369450038</v>
      </c>
      <c r="N51" s="27">
        <f t="shared" si="124"/>
        <v>0.96950984452170497</v>
      </c>
      <c r="O51" s="27">
        <f t="shared" si="125"/>
        <v>0.42994312524349354</v>
      </c>
      <c r="Q51" t="str">
        <f>$A$15</f>
        <v>Process, plant and machine operatives</v>
      </c>
      <c r="R51" s="27">
        <f t="shared" si="126"/>
        <v>-1.9850266825257457</v>
      </c>
      <c r="S51" s="27">
        <f t="shared" si="96"/>
        <v>0.19820922198972601</v>
      </c>
      <c r="T51" s="27">
        <f t="shared" si="97"/>
        <v>-8.7077450652342403E-2</v>
      </c>
      <c r="U51" s="27">
        <f t="shared" si="98"/>
        <v>-1.8738949111883638</v>
      </c>
      <c r="V51" s="27"/>
      <c r="W51" s="27">
        <f t="shared" si="127"/>
        <v>0.24585199352505072</v>
      </c>
      <c r="X51" s="27">
        <f t="shared" si="99"/>
        <v>0.57162809556775507</v>
      </c>
      <c r="Y51" s="27">
        <f t="shared" si="100"/>
        <v>0.44114357959186767</v>
      </c>
      <c r="Z51" s="27">
        <f t="shared" si="101"/>
        <v>1.2586236686846757</v>
      </c>
      <c r="AA51" s="27"/>
      <c r="AB51" s="27">
        <f t="shared" si="128"/>
        <v>-1.7391746890006949</v>
      </c>
      <c r="AC51" s="27">
        <f t="shared" si="102"/>
        <v>0.76983731755748108</v>
      </c>
      <c r="AD51" s="27">
        <f t="shared" si="103"/>
        <v>0.35406612893952527</v>
      </c>
      <c r="AE51" s="27">
        <f t="shared" si="104"/>
        <v>-0.61527124250368814</v>
      </c>
      <c r="AG51" t="str">
        <f>$A$15</f>
        <v>Process, plant and machine operatives</v>
      </c>
      <c r="AH51" s="27">
        <f t="shared" si="129"/>
        <v>-0.30206797321528889</v>
      </c>
      <c r="AI51" s="27">
        <f t="shared" si="105"/>
        <v>-0.13324151480493562</v>
      </c>
      <c r="AJ51" s="27">
        <f t="shared" si="106"/>
        <v>0.34994878988254641</v>
      </c>
      <c r="AK51" s="27">
        <f t="shared" si="107"/>
        <v>-8.5360698137678437E-2</v>
      </c>
      <c r="AL51" s="27"/>
      <c r="AM51" s="27">
        <f t="shared" si="130"/>
        <v>0.18717650599275282</v>
      </c>
      <c r="AN51" s="27">
        <f t="shared" si="108"/>
        <v>0.67790363419245958</v>
      </c>
      <c r="AO51" s="27">
        <f t="shared" si="109"/>
        <v>0.26549492569963484</v>
      </c>
      <c r="AP51" s="27">
        <f t="shared" si="110"/>
        <v>1.1305750658848477</v>
      </c>
      <c r="AQ51" s="27"/>
      <c r="AR51" s="27">
        <f t="shared" si="131"/>
        <v>-0.11489146722253607</v>
      </c>
      <c r="AS51" s="27">
        <f t="shared" si="111"/>
        <v>0.54466211938752396</v>
      </c>
      <c r="AT51" s="27">
        <f t="shared" si="112"/>
        <v>0.61544371558218125</v>
      </c>
      <c r="AU51" s="27">
        <f t="shared" si="113"/>
        <v>1.0452143677471692</v>
      </c>
    </row>
    <row r="52" spans="1:47" x14ac:dyDescent="0.2">
      <c r="A52" t="str">
        <f>$A$16</f>
        <v>Elementary occupations</v>
      </c>
      <c r="B52" s="27">
        <f t="shared" si="114"/>
        <v>-2.6377681533976673</v>
      </c>
      <c r="C52" s="27">
        <f t="shared" si="115"/>
        <v>-0.37768826466956185</v>
      </c>
      <c r="D52" s="27">
        <f t="shared" si="116"/>
        <v>3.2161073488900183E-2</v>
      </c>
      <c r="E52" s="27">
        <f t="shared" si="117"/>
        <v>-2.9832953445783303</v>
      </c>
      <c r="F52" s="27"/>
      <c r="G52" s="27">
        <f t="shared" si="118"/>
        <v>0.1568619598942167</v>
      </c>
      <c r="H52" s="27">
        <f t="shared" si="119"/>
        <v>-1.0802478089919063</v>
      </c>
      <c r="I52" s="27">
        <f t="shared" si="120"/>
        <v>1.5085408558542928</v>
      </c>
      <c r="J52" s="27">
        <f t="shared" si="121"/>
        <v>0.58515500675660803</v>
      </c>
      <c r="K52" s="27"/>
      <c r="L52" s="27">
        <f t="shared" si="122"/>
        <v>-2.4809061935034507</v>
      </c>
      <c r="M52" s="27">
        <f t="shared" si="123"/>
        <v>-1.4579360736614682</v>
      </c>
      <c r="N52" s="27">
        <f t="shared" si="124"/>
        <v>1.5407019293431929</v>
      </c>
      <c r="O52" s="27">
        <f t="shared" si="125"/>
        <v>-2.3981403378217223</v>
      </c>
      <c r="Q52" t="str">
        <f>$A$16</f>
        <v>Elementary occupations</v>
      </c>
      <c r="R52" s="27">
        <f t="shared" si="126"/>
        <v>-2.0625316864943439</v>
      </c>
      <c r="S52" s="27">
        <f t="shared" si="96"/>
        <v>-0.18296046334435978</v>
      </c>
      <c r="T52" s="27">
        <f t="shared" si="97"/>
        <v>-2.4762301897843342E-2</v>
      </c>
      <c r="U52" s="27">
        <f t="shared" si="98"/>
        <v>-2.2702544517365482</v>
      </c>
      <c r="V52" s="27"/>
      <c r="W52" s="27">
        <f t="shared" si="127"/>
        <v>-0.81475716828789579</v>
      </c>
      <c r="X52" s="27">
        <f t="shared" si="99"/>
        <v>0.29722606339338764</v>
      </c>
      <c r="Y52" s="27">
        <f t="shared" si="100"/>
        <v>0.70307006694433727</v>
      </c>
      <c r="Z52" s="27">
        <f t="shared" si="101"/>
        <v>0.18553896204983289</v>
      </c>
      <c r="AA52" s="27"/>
      <c r="AB52" s="27">
        <f t="shared" si="128"/>
        <v>-2.8772888547822397</v>
      </c>
      <c r="AC52" s="27">
        <f t="shared" si="102"/>
        <v>0.11426560004902786</v>
      </c>
      <c r="AD52" s="27">
        <f t="shared" si="103"/>
        <v>0.67830776504649393</v>
      </c>
      <c r="AE52" s="27">
        <f t="shared" si="104"/>
        <v>-2.0847154896867153</v>
      </c>
      <c r="AG52" t="str">
        <f>$A$16</f>
        <v>Elementary occupations</v>
      </c>
      <c r="AH52" s="27">
        <f t="shared" si="129"/>
        <v>-0.57523646690332964</v>
      </c>
      <c r="AI52" s="27">
        <f t="shared" si="105"/>
        <v>-0.19472780132519496</v>
      </c>
      <c r="AJ52" s="27">
        <f t="shared" si="106"/>
        <v>5.6923375386743968E-2</v>
      </c>
      <c r="AK52" s="27">
        <f t="shared" si="107"/>
        <v>-0.71304089284178218</v>
      </c>
      <c r="AL52" s="27"/>
      <c r="AM52" s="27">
        <f t="shared" si="130"/>
        <v>0.97161912818212404</v>
      </c>
      <c r="AN52" s="27">
        <f t="shared" si="108"/>
        <v>-1.3774738723853019</v>
      </c>
      <c r="AO52" s="27">
        <f t="shared" si="109"/>
        <v>0.80547078890995683</v>
      </c>
      <c r="AP52" s="27">
        <f t="shared" si="110"/>
        <v>0.39961604470677869</v>
      </c>
      <c r="AQ52" s="27"/>
      <c r="AR52" s="27">
        <f t="shared" si="131"/>
        <v>0.3963826612787944</v>
      </c>
      <c r="AS52" s="27">
        <f t="shared" si="111"/>
        <v>-1.5722016737104969</v>
      </c>
      <c r="AT52" s="27">
        <f t="shared" si="112"/>
        <v>0.86239416429670079</v>
      </c>
      <c r="AU52" s="27">
        <f t="shared" si="113"/>
        <v>-0.31342484813500349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7.7508690767741655</v>
      </c>
      <c r="C54" s="29">
        <f t="shared" si="115"/>
        <v>2.3573138448384299</v>
      </c>
      <c r="D54" s="29">
        <f t="shared" si="116"/>
        <v>0.21481707838741926</v>
      </c>
      <c r="E54" s="29">
        <f t="shared" si="117"/>
        <v>10.322999999999979</v>
      </c>
      <c r="F54" s="29"/>
      <c r="G54" s="29">
        <f t="shared" si="118"/>
        <v>18.467219902323649</v>
      </c>
      <c r="H54" s="29">
        <f t="shared" si="119"/>
        <v>11.062348474224635</v>
      </c>
      <c r="I54" s="29">
        <f t="shared" si="120"/>
        <v>9.2494316234517271</v>
      </c>
      <c r="J54" s="29">
        <f t="shared" si="121"/>
        <v>38.779000000000053</v>
      </c>
      <c r="K54" s="29"/>
      <c r="L54" s="29">
        <f t="shared" si="122"/>
        <v>26.218088979097814</v>
      </c>
      <c r="M54" s="29">
        <f t="shared" si="123"/>
        <v>13.419662319063065</v>
      </c>
      <c r="N54" s="29">
        <f t="shared" si="124"/>
        <v>9.4642487018391463</v>
      </c>
      <c r="O54" s="29">
        <f t="shared" si="125"/>
        <v>49.102000000000032</v>
      </c>
      <c r="Q54" s="24" t="str">
        <f>$A$18</f>
        <v>All occupations</v>
      </c>
      <c r="R54" s="29">
        <f t="shared" ref="R54" si="132">W18-R18</f>
        <v>2.2405390921798443</v>
      </c>
      <c r="S54" s="29">
        <f t="shared" ref="S54" si="133">X18-S18</f>
        <v>2.6629478030036573</v>
      </c>
      <c r="T54" s="29">
        <f t="shared" ref="T54" si="134">Y18-T18</f>
        <v>-4.0175920453752845</v>
      </c>
      <c r="U54" s="29">
        <f t="shared" ref="U54" si="135">Z18-U18</f>
        <v>0.88589484980820998</v>
      </c>
      <c r="V54" s="29"/>
      <c r="W54" s="29">
        <f t="shared" ref="W54" si="136">AB18-W18</f>
        <v>6.5750178563716162</v>
      </c>
      <c r="X54" s="29">
        <f t="shared" ref="X54" si="137">AC18-X18</f>
        <v>4.3841482438617909</v>
      </c>
      <c r="Y54" s="29">
        <f t="shared" ref="Y54" si="138">AD18-Y18</f>
        <v>4.9331355304211009</v>
      </c>
      <c r="Z54" s="29">
        <f t="shared" ref="Z54" si="139">AE18-Z18</f>
        <v>15.892301630654515</v>
      </c>
      <c r="AA54" s="29"/>
      <c r="AB54" s="29">
        <f t="shared" ref="AB54" si="140">AB18-R18</f>
        <v>8.8155569485514604</v>
      </c>
      <c r="AC54" s="29">
        <f t="shared" ref="AC54" si="141">AC18-S18</f>
        <v>7.0470960468654482</v>
      </c>
      <c r="AD54" s="29">
        <f t="shared" ref="AD54" si="142">AD18-T18</f>
        <v>0.9155434850458164</v>
      </c>
      <c r="AE54" s="29">
        <f t="shared" ref="AE54" si="143">AE18-U18</f>
        <v>16.778196480462725</v>
      </c>
      <c r="AG54" s="24" t="str">
        <f>$A$18</f>
        <v>All occupations</v>
      </c>
      <c r="AH54" s="29">
        <f t="shared" ref="AH54" si="144">AM18-AH18</f>
        <v>5.5103299845942502</v>
      </c>
      <c r="AI54" s="29">
        <f t="shared" ref="AI54" si="145">AN18-AI18</f>
        <v>-0.30563395816520256</v>
      </c>
      <c r="AJ54" s="29">
        <f t="shared" ref="AJ54" si="146">AO18-AJ18</f>
        <v>4.2324091237627037</v>
      </c>
      <c r="AK54" s="29">
        <f t="shared" ref="AK54" si="147">AP18-AK18</f>
        <v>9.4371051501917975</v>
      </c>
      <c r="AL54" s="29"/>
      <c r="AM54" s="29">
        <f t="shared" ref="AM54" si="148">AR18-AM18</f>
        <v>11.892202045952089</v>
      </c>
      <c r="AN54" s="29">
        <f t="shared" ref="AN54" si="149">AS18-AN18</f>
        <v>6.678200230362819</v>
      </c>
      <c r="AO54" s="29">
        <f t="shared" ref="AO54" si="150">AT18-AO18</f>
        <v>4.3162960930306262</v>
      </c>
      <c r="AP54" s="29">
        <f t="shared" ref="AP54" si="151">AU18-AP18</f>
        <v>22.88669836934551</v>
      </c>
      <c r="AQ54" s="29"/>
      <c r="AR54" s="29">
        <f t="shared" ref="AR54" si="152">AR18-AH18</f>
        <v>17.40253203054634</v>
      </c>
      <c r="AS54" s="29">
        <f t="shared" ref="AS54" si="153">AS18-AI18</f>
        <v>6.3725662721976164</v>
      </c>
      <c r="AT54" s="29">
        <f t="shared" ref="AT54" si="154">AT18-AJ18</f>
        <v>8.54870521679333</v>
      </c>
      <c r="AU54" s="29">
        <f t="shared" ref="AU54" si="155">AU18-AK18</f>
        <v>32.323803519537307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Gloucestershire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0.60514525050419099</v>
      </c>
      <c r="N7" s="91">
        <f>'Occ T2'!I180</f>
        <v>0.70800231659025048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-1.1833119182396712</v>
      </c>
      <c r="N9" s="91">
        <f>'Occ T2'!I178</f>
        <v>0.26364239329967898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-4.3338433369638718</v>
      </c>
      <c r="N10" s="91">
        <f>'Occ T2'!I177</f>
        <v>-0.80679475010526636</v>
      </c>
    </row>
    <row r="11" spans="1:14" x14ac:dyDescent="0.2">
      <c r="L11" s="114" t="str">
        <f>"["&amp;'Occ T3'!A47&amp;"]"</f>
        <v>[Elementary occupations]</v>
      </c>
      <c r="M11" s="91">
        <f>'Occ T1'!H88</f>
        <v>-1.6888175432284047</v>
      </c>
      <c r="N11" s="91">
        <f>'Occ T1'!I88</f>
        <v>0.11530408573994233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-1.0292604321434196</v>
      </c>
      <c r="N13" s="91">
        <f>'Occ T2'!I176</f>
        <v>0.63218864124836571</v>
      </c>
    </row>
    <row r="14" spans="1:14" x14ac:dyDescent="0.2">
      <c r="L14" s="91" t="str">
        <f>'Occ T3'!A44</f>
        <v>81 Process, plant and machine operatives</v>
      </c>
      <c r="M14" s="91">
        <f>'Occ T2'!H175</f>
        <v>-3.2310590545463147</v>
      </c>
      <c r="N14" s="91">
        <f>'Occ T2'!I175</f>
        <v>1.1106568957296004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-2.1206611135548781</v>
      </c>
      <c r="N15" s="91">
        <f>'Occ T1'!I87</f>
        <v>0.86525792246043842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2.8573098964954413</v>
      </c>
      <c r="N17" s="91">
        <f>'Occ T2'!I174</f>
        <v>2.6130351166646859</v>
      </c>
    </row>
    <row r="18" spans="12:14" x14ac:dyDescent="0.2">
      <c r="L18" s="91" t="str">
        <f>'Occ T3'!A40</f>
        <v>71 Sales occupations</v>
      </c>
      <c r="M18" s="91">
        <f>'Occ T2'!H173</f>
        <v>-0.34351602571400797</v>
      </c>
      <c r="N18" s="91">
        <f>'Occ T2'!I173</f>
        <v>-0.75620612469966542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0.24202803789015181</v>
      </c>
      <c r="N19" s="91">
        <f>'Occ T1'!I86</f>
        <v>4.590565594755347E-2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0.41970685811019148</v>
      </c>
      <c r="N21" s="91">
        <f>'Occ T2'!I172</f>
        <v>-1.3922714143963733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-0.46981898301758918</v>
      </c>
      <c r="N22" s="91">
        <f>'Occ T2'!I171</f>
        <v>1.272398269461239</v>
      </c>
    </row>
    <row r="23" spans="12:14" x14ac:dyDescent="0.2">
      <c r="L23" s="91" t="str">
        <f>'Occ T3'!A35</f>
        <v>61 Caring personal service occupations</v>
      </c>
      <c r="M23" s="91">
        <f>'Occ T2'!H170</f>
        <v>-1.6977533241670506</v>
      </c>
      <c r="N23" s="91">
        <f>'Occ T2'!I170</f>
        <v>1.6540189156975194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-1.419620486601203</v>
      </c>
      <c r="N24" s="91">
        <f>'Occ T1'!I85</f>
        <v>1.5490687438758588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-1.1492486097760546</v>
      </c>
      <c r="N26" s="91">
        <f>'Occ T2'!I169</f>
        <v>-0.1730363818233549</v>
      </c>
    </row>
    <row r="27" spans="12:14" x14ac:dyDescent="0.2">
      <c r="L27" s="91" t="str">
        <f>'Occ T3'!A31</f>
        <v>53 Skilled construction and building trades</v>
      </c>
      <c r="M27" s="91">
        <f>'Occ T2'!H168</f>
        <v>-3.0163948987259936</v>
      </c>
      <c r="N27" s="91">
        <f>'Occ T2'!I168</f>
        <v>0.75141867818886432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-2.3751665521129173</v>
      </c>
      <c r="N28" s="91">
        <f>'Occ T2'!I167</f>
        <v>-0.36116806834723958</v>
      </c>
    </row>
    <row r="29" spans="12:14" x14ac:dyDescent="0.2">
      <c r="L29" s="91" t="str">
        <f>'Occ T3'!A29</f>
        <v>51 Skilled agricultural and related trades</v>
      </c>
      <c r="M29" s="91">
        <f>'Occ T2'!H166</f>
        <v>0.9217529853022155</v>
      </c>
      <c r="N29" s="91">
        <f>'Occ T2'!I166</f>
        <v>0.645469599251558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-1.9543493573325299</v>
      </c>
      <c r="N30" s="91">
        <f>'Occ T1'!I84</f>
        <v>0.18024672033867262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-2.3011174803114209</v>
      </c>
      <c r="N32" s="91">
        <f>'Occ T2'!I165</f>
        <v>-0.32009842201299321</v>
      </c>
    </row>
    <row r="33" spans="12:14" x14ac:dyDescent="0.2">
      <c r="L33" s="91" t="str">
        <f>'Occ T3'!A25</f>
        <v>41 Administrative occupations</v>
      </c>
      <c r="M33" s="91">
        <f>'Occ T2'!H164</f>
        <v>0.23319768367062732</v>
      </c>
      <c r="N33" s="91">
        <f>'Occ T2'!I164</f>
        <v>-0.91503451165201311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-0.25353848804064993</v>
      </c>
      <c r="N34" s="91">
        <f>'Occ T1'!I83</f>
        <v>-0.80397935508390583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1.9554732230914418</v>
      </c>
      <c r="N36" s="91">
        <f>'Occ T2'!I163</f>
        <v>0.13216263033111186</v>
      </c>
    </row>
    <row r="37" spans="12:14" x14ac:dyDescent="0.2">
      <c r="L37" s="91" t="str">
        <f>'Occ T3'!A21</f>
        <v>34 Culture, media and sports occupations</v>
      </c>
      <c r="M37" s="91">
        <f>'Occ T2'!H162</f>
        <v>1.8622181072151855</v>
      </c>
      <c r="N37" s="91">
        <f>'Occ T2'!I162</f>
        <v>1.392148198711296</v>
      </c>
    </row>
    <row r="38" spans="12:14" x14ac:dyDescent="0.2">
      <c r="L38" s="91" t="str">
        <f>'Occ T3'!A20</f>
        <v>33 Protective service occupations</v>
      </c>
      <c r="M38" s="91">
        <f>'Occ T2'!H161</f>
        <v>-1.3745511945536415</v>
      </c>
      <c r="N38" s="91">
        <f>'Occ T2'!I161</f>
        <v>2.2438789214412003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0.83696175630405545</v>
      </c>
      <c r="N39" s="91">
        <f>'Occ T2'!I160</f>
        <v>1.5024402326446085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5.2985190090236056</v>
      </c>
      <c r="N40" s="91">
        <f>'Occ T2'!I159</f>
        <v>-0.3983051101304147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2.0580729735998338</v>
      </c>
      <c r="N41" s="91">
        <f>'Occ T1'!I82</f>
        <v>0.61401342738613973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4.5369359098941464</v>
      </c>
      <c r="N43" s="91">
        <f>'Occ T2'!I158</f>
        <v>1.726505309330495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1.4418248128025946</v>
      </c>
      <c r="N44" s="91">
        <f>'Occ T2'!I157</f>
        <v>1.1276739649228817</v>
      </c>
    </row>
    <row r="45" spans="12:14" x14ac:dyDescent="0.2">
      <c r="L45" s="91" t="str">
        <f>'Occ T3'!A13</f>
        <v>22 Health professionals</v>
      </c>
      <c r="M45" s="91">
        <f>'Occ T2'!H156</f>
        <v>1.4631541499364076</v>
      </c>
      <c r="N45" s="91">
        <f>'Occ T2'!I156</f>
        <v>2.0490691316793486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3.7226232147629323</v>
      </c>
      <c r="N46" s="91">
        <f>'Occ T2'!I155</f>
        <v>1.1481672715397462</v>
      </c>
    </row>
    <row r="47" spans="12:14" x14ac:dyDescent="0.2">
      <c r="L47" s="114" t="str">
        <f>"["&amp;'Occ T3'!A11&amp;"]"</f>
        <v>[Professional occupations]</v>
      </c>
      <c r="M47" s="91">
        <f>'Occ T1'!H81</f>
        <v>2.9838764430400566</v>
      </c>
      <c r="N47" s="91">
        <f>'Occ T1'!I81</f>
        <v>1.5061242567065314</v>
      </c>
    </row>
    <row r="49" spans="12:14" x14ac:dyDescent="0.2">
      <c r="L49" s="107" t="str">
        <f>'Occ T3'!A9</f>
        <v>12 Other managers and proprietors</v>
      </c>
      <c r="M49" s="91">
        <f>'Occ T2'!H154</f>
        <v>2.4214287668241852</v>
      </c>
      <c r="N49" s="91">
        <f>'Occ T2'!I154</f>
        <v>2.4056369472781114</v>
      </c>
    </row>
    <row r="50" spans="12:14" x14ac:dyDescent="0.2">
      <c r="L50" s="107" t="str">
        <f>'Occ T3'!A8</f>
        <v>11 Corporate managers and directors</v>
      </c>
      <c r="M50" s="91">
        <f>'Occ T2'!H153</f>
        <v>4.2232277902141568</v>
      </c>
      <c r="N50" s="91">
        <f>'Occ T2'!I153</f>
        <v>0.2121714864084856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3.6086944087823314</v>
      </c>
      <c r="N51" s="91">
        <f>'Occ T1'!I80</f>
        <v>1.0105002356249226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Gloucestershire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5.0848087986080088</v>
      </c>
      <c r="N82" s="94">
        <f>'Occ T2'!F119</f>
        <v>0.87912503140344</v>
      </c>
    </row>
    <row r="83" spans="12:14" x14ac:dyDescent="0.2">
      <c r="L83" s="10" t="str">
        <f>name!D5</f>
        <v>12 Other managers and proprietors</v>
      </c>
      <c r="M83" s="94">
        <f>'Occ T2'!D9-'Occ T2'!B9</f>
        <v>1.507171425872107</v>
      </c>
      <c r="N83" s="94">
        <f>'Occ T2'!F120</f>
        <v>5.7269230877662505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3.7937228506116014</v>
      </c>
      <c r="N84" s="94">
        <f>'Occ T2'!F121</f>
        <v>4.2424593104119523</v>
      </c>
    </row>
    <row r="85" spans="12:14" x14ac:dyDescent="0.2">
      <c r="L85" s="10" t="str">
        <f>name!D7</f>
        <v>22 Health professionals</v>
      </c>
      <c r="M85" s="94">
        <f>'Occ T2'!D11-'Occ T2'!B11</f>
        <v>1.0859318787088412</v>
      </c>
      <c r="N85" s="94">
        <f>'Occ T2'!F122</f>
        <v>5.5125625061510952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1.1254283267968255</v>
      </c>
      <c r="N86" s="94">
        <f>'Occ T2'!F123</f>
        <v>2.9845030345499488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4.6250634629131113</v>
      </c>
      <c r="N87" s="94">
        <f>'Occ T2'!F124</f>
        <v>6.8049481297885137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1.648404741171837</v>
      </c>
      <c r="N88" s="94">
        <f>'Occ T2'!F125</f>
        <v>-0.42100569230495122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0.27266623690841829</v>
      </c>
      <c r="N89" s="94">
        <f>'Occ T2'!F126</f>
        <v>1.6745947662530112</v>
      </c>
    </row>
    <row r="90" spans="12:14" x14ac:dyDescent="0.2">
      <c r="L90" s="10" t="str">
        <f>name!D12</f>
        <v>33 Protective service occupations</v>
      </c>
      <c r="M90" s="94">
        <f>'Occ T2'!D16-'Occ T2'!B16</f>
        <v>-0.17549303325379784</v>
      </c>
      <c r="N90" s="94">
        <f>'Occ T2'!F127</f>
        <v>0.96729470676133156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0.63781519606352788</v>
      </c>
      <c r="N91" s="94">
        <f>'Occ T2'!F128</f>
        <v>1.6678898555084514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1.9607743083819678</v>
      </c>
      <c r="N92" s="94">
        <f>'Occ T2'!F129</f>
        <v>0.4251054517772701</v>
      </c>
    </row>
    <row r="93" spans="12:14" x14ac:dyDescent="0.2">
      <c r="L93" s="10" t="str">
        <f>name!D15</f>
        <v>41 Administrative occupations</v>
      </c>
      <c r="M93" s="94">
        <f>'Occ T2'!D19-'Occ T2'!B19</f>
        <v>0.33131882637167109</v>
      </c>
      <c r="N93" s="94">
        <f>'Occ T2'!F130</f>
        <v>-3.6856137015306238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-0.77726674808108598</v>
      </c>
      <c r="N94" s="94">
        <f>'Occ T2'!F131</f>
        <v>-0.29564082077157838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0.2354965149658792</v>
      </c>
      <c r="N95" s="94">
        <f>'Occ T2'!F132</f>
        <v>0.53212316975904717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-1.7924015913770539</v>
      </c>
      <c r="N96" s="94">
        <f>'Occ T2'!F133</f>
        <v>-0.74140465373440456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-1.9567039301481781</v>
      </c>
      <c r="N97" s="94">
        <f>'Occ T2'!F134</f>
        <v>1.4051190922819039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-0.3860129243065451</v>
      </c>
      <c r="N98" s="94">
        <f>'Occ T2'!F135</f>
        <v>-0.16637023394882178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-2.1557838069519946</v>
      </c>
      <c r="N99" s="94">
        <f>'Occ T2'!F136</f>
        <v>6.72848859146184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-0.16140551784120838</v>
      </c>
      <c r="N100" s="94">
        <f>'Occ T2'!F137</f>
        <v>1.4147260601412057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6.1003890168328523E-3</v>
      </c>
      <c r="N101" s="94">
        <f>'Occ T2'!F138</f>
        <v>-5.583146818162471E-2</v>
      </c>
    </row>
    <row r="102" spans="12:14" x14ac:dyDescent="0.2">
      <c r="L102" s="10" t="str">
        <f>name!D24</f>
        <v>71 Sales occupations</v>
      </c>
      <c r="M102" s="94">
        <f>'Occ T2'!D28-'Occ T2'!B28</f>
        <v>-0.41261159229621569</v>
      </c>
      <c r="N102" s="94">
        <f>'Occ T2'!F139</f>
        <v>-2.5587299163959294</v>
      </c>
    </row>
    <row r="103" spans="12:14" x14ac:dyDescent="0.2">
      <c r="L103" s="10" t="str">
        <f>name!D25</f>
        <v>72 Customer service occupations</v>
      </c>
      <c r="M103" s="94">
        <f>'Occ T2'!D29-'Occ T2'!B29</f>
        <v>0.76852714176989778</v>
      </c>
      <c r="N103" s="94">
        <f>'Occ T2'!F140</f>
        <v>2.7633799515265158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-1.4800412129690006</v>
      </c>
      <c r="N104" s="94">
        <f>'Occ T2'!F141</f>
        <v>1.4943165115317836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-0.47921439635705099</v>
      </c>
      <c r="N105" s="94">
        <f>'Occ T2'!F142</f>
        <v>0.8948822230377349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-1.2291662929018692</v>
      </c>
      <c r="N106" s="94">
        <f>'Occ T2'!F143</f>
        <v>-0.56713180647498529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-1.7541290516764683</v>
      </c>
      <c r="N107" s="94">
        <f>'Occ T2'!F144</f>
        <v>1.1522868132316013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10.323000000000093</v>
      </c>
      <c r="N109" s="94">
        <f>'Occ T2'!F146</f>
        <v>38.77899999999994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Gloucestershire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6.5919802244801105</v>
      </c>
      <c r="N153" s="94">
        <f>'Occ T1'!H8</f>
        <v>6.6060481191696923</v>
      </c>
    </row>
    <row r="154" spans="1:14" x14ac:dyDescent="0.2">
      <c r="L154" s="10" t="str">
        <f>name!E5</f>
        <v>Professional occupations</v>
      </c>
      <c r="M154" s="94">
        <f>'Occ T1'!D9-'Occ T1'!B9</f>
        <v>10.630146519030376</v>
      </c>
      <c r="N154" s="94">
        <f>'Occ T1'!H9</f>
        <v>19.544472980901517</v>
      </c>
    </row>
    <row r="155" spans="1:14" x14ac:dyDescent="0.2">
      <c r="L155" s="10" t="str">
        <f>name!E6</f>
        <v>Associate professional occupations</v>
      </c>
      <c r="M155" s="94">
        <f>'Occ T1'!D10-'Occ T1'!B10</f>
        <v>4.34416744927195</v>
      </c>
      <c r="N155" s="94">
        <f>'Occ T1'!H10</f>
        <v>4.3138790879951188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-0.44594792170941844</v>
      </c>
      <c r="N156" s="94">
        <f>'Occ T1'!H11</f>
        <v>-3.9812545223022013</v>
      </c>
    </row>
    <row r="157" spans="1:14" x14ac:dyDescent="0.2">
      <c r="L157" s="10" t="str">
        <f>name!E8</f>
        <v>Skilled trades occupations</v>
      </c>
      <c r="M157" s="94">
        <f>'Occ T1'!D12-'Occ T1'!B12</f>
        <v>-3.8996219308658979</v>
      </c>
      <c r="N157" s="94">
        <f>'Occ T1'!H12</f>
        <v>1.0294673743577221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-2.3110889357763753</v>
      </c>
      <c r="N158" s="94">
        <f>'Occ T1'!H13</f>
        <v>8.0873831834214229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0.35591554947368209</v>
      </c>
      <c r="N159" s="94">
        <f>'Occ T1'!H14</f>
        <v>0.20465003513058733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-1.9592556093260534</v>
      </c>
      <c r="N160" s="94">
        <f>'Occ T1'!H15</f>
        <v>2.3891987345695185</v>
      </c>
    </row>
    <row r="161" spans="12:14" x14ac:dyDescent="0.2">
      <c r="L161" s="10" t="str">
        <f>name!E12</f>
        <v>Elementary occupations</v>
      </c>
      <c r="M161" s="94">
        <f>'Occ T1'!D16-'Occ T1'!B16</f>
        <v>-2.9832953445783374</v>
      </c>
      <c r="N161" s="94">
        <f>'Occ T1'!H16</f>
        <v>0.58515500675661514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10.322999999999922</v>
      </c>
      <c r="N163" s="94">
        <f>'Occ T1'!H18</f>
        <v>38.778999999999989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Gloucestershire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27.251231621873828</v>
      </c>
      <c r="N5" s="87">
        <f>SUM(N6:N7)</f>
        <v>30.589047473069009</v>
      </c>
      <c r="O5" s="87">
        <f t="shared" ref="O5:AL5" si="1">SUM(O6:O7)</f>
        <v>31.001144794484652</v>
      </c>
      <c r="P5" s="87">
        <f t="shared" si="1"/>
        <v>31.910785211581867</v>
      </c>
      <c r="Q5" s="87">
        <f t="shared" si="1"/>
        <v>34.0837109382596</v>
      </c>
      <c r="R5" s="87">
        <f t="shared" si="1"/>
        <v>33.990513015572191</v>
      </c>
      <c r="S5" s="87">
        <f t="shared" si="1"/>
        <v>33.767411413307201</v>
      </c>
      <c r="T5" s="87">
        <f t="shared" si="1"/>
        <v>36.625085707335522</v>
      </c>
      <c r="U5" s="87">
        <f t="shared" si="1"/>
        <v>38.168759219415321</v>
      </c>
      <c r="V5" s="87">
        <f t="shared" si="1"/>
        <v>39.503806827911539</v>
      </c>
      <c r="W5" s="87">
        <f t="shared" si="1"/>
        <v>40.582493240052301</v>
      </c>
      <c r="X5" s="87">
        <f t="shared" si="1"/>
        <v>39.455037385108291</v>
      </c>
      <c r="Y5" s="87">
        <f t="shared" si="1"/>
        <v>40.141955527700155</v>
      </c>
      <c r="Z5" s="87">
        <f t="shared" si="1"/>
        <v>40.933443731379349</v>
      </c>
      <c r="AA5" s="87">
        <f t="shared" si="1"/>
        <v>41.644364325008574</v>
      </c>
      <c r="AB5" s="87">
        <f t="shared" si="1"/>
        <v>42.202240234738412</v>
      </c>
      <c r="AC5" s="87">
        <f t="shared" si="1"/>
        <v>42.724177177428146</v>
      </c>
      <c r="AD5" s="87">
        <f t="shared" si="1"/>
        <v>43.221092989027461</v>
      </c>
      <c r="AE5" s="87">
        <f t="shared" si="1"/>
        <v>43.732179868991345</v>
      </c>
      <c r="AF5" s="87">
        <f t="shared" si="1"/>
        <v>44.243526868064251</v>
      </c>
      <c r="AG5" s="87">
        <f t="shared" si="1"/>
        <v>44.785107300810004</v>
      </c>
      <c r="AH5" s="87">
        <f t="shared" si="1"/>
        <v>45.335747637988447</v>
      </c>
      <c r="AI5" s="87">
        <f t="shared" si="1"/>
        <v>45.876350651184012</v>
      </c>
      <c r="AJ5" s="87">
        <f t="shared" si="1"/>
        <v>46.428699558636168</v>
      </c>
      <c r="AK5" s="87">
        <f t="shared" si="1"/>
        <v>46.927231096983959</v>
      </c>
      <c r="AL5" s="87">
        <f t="shared" si="1"/>
        <v>47.188541359221993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17.839556253146029</v>
      </c>
      <c r="N6" s="11">
        <v>19.956433852075161</v>
      </c>
      <c r="O6" s="11">
        <v>20.653278659170834</v>
      </c>
      <c r="P6" s="11">
        <v>21.045061673343955</v>
      </c>
      <c r="Q6" s="11">
        <v>20.942442687665672</v>
      </c>
      <c r="R6" s="11">
        <v>22.130348525455133</v>
      </c>
      <c r="S6" s="11">
        <v>22.763704420083837</v>
      </c>
      <c r="T6" s="11">
        <v>24.070209801546881</v>
      </c>
      <c r="U6" s="11">
        <v>25.156781722673077</v>
      </c>
      <c r="V6" s="11">
        <v>26.348123018217027</v>
      </c>
      <c r="W6" s="11">
        <v>27.215157324063142</v>
      </c>
      <c r="X6" s="11">
        <v>24.21540753460873</v>
      </c>
      <c r="Y6" s="11">
        <v>24.521073442901187</v>
      </c>
      <c r="Z6" s="11">
        <v>24.897218372046733</v>
      </c>
      <c r="AA6" s="11">
        <v>25.248839097507823</v>
      </c>
      <c r="AB6" s="11">
        <v>25.523580436959868</v>
      </c>
      <c r="AC6" s="11">
        <v>25.772877261654649</v>
      </c>
      <c r="AD6" s="11">
        <v>26.009396014986709</v>
      </c>
      <c r="AE6" s="11">
        <v>26.25086613491143</v>
      </c>
      <c r="AF6" s="11">
        <v>26.49463169116822</v>
      </c>
      <c r="AG6" s="11">
        <v>26.758595028339588</v>
      </c>
      <c r="AH6" s="11">
        <v>27.03008690070023</v>
      </c>
      <c r="AI6" s="11">
        <v>27.304515680640751</v>
      </c>
      <c r="AJ6" s="11">
        <v>27.593889901816805</v>
      </c>
      <c r="AK6" s="11">
        <v>27.85216711278343</v>
      </c>
      <c r="AL6" s="11">
        <v>28.094282355466582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9.4116753687277974</v>
      </c>
      <c r="N7" s="11">
        <v>10.632613620993846</v>
      </c>
      <c r="O7" s="11">
        <v>10.34786613531382</v>
      </c>
      <c r="P7" s="11">
        <v>10.86572353823791</v>
      </c>
      <c r="Q7" s="11">
        <v>13.141268250593928</v>
      </c>
      <c r="R7" s="11">
        <v>11.860164490117054</v>
      </c>
      <c r="S7" s="11">
        <v>11.003706993223368</v>
      </c>
      <c r="T7" s="11">
        <v>12.554875905788641</v>
      </c>
      <c r="U7" s="11">
        <v>13.011977496742245</v>
      </c>
      <c r="V7" s="11">
        <v>13.155683809694512</v>
      </c>
      <c r="W7" s="11">
        <v>13.367335915989161</v>
      </c>
      <c r="X7" s="11">
        <v>15.239629850499563</v>
      </c>
      <c r="Y7" s="11">
        <v>15.62088208479897</v>
      </c>
      <c r="Z7" s="11">
        <v>16.036225359332615</v>
      </c>
      <c r="AA7" s="11">
        <v>16.395525227500752</v>
      </c>
      <c r="AB7" s="11">
        <v>16.67865979777854</v>
      </c>
      <c r="AC7" s="11">
        <v>16.9512999157735</v>
      </c>
      <c r="AD7" s="11">
        <v>17.211696974040752</v>
      </c>
      <c r="AE7" s="11">
        <v>17.481313734079915</v>
      </c>
      <c r="AF7" s="11">
        <v>17.748895176896035</v>
      </c>
      <c r="AG7" s="11">
        <v>18.026512272470416</v>
      </c>
      <c r="AH7" s="11">
        <v>18.305660737288218</v>
      </c>
      <c r="AI7" s="11">
        <v>18.571834970543264</v>
      </c>
      <c r="AJ7" s="11">
        <v>18.83480965681936</v>
      </c>
      <c r="AK7" s="11">
        <v>19.075063984200529</v>
      </c>
      <c r="AL7" s="11">
        <v>19.094259003755411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62.847034032062894</v>
      </c>
      <c r="N9" s="87">
        <f>SUM(N10:N13)</f>
        <v>64.006951816066774</v>
      </c>
      <c r="O9" s="87">
        <f t="shared" ref="O9:AL9" si="3">SUM(O10:O13)</f>
        <v>64.367950968271998</v>
      </c>
      <c r="P9" s="87">
        <f t="shared" si="3"/>
        <v>62.883161391777065</v>
      </c>
      <c r="Q9" s="87">
        <f t="shared" si="3"/>
        <v>65.060862918740824</v>
      </c>
      <c r="R9" s="87">
        <f t="shared" si="3"/>
        <v>67.123495735987348</v>
      </c>
      <c r="S9" s="87">
        <f t="shared" si="3"/>
        <v>68.139456615334268</v>
      </c>
      <c r="T9" s="87">
        <f t="shared" si="3"/>
        <v>67.574694022885382</v>
      </c>
      <c r="U9" s="87">
        <f t="shared" si="3"/>
        <v>72.255727416115803</v>
      </c>
      <c r="V9" s="87">
        <f t="shared" si="3"/>
        <v>75.226902682155469</v>
      </c>
      <c r="W9" s="87">
        <f t="shared" si="3"/>
        <v>77.753642255017724</v>
      </c>
      <c r="X9" s="87">
        <f t="shared" si="3"/>
        <v>80.145906920546494</v>
      </c>
      <c r="Y9" s="87">
        <f t="shared" si="3"/>
        <v>81.439348551394161</v>
      </c>
      <c r="Z9" s="87">
        <f t="shared" si="3"/>
        <v>82.873961050724745</v>
      </c>
      <c r="AA9" s="87">
        <f t="shared" si="3"/>
        <v>84.282653160968323</v>
      </c>
      <c r="AB9" s="87">
        <f t="shared" si="3"/>
        <v>85.458385419525627</v>
      </c>
      <c r="AC9" s="87">
        <f t="shared" si="3"/>
        <v>86.591024698031035</v>
      </c>
      <c r="AD9" s="87">
        <f t="shared" si="3"/>
        <v>87.694479511249199</v>
      </c>
      <c r="AE9" s="87">
        <f t="shared" si="3"/>
        <v>88.83403819678685</v>
      </c>
      <c r="AF9" s="87">
        <f t="shared" si="3"/>
        <v>89.988188377463601</v>
      </c>
      <c r="AG9" s="87">
        <f t="shared" si="3"/>
        <v>91.183159920471468</v>
      </c>
      <c r="AH9" s="87">
        <f t="shared" si="3"/>
        <v>92.364252222818905</v>
      </c>
      <c r="AI9" s="87">
        <f t="shared" si="3"/>
        <v>93.575736843856063</v>
      </c>
      <c r="AJ9" s="87">
        <f t="shared" si="3"/>
        <v>94.833273601292021</v>
      </c>
      <c r="AK9" s="87">
        <f t="shared" si="3"/>
        <v>96.074018553552236</v>
      </c>
      <c r="AL9" s="87">
        <f t="shared" si="3"/>
        <v>97.298115235919241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16.806848367962235</v>
      </c>
      <c r="N10" s="11">
        <v>16.942419294563742</v>
      </c>
      <c r="O10" s="11">
        <v>17.348314245836161</v>
      </c>
      <c r="P10" s="11">
        <v>16.872951406241139</v>
      </c>
      <c r="Q10" s="11">
        <v>18.0163521997363</v>
      </c>
      <c r="R10" s="11">
        <v>18.91992984805227</v>
      </c>
      <c r="S10" s="11">
        <v>19.513748841897328</v>
      </c>
      <c r="T10" s="11">
        <v>19.380757180410086</v>
      </c>
      <c r="U10" s="11">
        <v>21.370248654691224</v>
      </c>
      <c r="V10" s="11">
        <v>21.901662480146513</v>
      </c>
      <c r="W10" s="11">
        <v>22.713652698663871</v>
      </c>
      <c r="X10" s="11">
        <v>22.850661179209968</v>
      </c>
      <c r="Y10" s="11">
        <v>23.156526207381525</v>
      </c>
      <c r="Z10" s="11">
        <v>23.538778575414423</v>
      </c>
      <c r="AA10" s="11">
        <v>23.887546549164032</v>
      </c>
      <c r="AB10" s="11">
        <v>24.163806716540595</v>
      </c>
      <c r="AC10" s="11">
        <v>24.428436910681107</v>
      </c>
      <c r="AD10" s="11">
        <v>24.683463618846041</v>
      </c>
      <c r="AE10" s="11">
        <v>24.95053501441674</v>
      </c>
      <c r="AF10" s="11">
        <v>25.221170993014599</v>
      </c>
      <c r="AG10" s="11">
        <v>25.5107329215476</v>
      </c>
      <c r="AH10" s="11">
        <v>25.795428883318721</v>
      </c>
      <c r="AI10" s="11">
        <v>26.085840740757238</v>
      </c>
      <c r="AJ10" s="11">
        <v>26.37947194360973</v>
      </c>
      <c r="AK10" s="11">
        <v>26.664539177235767</v>
      </c>
      <c r="AL10" s="11">
        <v>26.956112009075824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11.582298820552111</v>
      </c>
      <c r="N11" s="11">
        <v>12.174829222670077</v>
      </c>
      <c r="O11" s="11">
        <v>12.644650211064455</v>
      </c>
      <c r="P11" s="11">
        <v>12.926091898644577</v>
      </c>
      <c r="Q11" s="11">
        <v>13.73307563732925</v>
      </c>
      <c r="R11" s="11">
        <v>14.415647320717667</v>
      </c>
      <c r="S11" s="11">
        <v>13.5313180781108</v>
      </c>
      <c r="T11" s="11">
        <v>14.413506487015292</v>
      </c>
      <c r="U11" s="11">
        <v>15.106688302924084</v>
      </c>
      <c r="V11" s="11">
        <v>15.711971849731457</v>
      </c>
      <c r="W11" s="11">
        <v>15.501579199426509</v>
      </c>
      <c r="X11" s="11">
        <v>16.232219528299801</v>
      </c>
      <c r="Y11" s="11">
        <v>16.589179463745534</v>
      </c>
      <c r="Z11" s="11">
        <v>16.945629113949572</v>
      </c>
      <c r="AA11" s="11">
        <v>17.321371740766221</v>
      </c>
      <c r="AB11" s="11">
        <v>17.653330825369043</v>
      </c>
      <c r="AC11" s="11">
        <v>17.969614947030788</v>
      </c>
      <c r="AD11" s="11">
        <v>18.278416058979381</v>
      </c>
      <c r="AE11" s="11">
        <v>18.613050363154965</v>
      </c>
      <c r="AF11" s="11">
        <v>18.940688975627271</v>
      </c>
      <c r="AG11" s="11">
        <v>19.279191034555478</v>
      </c>
      <c r="AH11" s="11">
        <v>19.616120695320845</v>
      </c>
      <c r="AI11" s="11">
        <v>19.956772666014025</v>
      </c>
      <c r="AJ11" s="11">
        <v>20.314999383597101</v>
      </c>
      <c r="AK11" s="11">
        <v>20.671789865672164</v>
      </c>
      <c r="AL11" s="11">
        <v>21.014141705577604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16.548696915684367</v>
      </c>
      <c r="N12" s="11">
        <v>17.419062747052944</v>
      </c>
      <c r="O12" s="11">
        <v>17.441996161871</v>
      </c>
      <c r="P12" s="11">
        <v>15.5014273637864</v>
      </c>
      <c r="Q12" s="11">
        <v>14.89531898866805</v>
      </c>
      <c r="R12" s="11">
        <v>15.16743845985177</v>
      </c>
      <c r="S12" s="11">
        <v>16.640375049587853</v>
      </c>
      <c r="T12" s="11">
        <v>15.186114392022343</v>
      </c>
      <c r="U12" s="11">
        <v>15.683741949078223</v>
      </c>
      <c r="V12" s="11">
        <v>16.237516277627211</v>
      </c>
      <c r="W12" s="11">
        <v>16.292866786648595</v>
      </c>
      <c r="X12" s="11">
        <v>16.399237818502687</v>
      </c>
      <c r="Y12" s="11">
        <v>16.604223951353376</v>
      </c>
      <c r="Z12" s="11">
        <v>16.832939459663425</v>
      </c>
      <c r="AA12" s="11">
        <v>17.073720643302035</v>
      </c>
      <c r="AB12" s="11">
        <v>17.276266386688597</v>
      </c>
      <c r="AC12" s="11">
        <v>17.47093584896022</v>
      </c>
      <c r="AD12" s="11">
        <v>17.663028894104826</v>
      </c>
      <c r="AE12" s="11">
        <v>17.855777219853277</v>
      </c>
      <c r="AF12" s="11">
        <v>18.056975400559963</v>
      </c>
      <c r="AG12" s="11">
        <v>18.253482589214414</v>
      </c>
      <c r="AH12" s="11">
        <v>18.45081603533302</v>
      </c>
      <c r="AI12" s="11">
        <v>18.649593143227975</v>
      </c>
      <c r="AJ12" s="11">
        <v>18.854622458819023</v>
      </c>
      <c r="AK12" s="11">
        <v>19.068131078610392</v>
      </c>
      <c r="AL12" s="11">
        <v>19.277369821198544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17.90918992786418</v>
      </c>
      <c r="N13" s="11">
        <v>17.470640551780008</v>
      </c>
      <c r="O13" s="11">
        <v>16.932990349500383</v>
      </c>
      <c r="P13" s="11">
        <v>17.582690723104957</v>
      </c>
      <c r="Q13" s="11">
        <v>18.416116093007226</v>
      </c>
      <c r="R13" s="11">
        <v>18.620480107365644</v>
      </c>
      <c r="S13" s="11">
        <v>18.454014645738294</v>
      </c>
      <c r="T13" s="11">
        <v>18.594315963437662</v>
      </c>
      <c r="U13" s="11">
        <v>20.095048509422263</v>
      </c>
      <c r="V13" s="11">
        <v>21.3757520746503</v>
      </c>
      <c r="W13" s="11">
        <v>23.245543570278755</v>
      </c>
      <c r="X13" s="11">
        <v>24.663788394534034</v>
      </c>
      <c r="Y13" s="11">
        <v>25.089418928913734</v>
      </c>
      <c r="Z13" s="11">
        <v>25.556613901697336</v>
      </c>
      <c r="AA13" s="11">
        <v>26.000014227736038</v>
      </c>
      <c r="AB13" s="11">
        <v>26.364981490927391</v>
      </c>
      <c r="AC13" s="11">
        <v>26.722036991358923</v>
      </c>
      <c r="AD13" s="11">
        <v>27.06957093931895</v>
      </c>
      <c r="AE13" s="11">
        <v>27.414675599361878</v>
      </c>
      <c r="AF13" s="11">
        <v>27.769353008261763</v>
      </c>
      <c r="AG13" s="11">
        <v>28.13975337515398</v>
      </c>
      <c r="AH13" s="11">
        <v>28.501886608846323</v>
      </c>
      <c r="AI13" s="11">
        <v>28.883530293856825</v>
      </c>
      <c r="AJ13" s="11">
        <v>29.284179815266171</v>
      </c>
      <c r="AK13" s="11">
        <v>29.669558432033913</v>
      </c>
      <c r="AL13" s="11">
        <v>30.050491700067269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36.930855029367507</v>
      </c>
      <c r="N15" s="87">
        <f>SUM(N16:N20)</f>
        <v>38.216659688659362</v>
      </c>
      <c r="O15" s="87">
        <f t="shared" ref="O15:AL15" si="5">SUM(O16:O20)</f>
        <v>38.584183586071326</v>
      </c>
      <c r="P15" s="87">
        <f t="shared" si="5"/>
        <v>37.788236777556946</v>
      </c>
      <c r="Q15" s="87">
        <f t="shared" si="5"/>
        <v>39.812862657733113</v>
      </c>
      <c r="R15" s="87">
        <f t="shared" si="5"/>
        <v>40.513599903587576</v>
      </c>
      <c r="S15" s="87">
        <f t="shared" si="5"/>
        <v>39.422487144821702</v>
      </c>
      <c r="T15" s="87">
        <f t="shared" si="5"/>
        <v>40.422086148375001</v>
      </c>
      <c r="U15" s="87">
        <f t="shared" si="5"/>
        <v>42.999311432167715</v>
      </c>
      <c r="V15" s="87">
        <f t="shared" si="5"/>
        <v>43.059662166073721</v>
      </c>
      <c r="W15" s="87">
        <f t="shared" si="5"/>
        <v>44.857767352859526</v>
      </c>
      <c r="X15" s="87">
        <f t="shared" si="5"/>
        <v>42.447501041145522</v>
      </c>
      <c r="Y15" s="87">
        <f t="shared" si="5"/>
        <v>43.119761075185409</v>
      </c>
      <c r="Z15" s="87">
        <f t="shared" si="5"/>
        <v>43.805024325625283</v>
      </c>
      <c r="AA15" s="87">
        <f t="shared" si="5"/>
        <v>44.397080394006082</v>
      </c>
      <c r="AB15" s="87">
        <f t="shared" si="5"/>
        <v>44.841714178484168</v>
      </c>
      <c r="AC15" s="87">
        <f t="shared" si="5"/>
        <v>45.256297776109179</v>
      </c>
      <c r="AD15" s="87">
        <f t="shared" si="5"/>
        <v>45.650440502297059</v>
      </c>
      <c r="AE15" s="87">
        <f t="shared" si="5"/>
        <v>46.050239855085778</v>
      </c>
      <c r="AF15" s="87">
        <f t="shared" si="5"/>
        <v>46.454968861461396</v>
      </c>
      <c r="AG15" s="87">
        <f t="shared" si="5"/>
        <v>46.893808641105025</v>
      </c>
      <c r="AH15" s="87">
        <f t="shared" si="5"/>
        <v>47.340676297100394</v>
      </c>
      <c r="AI15" s="87">
        <f t="shared" si="5"/>
        <v>47.817011246171987</v>
      </c>
      <c r="AJ15" s="87">
        <f t="shared" si="5"/>
        <v>48.280358727929155</v>
      </c>
      <c r="AK15" s="87">
        <f t="shared" si="5"/>
        <v>48.743820757843217</v>
      </c>
      <c r="AL15" s="87">
        <f t="shared" si="5"/>
        <v>49.171646440854644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5.6474010577181692</v>
      </c>
      <c r="N16" s="11">
        <v>5.6910191344911656</v>
      </c>
      <c r="O16" s="11">
        <v>5.8609000822061779</v>
      </c>
      <c r="P16" s="11">
        <v>5.8177095431287027</v>
      </c>
      <c r="Q16" s="11">
        <v>5.4718908793455459</v>
      </c>
      <c r="R16" s="11">
        <v>5.596775065439358</v>
      </c>
      <c r="S16" s="11">
        <v>5.688792624399305</v>
      </c>
      <c r="T16" s="11">
        <v>6.4523658854215356</v>
      </c>
      <c r="U16" s="11">
        <v>6.7215579906334586</v>
      </c>
      <c r="V16" s="11">
        <v>6.5890911720573673</v>
      </c>
      <c r="W16" s="11">
        <v>7.245179806611195</v>
      </c>
      <c r="X16" s="11">
        <v>6.1632997957577444</v>
      </c>
      <c r="Y16" s="11">
        <v>6.2166866917856263</v>
      </c>
      <c r="Z16" s="11">
        <v>6.29138688843347</v>
      </c>
      <c r="AA16" s="11">
        <v>6.3593992120105716</v>
      </c>
      <c r="AB16" s="11">
        <v>6.4054495681795602</v>
      </c>
      <c r="AC16" s="11">
        <v>6.4473151972275682</v>
      </c>
      <c r="AD16" s="11">
        <v>6.488778829677476</v>
      </c>
      <c r="AE16" s="11">
        <v>6.5254926996146434</v>
      </c>
      <c r="AF16" s="11">
        <v>6.5576879424164209</v>
      </c>
      <c r="AG16" s="11">
        <v>6.5932433969698518</v>
      </c>
      <c r="AH16" s="11">
        <v>6.6377111826454476</v>
      </c>
      <c r="AI16" s="11">
        <v>6.6868663595479445</v>
      </c>
      <c r="AJ16" s="11">
        <v>6.7337576479327845</v>
      </c>
      <c r="AK16" s="11">
        <v>6.7795312465703157</v>
      </c>
      <c r="AL16" s="11">
        <v>6.8241741143062438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4.789331054188195</v>
      </c>
      <c r="N17" s="11">
        <v>5.7333600594386391</v>
      </c>
      <c r="O17" s="11">
        <v>5.8478613066777232</v>
      </c>
      <c r="P17" s="11">
        <v>5.6839358566879081</v>
      </c>
      <c r="Q17" s="11">
        <v>6.0079586917174597</v>
      </c>
      <c r="R17" s="11">
        <v>6.4074624994003795</v>
      </c>
      <c r="S17" s="11">
        <v>5.8989151011581198</v>
      </c>
      <c r="T17" s="11">
        <v>5.8345225643827909</v>
      </c>
      <c r="U17" s="11">
        <v>6.7208967042846055</v>
      </c>
      <c r="V17" s="11">
        <v>6.6594321732087085</v>
      </c>
      <c r="W17" s="11">
        <v>6.6801287363087978</v>
      </c>
      <c r="X17" s="11">
        <v>6.5692137255720464</v>
      </c>
      <c r="Y17" s="11">
        <v>6.7043391195018929</v>
      </c>
      <c r="Z17" s="11">
        <v>6.8412114036662581</v>
      </c>
      <c r="AA17" s="11">
        <v>6.9849221650059601</v>
      </c>
      <c r="AB17" s="11">
        <v>7.1111861138266725</v>
      </c>
      <c r="AC17" s="11">
        <v>7.2303902249541103</v>
      </c>
      <c r="AD17" s="11">
        <v>7.3455223758915187</v>
      </c>
      <c r="AE17" s="11">
        <v>7.4655212719044268</v>
      </c>
      <c r="AF17" s="11">
        <v>7.5875571141698384</v>
      </c>
      <c r="AG17" s="11">
        <v>7.7152924759250929</v>
      </c>
      <c r="AH17" s="11">
        <v>7.8427388870887293</v>
      </c>
      <c r="AI17" s="11">
        <v>7.9686085876772843</v>
      </c>
      <c r="AJ17" s="11">
        <v>8.0959798640970533</v>
      </c>
      <c r="AK17" s="11">
        <v>8.2243613138021328</v>
      </c>
      <c r="AL17" s="11">
        <v>8.354723502561809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2.7486719830526281</v>
      </c>
      <c r="N18" s="11">
        <v>3.0659862005006144</v>
      </c>
      <c r="O18" s="11">
        <v>2.9135429168660782</v>
      </c>
      <c r="P18" s="11">
        <v>2.5115978955699512</v>
      </c>
      <c r="Q18" s="11">
        <v>2.5838683103000957</v>
      </c>
      <c r="R18" s="11">
        <v>2.6246281196898718</v>
      </c>
      <c r="S18" s="11">
        <v>2.4442378788732451</v>
      </c>
      <c r="T18" s="11">
        <v>2.3619552622464877</v>
      </c>
      <c r="U18" s="11">
        <v>2.2995397725646383</v>
      </c>
      <c r="V18" s="11">
        <v>2.2619067495954117</v>
      </c>
      <c r="W18" s="11">
        <v>2.4491350864360739</v>
      </c>
      <c r="X18" s="11">
        <v>2.7415069429007621</v>
      </c>
      <c r="Y18" s="11">
        <v>2.8053380935272645</v>
      </c>
      <c r="Z18" s="11">
        <v>2.8663599404487101</v>
      </c>
      <c r="AA18" s="11">
        <v>2.9239329700531371</v>
      </c>
      <c r="AB18" s="11">
        <v>2.9664307455708672</v>
      </c>
      <c r="AC18" s="11">
        <v>3.0109400985714534</v>
      </c>
      <c r="AD18" s="11">
        <v>3.0531593971528461</v>
      </c>
      <c r="AE18" s="11">
        <v>3.096532621278731</v>
      </c>
      <c r="AF18" s="11">
        <v>3.1393165853925171</v>
      </c>
      <c r="AG18" s="11">
        <v>3.1902754179378987</v>
      </c>
      <c r="AH18" s="11">
        <v>3.2398147020181995</v>
      </c>
      <c r="AI18" s="11">
        <v>3.2920632259022624</v>
      </c>
      <c r="AJ18" s="11">
        <v>3.3316311051372272</v>
      </c>
      <c r="AK18" s="11">
        <v>3.3783609152158722</v>
      </c>
      <c r="AL18" s="11">
        <v>3.4164297931974055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4.9826163769406682</v>
      </c>
      <c r="N19" s="11">
        <v>6.2728486890994164</v>
      </c>
      <c r="O19" s="11">
        <v>5.9897794184703335</v>
      </c>
      <c r="P19" s="11">
        <v>5.6717172976597166</v>
      </c>
      <c r="Q19" s="11">
        <v>6.4014564822405262</v>
      </c>
      <c r="R19" s="11">
        <v>6.5996395444980331</v>
      </c>
      <c r="S19" s="11">
        <v>6.6905351816283734</v>
      </c>
      <c r="T19" s="11">
        <v>6.2637518614721426</v>
      </c>
      <c r="U19" s="11">
        <v>7.2851080431737127</v>
      </c>
      <c r="V19" s="11">
        <v>7.2714383133390452</v>
      </c>
      <c r="W19" s="11">
        <v>7.237454740561561</v>
      </c>
      <c r="X19" s="11">
        <v>6.9236277649370113</v>
      </c>
      <c r="Y19" s="11">
        <v>7.1840429736494809</v>
      </c>
      <c r="Z19" s="11">
        <v>7.3900920457630406</v>
      </c>
      <c r="AA19" s="11">
        <v>7.5331349867976884</v>
      </c>
      <c r="AB19" s="11">
        <v>7.6491223415503047</v>
      </c>
      <c r="AC19" s="11">
        <v>7.761924653602998</v>
      </c>
      <c r="AD19" s="11">
        <v>7.8737767514175685</v>
      </c>
      <c r="AE19" s="11">
        <v>7.9855549662933747</v>
      </c>
      <c r="AF19" s="11">
        <v>8.1000578715718738</v>
      </c>
      <c r="AG19" s="11">
        <v>8.2189000218541945</v>
      </c>
      <c r="AH19" s="11">
        <v>8.3377115027267035</v>
      </c>
      <c r="AI19" s="11">
        <v>8.4862979033709429</v>
      </c>
      <c r="AJ19" s="11">
        <v>8.6371185015132923</v>
      </c>
      <c r="AK19" s="11">
        <v>8.7805423191166181</v>
      </c>
      <c r="AL19" s="11">
        <v>8.9053445960700124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18.762834557467848</v>
      </c>
      <c r="N20" s="11">
        <v>17.453445605129531</v>
      </c>
      <c r="O20" s="11">
        <v>17.972099861851014</v>
      </c>
      <c r="P20" s="11">
        <v>18.103276184510669</v>
      </c>
      <c r="Q20" s="11">
        <v>19.347688294129483</v>
      </c>
      <c r="R20" s="11">
        <v>19.285094674559932</v>
      </c>
      <c r="S20" s="11">
        <v>18.700006358762661</v>
      </c>
      <c r="T20" s="11">
        <v>19.509490574852048</v>
      </c>
      <c r="U20" s="11">
        <v>19.972208921511299</v>
      </c>
      <c r="V20" s="11">
        <v>20.277793757873191</v>
      </c>
      <c r="W20" s="11">
        <v>21.2458689829419</v>
      </c>
      <c r="X20" s="11">
        <v>20.049852811977956</v>
      </c>
      <c r="Y20" s="11">
        <v>20.20935419672114</v>
      </c>
      <c r="Z20" s="11">
        <v>20.415974047313799</v>
      </c>
      <c r="AA20" s="11">
        <v>20.595691060138723</v>
      </c>
      <c r="AB20" s="11">
        <v>20.709525409356761</v>
      </c>
      <c r="AC20" s="11">
        <v>20.805727601753048</v>
      </c>
      <c r="AD20" s="11">
        <v>20.889203148157652</v>
      </c>
      <c r="AE20" s="11">
        <v>20.977138295994607</v>
      </c>
      <c r="AF20" s="11">
        <v>21.070349347910746</v>
      </c>
      <c r="AG20" s="11">
        <v>21.176097328417985</v>
      </c>
      <c r="AH20" s="11">
        <v>21.282700022621313</v>
      </c>
      <c r="AI20" s="11">
        <v>21.383175169673549</v>
      </c>
      <c r="AJ20" s="11">
        <v>21.481871609248802</v>
      </c>
      <c r="AK20" s="11">
        <v>21.581024963138276</v>
      </c>
      <c r="AL20" s="11">
        <v>21.67097443471917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36.540167699112544</v>
      </c>
      <c r="N22" s="87">
        <f>SUM(N23:N24)</f>
        <v>34.576649304695025</v>
      </c>
      <c r="O22" s="87">
        <f t="shared" ref="O22:AL22" si="7">SUM(O23:O24)</f>
        <v>34.956926177921083</v>
      </c>
      <c r="P22" s="87">
        <f t="shared" si="7"/>
        <v>34.608328486709901</v>
      </c>
      <c r="Q22" s="87">
        <f t="shared" si="7"/>
        <v>36.125958752259052</v>
      </c>
      <c r="R22" s="87">
        <f t="shared" si="7"/>
        <v>35.356759041810037</v>
      </c>
      <c r="S22" s="87">
        <f t="shared" si="7"/>
        <v>32.432300377853643</v>
      </c>
      <c r="T22" s="87">
        <f t="shared" si="7"/>
        <v>34.085183540195985</v>
      </c>
      <c r="U22" s="87">
        <f t="shared" si="7"/>
        <v>34.194521663054886</v>
      </c>
      <c r="V22" s="87">
        <f t="shared" si="7"/>
        <v>33.45140735225182</v>
      </c>
      <c r="W22" s="87">
        <f t="shared" si="7"/>
        <v>34.910811120100618</v>
      </c>
      <c r="X22" s="87">
        <f t="shared" si="7"/>
        <v>33.717046598125641</v>
      </c>
      <c r="Y22" s="87">
        <f t="shared" si="7"/>
        <v>33.605935725389905</v>
      </c>
      <c r="Z22" s="87">
        <f t="shared" si="7"/>
        <v>33.527690500112342</v>
      </c>
      <c r="AA22" s="87">
        <f t="shared" si="7"/>
        <v>33.379459121383299</v>
      </c>
      <c r="AB22" s="87">
        <f t="shared" si="7"/>
        <v>33.116438400145711</v>
      </c>
      <c r="AC22" s="87">
        <f t="shared" si="7"/>
        <v>32.852512131563856</v>
      </c>
      <c r="AD22" s="87">
        <f t="shared" si="7"/>
        <v>32.630745772905875</v>
      </c>
      <c r="AE22" s="87">
        <f t="shared" si="7"/>
        <v>32.381048032519466</v>
      </c>
      <c r="AF22" s="87">
        <f t="shared" si="7"/>
        <v>32.107851505114915</v>
      </c>
      <c r="AG22" s="87">
        <f t="shared" si="7"/>
        <v>31.79845782940464</v>
      </c>
      <c r="AH22" s="87">
        <f t="shared" si="7"/>
        <v>31.511166730459891</v>
      </c>
      <c r="AI22" s="87">
        <f t="shared" si="7"/>
        <v>31.248900337663866</v>
      </c>
      <c r="AJ22" s="87">
        <f t="shared" si="7"/>
        <v>30.957451974899872</v>
      </c>
      <c r="AK22" s="87">
        <f t="shared" si="7"/>
        <v>30.745871429837507</v>
      </c>
      <c r="AL22" s="87">
        <f t="shared" si="7"/>
        <v>30.929556597798417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27.919138166983529</v>
      </c>
      <c r="N23" s="11">
        <v>27.191422078531918</v>
      </c>
      <c r="O23" s="11">
        <v>27.658755580168066</v>
      </c>
      <c r="P23" s="11">
        <v>27.005274321010376</v>
      </c>
      <c r="Q23" s="11">
        <v>28.306968414137845</v>
      </c>
      <c r="R23" s="11">
        <v>28.283057088761538</v>
      </c>
      <c r="S23" s="11">
        <v>26.113740209518216</v>
      </c>
      <c r="T23" s="11">
        <v>27.379495978349823</v>
      </c>
      <c r="U23" s="11">
        <v>27.255000153405017</v>
      </c>
      <c r="V23" s="11">
        <v>27.017896694543499</v>
      </c>
      <c r="W23" s="11">
        <v>28.614375915133209</v>
      </c>
      <c r="X23" s="11">
        <v>26.608181879447937</v>
      </c>
      <c r="Y23" s="11">
        <v>26.579794910233034</v>
      </c>
      <c r="Z23" s="11">
        <v>26.58568907626972</v>
      </c>
      <c r="AA23" s="11">
        <v>26.545815026481424</v>
      </c>
      <c r="AB23" s="11">
        <v>26.413749947732889</v>
      </c>
      <c r="AC23" s="11">
        <v>26.252451864784785</v>
      </c>
      <c r="AD23" s="11">
        <v>26.084574918737893</v>
      </c>
      <c r="AE23" s="11">
        <v>25.936175681414003</v>
      </c>
      <c r="AF23" s="11">
        <v>25.776918030980831</v>
      </c>
      <c r="AG23" s="11">
        <v>25.62765360701475</v>
      </c>
      <c r="AH23" s="11">
        <v>25.488102728502444</v>
      </c>
      <c r="AI23" s="11">
        <v>25.365861597927069</v>
      </c>
      <c r="AJ23" s="11">
        <v>25.237027049256085</v>
      </c>
      <c r="AK23" s="11">
        <v>25.092643272885105</v>
      </c>
      <c r="AL23" s="11">
        <v>24.928762213602585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8.6210295321290182</v>
      </c>
      <c r="N24" s="11">
        <v>7.3852272261631029</v>
      </c>
      <c r="O24" s="11">
        <v>7.2981705977530194</v>
      </c>
      <c r="P24" s="11">
        <v>7.6030541656995272</v>
      </c>
      <c r="Q24" s="11">
        <v>7.8189903381212078</v>
      </c>
      <c r="R24" s="11">
        <v>7.073701953048495</v>
      </c>
      <c r="S24" s="11">
        <v>6.3185601683354244</v>
      </c>
      <c r="T24" s="11">
        <v>6.7056875618461627</v>
      </c>
      <c r="U24" s="11">
        <v>6.9395215096498664</v>
      </c>
      <c r="V24" s="11">
        <v>6.4335106577083199</v>
      </c>
      <c r="W24" s="11">
        <v>6.296435204967409</v>
      </c>
      <c r="X24" s="11">
        <v>7.1088647186777028</v>
      </c>
      <c r="Y24" s="11">
        <v>7.0261408151568743</v>
      </c>
      <c r="Z24" s="11">
        <v>6.94200142384262</v>
      </c>
      <c r="AA24" s="11">
        <v>6.8336440949018762</v>
      </c>
      <c r="AB24" s="11">
        <v>6.702688452412823</v>
      </c>
      <c r="AC24" s="11">
        <v>6.6000602667790726</v>
      </c>
      <c r="AD24" s="11">
        <v>6.5461708541679817</v>
      </c>
      <c r="AE24" s="11">
        <v>6.4448723511054631</v>
      </c>
      <c r="AF24" s="11">
        <v>6.3309334741340875</v>
      </c>
      <c r="AG24" s="11">
        <v>6.1708042223898882</v>
      </c>
      <c r="AH24" s="11">
        <v>6.0230640019574464</v>
      </c>
      <c r="AI24" s="11">
        <v>5.883038739736798</v>
      </c>
      <c r="AJ24" s="11">
        <v>5.720424925643786</v>
      </c>
      <c r="AK24" s="11">
        <v>5.6532281569524034</v>
      </c>
      <c r="AL24" s="11">
        <v>6.0007943841958307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37.515310291417194</v>
      </c>
      <c r="N26" s="87">
        <f>SUM(N27:N30)</f>
        <v>38.59373088996535</v>
      </c>
      <c r="O26" s="87">
        <f t="shared" ref="O26:AL26" si="9">SUM(O27:O30)</f>
        <v>38.327454732481904</v>
      </c>
      <c r="P26" s="87">
        <f t="shared" si="9"/>
        <v>38.119261627760544</v>
      </c>
      <c r="Q26" s="87">
        <f t="shared" si="9"/>
        <v>41.519766176359724</v>
      </c>
      <c r="R26" s="87">
        <f>SUM(R27:R30)</f>
        <v>41.497742263460893</v>
      </c>
      <c r="S26" s="87">
        <f t="shared" si="9"/>
        <v>39.677771397553613</v>
      </c>
      <c r="T26" s="87">
        <f t="shared" si="9"/>
        <v>39.397000878776367</v>
      </c>
      <c r="U26" s="87">
        <f t="shared" si="9"/>
        <v>40.993122395706763</v>
      </c>
      <c r="V26" s="87">
        <f t="shared" si="9"/>
        <v>41.786309660726253</v>
      </c>
      <c r="W26" s="87">
        <f t="shared" si="9"/>
        <v>37.598120332594995</v>
      </c>
      <c r="X26" s="87">
        <f t="shared" si="9"/>
        <v>38.141203245281744</v>
      </c>
      <c r="Y26" s="87">
        <f t="shared" si="9"/>
        <v>38.235175196068042</v>
      </c>
      <c r="Z26" s="87">
        <f t="shared" si="9"/>
        <v>38.588080942055647</v>
      </c>
      <c r="AA26" s="87">
        <f t="shared" si="9"/>
        <v>38.808303168782253</v>
      </c>
      <c r="AB26" s="87">
        <f t="shared" si="9"/>
        <v>38.814634844035176</v>
      </c>
      <c r="AC26" s="87">
        <f t="shared" si="9"/>
        <v>38.827044986540088</v>
      </c>
      <c r="AD26" s="87">
        <f t="shared" si="9"/>
        <v>38.816344569603537</v>
      </c>
      <c r="AE26" s="87">
        <f t="shared" si="9"/>
        <v>38.801705113833009</v>
      </c>
      <c r="AF26" s="87">
        <f t="shared" si="9"/>
        <v>38.781992639665724</v>
      </c>
      <c r="AG26" s="87">
        <f t="shared" si="9"/>
        <v>38.785913581284895</v>
      </c>
      <c r="AH26" s="87">
        <f t="shared" si="9"/>
        <v>38.77983654249973</v>
      </c>
      <c r="AI26" s="87">
        <f t="shared" si="9"/>
        <v>38.769970368680617</v>
      </c>
      <c r="AJ26" s="87">
        <f t="shared" si="9"/>
        <v>38.749822805753624</v>
      </c>
      <c r="AK26" s="87">
        <f t="shared" si="9"/>
        <v>38.722732511446075</v>
      </c>
      <c r="AL26" s="87">
        <f t="shared" si="9"/>
        <v>38.627587706952717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5.5073274124231233</v>
      </c>
      <c r="N27" s="11">
        <v>5.0785792424956995</v>
      </c>
      <c r="O27" s="11">
        <v>4.9715297385585124</v>
      </c>
      <c r="P27" s="11">
        <v>4.6701683210574405</v>
      </c>
      <c r="Q27" s="11">
        <v>5.3360322530665032</v>
      </c>
      <c r="R27" s="11">
        <v>5.0164188995445613</v>
      </c>
      <c r="S27" s="11">
        <v>5.0497026850451743</v>
      </c>
      <c r="T27" s="11">
        <v>4.9032843027761555</v>
      </c>
      <c r="U27" s="11">
        <v>5.4287991774849464</v>
      </c>
      <c r="V27" s="11">
        <v>4.7744581932226939</v>
      </c>
      <c r="W27" s="11">
        <v>5.2519154145104405</v>
      </c>
      <c r="X27" s="11">
        <v>5.0365688426838275</v>
      </c>
      <c r="Y27" s="11">
        <v>5.0873737235682981</v>
      </c>
      <c r="Z27" s="11">
        <v>5.179124399643209</v>
      </c>
      <c r="AA27" s="11">
        <v>5.2519677318186222</v>
      </c>
      <c r="AB27" s="11">
        <v>5.2964968133548611</v>
      </c>
      <c r="AC27" s="11">
        <v>5.3385737776888655</v>
      </c>
      <c r="AD27" s="11">
        <v>5.3796882809789013</v>
      </c>
      <c r="AE27" s="11">
        <v>5.4213446248981381</v>
      </c>
      <c r="AF27" s="11">
        <v>5.4601403799770329</v>
      </c>
      <c r="AG27" s="11">
        <v>5.5099015461637881</v>
      </c>
      <c r="AH27" s="11">
        <v>5.5598520180419397</v>
      </c>
      <c r="AI27" s="11">
        <v>5.6170252202337654</v>
      </c>
      <c r="AJ27" s="11">
        <v>5.674441130951255</v>
      </c>
      <c r="AK27" s="11">
        <v>5.7299990692257561</v>
      </c>
      <c r="AL27" s="11">
        <v>5.7840385842694877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13.422575824990105</v>
      </c>
      <c r="N28" s="11">
        <v>15.065199898284835</v>
      </c>
      <c r="O28" s="11">
        <v>13.98652478730995</v>
      </c>
      <c r="P28" s="11">
        <v>14.628708183816435</v>
      </c>
      <c r="Q28" s="11">
        <v>15.207258413944844</v>
      </c>
      <c r="R28" s="11">
        <v>15.827040544413665</v>
      </c>
      <c r="S28" s="11">
        <v>14.932479721171427</v>
      </c>
      <c r="T28" s="11">
        <v>14.238444382528433</v>
      </c>
      <c r="U28" s="11">
        <v>15.089160707041255</v>
      </c>
      <c r="V28" s="11">
        <v>15.697915469723908</v>
      </c>
      <c r="W28" s="11">
        <v>14.034638953036611</v>
      </c>
      <c r="X28" s="11">
        <v>14.05528923979324</v>
      </c>
      <c r="Y28" s="11">
        <v>13.988437182363885</v>
      </c>
      <c r="Z28" s="11">
        <v>13.99154580800379</v>
      </c>
      <c r="AA28" s="11">
        <v>13.962454566701153</v>
      </c>
      <c r="AB28" s="11">
        <v>13.890622453284688</v>
      </c>
      <c r="AC28" s="11">
        <v>13.829427494536453</v>
      </c>
      <c r="AD28" s="11">
        <v>13.768268250200638</v>
      </c>
      <c r="AE28" s="11">
        <v>13.706089631475704</v>
      </c>
      <c r="AF28" s="11">
        <v>13.646182431320277</v>
      </c>
      <c r="AG28" s="11">
        <v>13.593091337329412</v>
      </c>
      <c r="AH28" s="11">
        <v>13.536442594343306</v>
      </c>
      <c r="AI28" s="11">
        <v>13.477041388944981</v>
      </c>
      <c r="AJ28" s="11">
        <v>13.415744259889909</v>
      </c>
      <c r="AK28" s="11">
        <v>13.350516345029058</v>
      </c>
      <c r="AL28" s="11">
        <v>13.293234299302206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11.877266097796134</v>
      </c>
      <c r="N29" s="11">
        <v>12.044251597672574</v>
      </c>
      <c r="O29" s="11">
        <v>12.529597018614348</v>
      </c>
      <c r="P29" s="11">
        <v>12.241192207232727</v>
      </c>
      <c r="Q29" s="11">
        <v>13.875212267382164</v>
      </c>
      <c r="R29" s="11">
        <v>13.780435527666219</v>
      </c>
      <c r="S29" s="11">
        <v>12.742734488854863</v>
      </c>
      <c r="T29" s="11">
        <v>13.024918019741584</v>
      </c>
      <c r="U29" s="11">
        <v>13.226918582821042</v>
      </c>
      <c r="V29" s="11">
        <v>14.61376076763931</v>
      </c>
      <c r="W29" s="11">
        <v>11.823731597518041</v>
      </c>
      <c r="X29" s="11">
        <v>12.532820567458513</v>
      </c>
      <c r="Y29" s="11">
        <v>12.603445018817098</v>
      </c>
      <c r="Z29" s="11">
        <v>12.820867209062351</v>
      </c>
      <c r="AA29" s="11">
        <v>12.98067334641533</v>
      </c>
      <c r="AB29" s="11">
        <v>13.021970408409203</v>
      </c>
      <c r="AC29" s="11">
        <v>13.061600524422651</v>
      </c>
      <c r="AD29" s="11">
        <v>13.086662720052962</v>
      </c>
      <c r="AE29" s="11">
        <v>13.106785155445637</v>
      </c>
      <c r="AF29" s="11">
        <v>13.126881572405658</v>
      </c>
      <c r="AG29" s="11">
        <v>13.153501853684141</v>
      </c>
      <c r="AH29" s="11">
        <v>13.17382178438919</v>
      </c>
      <c r="AI29" s="11">
        <v>13.190347984689959</v>
      </c>
      <c r="AJ29" s="11">
        <v>13.203248143629441</v>
      </c>
      <c r="AK29" s="11">
        <v>13.214678983242033</v>
      </c>
      <c r="AL29" s="11">
        <v>13.228850689799945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6.7081409562078287</v>
      </c>
      <c r="N30" s="11">
        <v>6.4057001515122431</v>
      </c>
      <c r="O30" s="11">
        <v>6.8398031879990944</v>
      </c>
      <c r="P30" s="11">
        <v>6.5791929156539402</v>
      </c>
      <c r="Q30" s="11">
        <v>7.1012632419662065</v>
      </c>
      <c r="R30" s="11">
        <v>6.8738472918364453</v>
      </c>
      <c r="S30" s="11">
        <v>6.9528545024821442</v>
      </c>
      <c r="T30" s="11">
        <v>7.2303541737301904</v>
      </c>
      <c r="U30" s="11">
        <v>7.2482439283595168</v>
      </c>
      <c r="V30" s="11">
        <v>6.7001752301403377</v>
      </c>
      <c r="W30" s="11">
        <v>6.4878343675299002</v>
      </c>
      <c r="X30" s="11">
        <v>6.5165245953461612</v>
      </c>
      <c r="Y30" s="11">
        <v>6.555919271318758</v>
      </c>
      <c r="Z30" s="11">
        <v>6.5965435253462958</v>
      </c>
      <c r="AA30" s="11">
        <v>6.6132075238471426</v>
      </c>
      <c r="AB30" s="11">
        <v>6.6055451689864224</v>
      </c>
      <c r="AC30" s="11">
        <v>6.5974431898921209</v>
      </c>
      <c r="AD30" s="11">
        <v>6.5817253183710376</v>
      </c>
      <c r="AE30" s="11">
        <v>6.5674857020135287</v>
      </c>
      <c r="AF30" s="11">
        <v>6.5487882559627577</v>
      </c>
      <c r="AG30" s="11">
        <v>6.5294188441075516</v>
      </c>
      <c r="AH30" s="11">
        <v>6.5097201457252893</v>
      </c>
      <c r="AI30" s="11">
        <v>6.4855557748119148</v>
      </c>
      <c r="AJ30" s="11">
        <v>6.456389271283018</v>
      </c>
      <c r="AK30" s="11">
        <v>6.4275381139492263</v>
      </c>
      <c r="AL30" s="11">
        <v>6.3214641335810784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32.475511918183017</v>
      </c>
      <c r="N32" s="87">
        <f t="shared" si="10"/>
        <v>30.616113642523125</v>
      </c>
      <c r="O32" s="87">
        <f t="shared" si="10"/>
        <v>31.108524522926267</v>
      </c>
      <c r="P32" s="87">
        <f t="shared" si="10"/>
        <v>30.72228375665205</v>
      </c>
      <c r="Q32" s="87">
        <f t="shared" si="10"/>
        <v>33.229864495367089</v>
      </c>
      <c r="R32" s="87">
        <f t="shared" si="10"/>
        <v>33.496902195951655</v>
      </c>
      <c r="S32" s="87">
        <f t="shared" si="10"/>
        <v>32.331948663153447</v>
      </c>
      <c r="T32" s="87">
        <f t="shared" si="10"/>
        <v>31.399399883111098</v>
      </c>
      <c r="U32" s="87">
        <f t="shared" si="10"/>
        <v>33.143629538973791</v>
      </c>
      <c r="V32" s="87">
        <f t="shared" si="10"/>
        <v>33.279450334351324</v>
      </c>
      <c r="W32" s="87">
        <f t="shared" si="10"/>
        <v>31.18581326017528</v>
      </c>
      <c r="X32" s="87">
        <f t="shared" si="10"/>
        <v>32.429254279863606</v>
      </c>
      <c r="Y32" s="87">
        <f t="shared" si="10"/>
        <v>33.048841155343631</v>
      </c>
      <c r="Z32" s="87">
        <f t="shared" si="10"/>
        <v>33.641189251812143</v>
      </c>
      <c r="AA32" s="87">
        <f t="shared" si="10"/>
        <v>34.222726408169699</v>
      </c>
      <c r="AB32" s="87">
        <f t="shared" si="10"/>
        <v>34.720121786878252</v>
      </c>
      <c r="AC32" s="87">
        <f t="shared" si="10"/>
        <v>35.173205161217034</v>
      </c>
      <c r="AD32" s="87">
        <f t="shared" si="10"/>
        <v>35.599869755172108</v>
      </c>
      <c r="AE32" s="87">
        <f t="shared" ref="AE32" si="11">SUM(AE33:AE35)</f>
        <v>36.065226188353968</v>
      </c>
      <c r="AF32" s="87">
        <f t="shared" ref="AF32" si="12">SUM(AF33:AF35)</f>
        <v>36.532336836353672</v>
      </c>
      <c r="AG32" s="87">
        <f t="shared" ref="AG32" si="13">SUM(AG33:AG35)</f>
        <v>37.017822676013459</v>
      </c>
      <c r="AH32" s="87">
        <f t="shared" ref="AH32" si="14">SUM(AH33:AH35)</f>
        <v>37.496819975841589</v>
      </c>
      <c r="AI32" s="87">
        <f t="shared" ref="AI32" si="15">SUM(AI33:AI35)</f>
        <v>37.939994336866121</v>
      </c>
      <c r="AJ32" s="87">
        <f t="shared" ref="AJ32" si="16">SUM(AJ33:AJ35)</f>
        <v>38.392664016039653</v>
      </c>
      <c r="AK32" s="87">
        <f t="shared" ref="AK32" si="17">SUM(AK33:AK35)</f>
        <v>38.840928859580153</v>
      </c>
      <c r="AL32" s="87">
        <f t="shared" ref="AL32" si="18">SUM(AL33:AL35)</f>
        <v>39.273196443596703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24.851530071252071</v>
      </c>
      <c r="N33" s="11">
        <v>22.950664891935357</v>
      </c>
      <c r="O33" s="11">
        <v>24.100259207109321</v>
      </c>
      <c r="P33" s="11">
        <v>23.381030449966637</v>
      </c>
      <c r="Q33" s="11">
        <v>25.083314622976129</v>
      </c>
      <c r="R33" s="11">
        <v>26.272802068235961</v>
      </c>
      <c r="S33" s="11">
        <v>25.129567371867417</v>
      </c>
      <c r="T33" s="11">
        <v>24.33407488249204</v>
      </c>
      <c r="U33" s="11">
        <v>25.320086454224082</v>
      </c>
      <c r="V33" s="11">
        <v>25.378868390446566</v>
      </c>
      <c r="W33" s="11">
        <v>24.117018261283967</v>
      </c>
      <c r="X33" s="11">
        <v>25.273374403902249</v>
      </c>
      <c r="Y33" s="11">
        <v>25.728045299898316</v>
      </c>
      <c r="Z33" s="11">
        <v>26.180908835196711</v>
      </c>
      <c r="AA33" s="11">
        <v>26.646825862897234</v>
      </c>
      <c r="AB33" s="11">
        <v>27.06006157631057</v>
      </c>
      <c r="AC33" s="11">
        <v>27.430091917384747</v>
      </c>
      <c r="AD33" s="11">
        <v>27.775976860130871</v>
      </c>
      <c r="AE33" s="11">
        <v>28.161046594616067</v>
      </c>
      <c r="AF33" s="11">
        <v>28.549478940849031</v>
      </c>
      <c r="AG33" s="11">
        <v>28.951984484012716</v>
      </c>
      <c r="AH33" s="11">
        <v>29.348379917072116</v>
      </c>
      <c r="AI33" s="11">
        <v>29.708341219157465</v>
      </c>
      <c r="AJ33" s="11">
        <v>30.078944886151366</v>
      </c>
      <c r="AK33" s="11">
        <v>30.456870917168732</v>
      </c>
      <c r="AL33" s="11">
        <v>30.845506852745807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7.1767244038263431</v>
      </c>
      <c r="N34" s="11">
        <v>7.3531723125053716</v>
      </c>
      <c r="O34" s="11">
        <v>6.7078991951384834</v>
      </c>
      <c r="P34" s="11">
        <v>7.0908894811219625</v>
      </c>
      <c r="Q34" s="11">
        <v>7.8527743217231629</v>
      </c>
      <c r="R34" s="11">
        <v>6.9358324538479064</v>
      </c>
      <c r="S34" s="11">
        <v>6.9863930217663537</v>
      </c>
      <c r="T34" s="11">
        <v>6.8272214135874059</v>
      </c>
      <c r="U34" s="11">
        <v>7.5664344098526124</v>
      </c>
      <c r="V34" s="11">
        <v>7.684250926859483</v>
      </c>
      <c r="W34" s="11">
        <v>6.774426936006698</v>
      </c>
      <c r="X34" s="11">
        <v>6.9404983747170164</v>
      </c>
      <c r="Y34" s="11">
        <v>7.1020534173173564</v>
      </c>
      <c r="Z34" s="11">
        <v>7.2383193138135695</v>
      </c>
      <c r="AA34" s="11">
        <v>7.3514793603354303</v>
      </c>
      <c r="AB34" s="11">
        <v>7.4345206258074006</v>
      </c>
      <c r="AC34" s="11">
        <v>7.5162564485101253</v>
      </c>
      <c r="AD34" s="11">
        <v>7.5958637500670738</v>
      </c>
      <c r="AE34" s="11">
        <v>7.6747273665499183</v>
      </c>
      <c r="AF34" s="11">
        <v>7.7523348263358374</v>
      </c>
      <c r="AG34" s="11">
        <v>7.8337581251257662</v>
      </c>
      <c r="AH34" s="11">
        <v>7.9149185364029968</v>
      </c>
      <c r="AI34" s="11">
        <v>7.9964733068874274</v>
      </c>
      <c r="AJ34" s="11">
        <v>8.0775896627713131</v>
      </c>
      <c r="AK34" s="11">
        <v>8.1464440044618343</v>
      </c>
      <c r="AL34" s="11">
        <v>8.1891529961479037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0.4472574431046033</v>
      </c>
      <c r="N35" s="11">
        <v>0.31227643808239608</v>
      </c>
      <c r="O35" s="11">
        <v>0.3003661206784618</v>
      </c>
      <c r="P35" s="11">
        <v>0.25036382556345121</v>
      </c>
      <c r="Q35" s="11">
        <v>0.29377555066779781</v>
      </c>
      <c r="R35" s="11">
        <v>0.28826767386778418</v>
      </c>
      <c r="S35" s="11">
        <v>0.21598826951967554</v>
      </c>
      <c r="T35" s="11">
        <v>0.23810358703165299</v>
      </c>
      <c r="U35" s="11">
        <v>0.25710867489709993</v>
      </c>
      <c r="V35" s="11">
        <v>0.21633101704527893</v>
      </c>
      <c r="W35" s="11">
        <v>0.29436806288461703</v>
      </c>
      <c r="X35" s="11">
        <v>0.21538150124434735</v>
      </c>
      <c r="Y35" s="11">
        <v>0.21874243812795863</v>
      </c>
      <c r="Z35" s="11">
        <v>0.22196110280186554</v>
      </c>
      <c r="AA35" s="11">
        <v>0.22442118493703897</v>
      </c>
      <c r="AB35" s="11">
        <v>0.22553958476028657</v>
      </c>
      <c r="AC35" s="11">
        <v>0.22685679532216563</v>
      </c>
      <c r="AD35" s="11">
        <v>0.22802914497416413</v>
      </c>
      <c r="AE35" s="11">
        <v>0.22945222718798772</v>
      </c>
      <c r="AF35" s="11">
        <v>0.23052306916880591</v>
      </c>
      <c r="AG35" s="11">
        <v>0.23208006687497618</v>
      </c>
      <c r="AH35" s="11">
        <v>0.23352152236647669</v>
      </c>
      <c r="AI35" s="11">
        <v>0.2351798108212288</v>
      </c>
      <c r="AJ35" s="11">
        <v>0.23612946711697233</v>
      </c>
      <c r="AK35" s="11">
        <v>0.23761393794958297</v>
      </c>
      <c r="AL35" s="11">
        <v>0.23853659470299232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27.63342220402718</v>
      </c>
      <c r="N37" s="87">
        <f t="shared" ref="N37:AL37" si="19">SUM(N38:N39)</f>
        <v>28.317016091201879</v>
      </c>
      <c r="O37" s="87">
        <f t="shared" si="19"/>
        <v>30.248445620358638</v>
      </c>
      <c r="P37" s="87">
        <f t="shared" si="19"/>
        <v>29.140242632133301</v>
      </c>
      <c r="Q37" s="87">
        <f t="shared" si="19"/>
        <v>29.571193228802759</v>
      </c>
      <c r="R37" s="87">
        <f t="shared" si="19"/>
        <v>29.269078607979672</v>
      </c>
      <c r="S37" s="87">
        <f t="shared" si="19"/>
        <v>31.365685310100083</v>
      </c>
      <c r="T37" s="87">
        <f t="shared" si="19"/>
        <v>30.475788026234362</v>
      </c>
      <c r="U37" s="87">
        <f t="shared" si="19"/>
        <v>29.984104096604529</v>
      </c>
      <c r="V37" s="87">
        <f t="shared" si="19"/>
        <v>29.310987604273194</v>
      </c>
      <c r="W37" s="87">
        <f t="shared" si="19"/>
        <v>29.624994157453354</v>
      </c>
      <c r="X37" s="87">
        <f t="shared" si="19"/>
        <v>29.394358437472306</v>
      </c>
      <c r="Y37" s="87">
        <f t="shared" si="19"/>
        <v>29.541840904426074</v>
      </c>
      <c r="Z37" s="87">
        <f t="shared" si="19"/>
        <v>29.718803189082593</v>
      </c>
      <c r="AA37" s="87">
        <f t="shared" si="19"/>
        <v>29.875773076477394</v>
      </c>
      <c r="AB37" s="87">
        <f t="shared" si="19"/>
        <v>29.949064874238093</v>
      </c>
      <c r="AC37" s="87">
        <f t="shared" si="19"/>
        <v>29.987238958656846</v>
      </c>
      <c r="AD37" s="87">
        <f t="shared" si="19"/>
        <v>29.996092795844191</v>
      </c>
      <c r="AE37" s="87">
        <f t="shared" si="19"/>
        <v>29.990715917358315</v>
      </c>
      <c r="AF37" s="87">
        <f t="shared" si="19"/>
        <v>29.984019712838311</v>
      </c>
      <c r="AG37" s="87">
        <f t="shared" si="19"/>
        <v>29.980380896398501</v>
      </c>
      <c r="AH37" s="87">
        <f t="shared" si="19"/>
        <v>29.964643146764999</v>
      </c>
      <c r="AI37" s="87">
        <f t="shared" si="19"/>
        <v>29.946589082999136</v>
      </c>
      <c r="AJ37" s="87">
        <f t="shared" si="19"/>
        <v>29.915963374105196</v>
      </c>
      <c r="AK37" s="87">
        <f t="shared" si="19"/>
        <v>29.885954165915496</v>
      </c>
      <c r="AL37" s="87">
        <f t="shared" si="19"/>
        <v>29.829644192583942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22.783655094720935</v>
      </c>
      <c r="N38" s="11">
        <v>23.590987557966724</v>
      </c>
      <c r="O38" s="11">
        <v>25.447338768629436</v>
      </c>
      <c r="P38" s="11">
        <v>24.36308727069067</v>
      </c>
      <c r="Q38" s="11">
        <v>24.819811607094707</v>
      </c>
      <c r="R38" s="11">
        <v>24.188456415460649</v>
      </c>
      <c r="S38" s="11">
        <v>26.537636014432582</v>
      </c>
      <c r="T38" s="11">
        <v>25.066977363587693</v>
      </c>
      <c r="U38" s="11">
        <v>24.312708739031052</v>
      </c>
      <c r="V38" s="11">
        <v>23.783834972848652</v>
      </c>
      <c r="W38" s="11">
        <v>23.775844823164434</v>
      </c>
      <c r="X38" s="11">
        <v>22.371024007941962</v>
      </c>
      <c r="Y38" s="11">
        <v>22.393622374159087</v>
      </c>
      <c r="Z38" s="11">
        <v>22.421315169339081</v>
      </c>
      <c r="AA38" s="11">
        <v>22.443016602592852</v>
      </c>
      <c r="AB38" s="11">
        <v>22.403871344857741</v>
      </c>
      <c r="AC38" s="11">
        <v>22.33768629975533</v>
      </c>
      <c r="AD38" s="11">
        <v>22.242851669376051</v>
      </c>
      <c r="AE38" s="11">
        <v>22.135177328044119</v>
      </c>
      <c r="AF38" s="11">
        <v>22.022851225010143</v>
      </c>
      <c r="AG38" s="11">
        <v>21.90814666341581</v>
      </c>
      <c r="AH38" s="11">
        <v>21.781790921359629</v>
      </c>
      <c r="AI38" s="11">
        <v>21.656047892629072</v>
      </c>
      <c r="AJ38" s="11">
        <v>21.516558932586044</v>
      </c>
      <c r="AK38" s="11">
        <v>21.37960584024912</v>
      </c>
      <c r="AL38" s="11">
        <v>21.217114906768504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4.8497671093062458</v>
      </c>
      <c r="N39" s="11">
        <v>4.7260285332351541</v>
      </c>
      <c r="O39" s="11">
        <v>4.8011068517291999</v>
      </c>
      <c r="P39" s="11">
        <v>4.777155361442631</v>
      </c>
      <c r="Q39" s="11">
        <v>4.7513816217080524</v>
      </c>
      <c r="R39" s="11">
        <v>5.0806221925190238</v>
      </c>
      <c r="S39" s="11">
        <v>4.8280492956675003</v>
      </c>
      <c r="T39" s="11">
        <v>5.4088106626466699</v>
      </c>
      <c r="U39" s="11">
        <v>5.6713953575734761</v>
      </c>
      <c r="V39" s="11">
        <v>5.5271526314245438</v>
      </c>
      <c r="W39" s="11">
        <v>5.8491493342889216</v>
      </c>
      <c r="X39" s="11">
        <v>7.0233344295303439</v>
      </c>
      <c r="Y39" s="11">
        <v>7.1482185302669867</v>
      </c>
      <c r="Z39" s="11">
        <v>7.2974880197435112</v>
      </c>
      <c r="AA39" s="11">
        <v>7.43275647388454</v>
      </c>
      <c r="AB39" s="11">
        <v>7.5451935293803531</v>
      </c>
      <c r="AC39" s="11">
        <v>7.6495526589015164</v>
      </c>
      <c r="AD39" s="11">
        <v>7.7532411264681409</v>
      </c>
      <c r="AE39" s="11">
        <v>7.8555385893141985</v>
      </c>
      <c r="AF39" s="11">
        <v>7.9611684878281688</v>
      </c>
      <c r="AG39" s="11">
        <v>8.0722342329826891</v>
      </c>
      <c r="AH39" s="11">
        <v>8.1828522254053677</v>
      </c>
      <c r="AI39" s="11">
        <v>8.2905411903700639</v>
      </c>
      <c r="AJ39" s="11">
        <v>8.3994044415191542</v>
      </c>
      <c r="AK39" s="11">
        <v>8.5063483256663766</v>
      </c>
      <c r="AL39" s="11">
        <v>8.6125292858154374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18.82105582917838</v>
      </c>
      <c r="N41" s="87">
        <f t="shared" ref="N41" si="20">SUM(N42:N43)</f>
        <v>18.685096875156411</v>
      </c>
      <c r="O41" s="87">
        <f t="shared" ref="O41" si="21">SUM(O42:O43)</f>
        <v>18.83658057075553</v>
      </c>
      <c r="P41" s="87">
        <f t="shared" ref="P41" si="22">SUM(P42:P43)</f>
        <v>18.856345908063624</v>
      </c>
      <c r="Q41" s="87">
        <f t="shared" ref="Q41" si="23">SUM(Q42:Q43)</f>
        <v>20.157937230115209</v>
      </c>
      <c r="R41" s="87">
        <f t="shared" ref="R41" si="24">SUM(R42:R43)</f>
        <v>19.278278585784591</v>
      </c>
      <c r="S41" s="87">
        <f t="shared" ref="S41" si="25">SUM(S42:S43)</f>
        <v>19.025716494773423</v>
      </c>
      <c r="T41" s="87">
        <f t="shared" ref="T41" si="26">SUM(T42:T43)</f>
        <v>18.984594454660339</v>
      </c>
      <c r="U41" s="87">
        <f t="shared" ref="U41" si="27">SUM(U42:U43)</f>
        <v>20.583266874912518</v>
      </c>
      <c r="V41" s="87">
        <f t="shared" ref="V41" si="28">SUM(V42:V43)</f>
        <v>19.439991613177469</v>
      </c>
      <c r="W41" s="87">
        <f t="shared" ref="W41" si="29">SUM(W42:W43)</f>
        <v>17.319022976458537</v>
      </c>
      <c r="X41" s="87">
        <f t="shared" ref="X41" si="30">SUM(X42:X43)</f>
        <v>19.451229137944232</v>
      </c>
      <c r="Y41" s="87">
        <f t="shared" ref="Y41" si="31">SUM(Y42:Y43)</f>
        <v>19.403925254924534</v>
      </c>
      <c r="Z41" s="87">
        <f t="shared" ref="Z41" si="32">SUM(Z42:Z43)</f>
        <v>19.498845536339793</v>
      </c>
      <c r="AA41" s="87">
        <f t="shared" ref="AA41" si="33">SUM(AA42:AA43)</f>
        <v>19.579692542484167</v>
      </c>
      <c r="AB41" s="87">
        <f t="shared" ref="AB41" si="34">SUM(AB42:AB43)</f>
        <v>19.603303470433069</v>
      </c>
      <c r="AC41" s="87">
        <f t="shared" ref="AC41" si="35">SUM(AC42:AC43)</f>
        <v>19.615146524396813</v>
      </c>
      <c r="AD41" s="87">
        <f t="shared" ref="AD41" si="36">SUM(AD42:AD43)</f>
        <v>19.616423396001302</v>
      </c>
      <c r="AE41" s="87">
        <f t="shared" ref="AE41" si="37">SUM(AE42:AE43)</f>
        <v>19.602521003809642</v>
      </c>
      <c r="AF41" s="87">
        <f t="shared" ref="AF41" si="38">SUM(AF42:AF43)</f>
        <v>19.588612371639464</v>
      </c>
      <c r="AG41" s="87">
        <f t="shared" ref="AG41" si="39">SUM(AG42:AG43)</f>
        <v>19.596855864560716</v>
      </c>
      <c r="AH41" s="87">
        <f t="shared" ref="AH41" si="40">SUM(AH42:AH43)</f>
        <v>19.601712927990327</v>
      </c>
      <c r="AI41" s="87">
        <f t="shared" ref="AI41" si="41">SUM(AI42:AI43)</f>
        <v>19.602891675746505</v>
      </c>
      <c r="AJ41" s="87">
        <f t="shared" ref="AJ41" si="42">SUM(AJ42:AJ43)</f>
        <v>19.626599115303797</v>
      </c>
      <c r="AK41" s="87">
        <f t="shared" ref="AK41" si="43">SUM(AK42:AK43)</f>
        <v>19.653347046018009</v>
      </c>
      <c r="AL41" s="87">
        <f t="shared" ref="AL41" si="44">SUM(AL42:AL43)</f>
        <v>19.708221711028056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9.1245345550775561</v>
      </c>
      <c r="N42" s="11">
        <v>8.9043490597909862</v>
      </c>
      <c r="O42" s="11">
        <v>9.5232323973504531</v>
      </c>
      <c r="P42" s="11">
        <v>9.7977735250019578</v>
      </c>
      <c r="Q42" s="11">
        <v>10.116292492899209</v>
      </c>
      <c r="R42" s="11">
        <v>9.7727897014878895</v>
      </c>
      <c r="S42" s="11">
        <v>9.4318609921705381</v>
      </c>
      <c r="T42" s="11">
        <v>9.6618159359841655</v>
      </c>
      <c r="U42" s="11">
        <v>9.9392753498611466</v>
      </c>
      <c r="V42" s="11">
        <v>9.4100767607124958</v>
      </c>
      <c r="W42" s="11">
        <v>8.2927484885188889</v>
      </c>
      <c r="X42" s="11">
        <v>9.914797768233246</v>
      </c>
      <c r="Y42" s="11">
        <v>9.8913403512714204</v>
      </c>
      <c r="Z42" s="11">
        <v>9.929067319442705</v>
      </c>
      <c r="AA42" s="11">
        <v>9.9504906477875146</v>
      </c>
      <c r="AB42" s="11">
        <v>9.9463736234719384</v>
      </c>
      <c r="AC42" s="11">
        <v>9.9297455479827494</v>
      </c>
      <c r="AD42" s="11">
        <v>9.9105056315131836</v>
      </c>
      <c r="AE42" s="11">
        <v>9.8726146472453067</v>
      </c>
      <c r="AF42" s="11">
        <v>9.8342635149107949</v>
      </c>
      <c r="AG42" s="11">
        <v>9.8109818358985432</v>
      </c>
      <c r="AH42" s="11">
        <v>9.7859730764000066</v>
      </c>
      <c r="AI42" s="11">
        <v>9.7605144839635383</v>
      </c>
      <c r="AJ42" s="11">
        <v>9.7568466147052302</v>
      </c>
      <c r="AK42" s="11">
        <v>9.758052998701281</v>
      </c>
      <c r="AL42" s="11">
        <v>9.7870650000506725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9.6965212741008244</v>
      </c>
      <c r="N43" s="11">
        <v>9.780747815365423</v>
      </c>
      <c r="O43" s="11">
        <v>9.3133481734050765</v>
      </c>
      <c r="P43" s="11">
        <v>9.0585723830616676</v>
      </c>
      <c r="Q43" s="11">
        <v>10.041644737215998</v>
      </c>
      <c r="R43" s="11">
        <v>9.5054888842966996</v>
      </c>
      <c r="S43" s="11">
        <v>9.5938555026028851</v>
      </c>
      <c r="T43" s="11">
        <v>9.3227785186761736</v>
      </c>
      <c r="U43" s="11">
        <v>10.643991525051369</v>
      </c>
      <c r="V43" s="11">
        <v>10.029914852464973</v>
      </c>
      <c r="W43" s="11">
        <v>9.0262744879396486</v>
      </c>
      <c r="X43" s="11">
        <v>9.5364313697109839</v>
      </c>
      <c r="Y43" s="11">
        <v>9.5125849036531136</v>
      </c>
      <c r="Z43" s="11">
        <v>9.5697782168970864</v>
      </c>
      <c r="AA43" s="11">
        <v>9.6292018946966547</v>
      </c>
      <c r="AB43" s="11">
        <v>9.6569298469611322</v>
      </c>
      <c r="AC43" s="11">
        <v>9.6854009764140638</v>
      </c>
      <c r="AD43" s="11">
        <v>9.7059177644881167</v>
      </c>
      <c r="AE43" s="11">
        <v>9.7299063565643351</v>
      </c>
      <c r="AF43" s="11">
        <v>9.7543488567286705</v>
      </c>
      <c r="AG43" s="11">
        <v>9.7858740286621728</v>
      </c>
      <c r="AH43" s="11">
        <v>9.8157398515903189</v>
      </c>
      <c r="AI43" s="11">
        <v>9.842377191782969</v>
      </c>
      <c r="AJ43" s="11">
        <v>9.8697525005985689</v>
      </c>
      <c r="AK43" s="11">
        <v>9.8952940473167281</v>
      </c>
      <c r="AL43" s="11">
        <v>9.9211567109773835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37.579411374777536</v>
      </c>
      <c r="N45" s="87">
        <f t="shared" ref="N45" si="45">SUM(N46:N47)</f>
        <v>34.973734218663033</v>
      </c>
      <c r="O45" s="87">
        <f t="shared" ref="O45" si="46">SUM(O46:O47)</f>
        <v>35.71378902672862</v>
      </c>
      <c r="P45" s="87">
        <f t="shared" ref="P45" si="47">SUM(P46:P47)</f>
        <v>34.476354207764686</v>
      </c>
      <c r="Q45" s="87">
        <f t="shared" ref="Q45" si="48">SUM(Q46:Q47)</f>
        <v>37.530843602362943</v>
      </c>
      <c r="R45" s="87">
        <f t="shared" ref="R45" si="49">SUM(R46:R47)</f>
        <v>36.543630649865953</v>
      </c>
      <c r="S45" s="87">
        <f t="shared" ref="S45" si="50">SUM(S46:S47)</f>
        <v>35.255222583102586</v>
      </c>
      <c r="T45" s="87">
        <f t="shared" ref="T45" si="51">SUM(T46:T47)</f>
        <v>35.698167338426039</v>
      </c>
      <c r="U45" s="87">
        <f t="shared" ref="U45" si="52">SUM(U46:U47)</f>
        <v>37.350557363048964</v>
      </c>
      <c r="V45" s="87">
        <f t="shared" ref="V45" si="53">SUM(V46:V47)</f>
        <v>36.099481759079275</v>
      </c>
      <c r="W45" s="87">
        <f t="shared" ref="W45" si="54">SUM(W46:W47)</f>
        <v>33.560335305287616</v>
      </c>
      <c r="X45" s="87">
        <f t="shared" ref="X45" si="55">SUM(X46:X47)</f>
        <v>34.160462954512184</v>
      </c>
      <c r="Y45" s="87">
        <f t="shared" ref="Y45" si="56">SUM(Y46:Y47)</f>
        <v>34.401216609568131</v>
      </c>
      <c r="Z45" s="87">
        <f t="shared" ref="Z45" si="57">SUM(Z46:Z47)</f>
        <v>34.776961472868059</v>
      </c>
      <c r="AA45" s="87">
        <f t="shared" ref="AA45" si="58">SUM(AA46:AA47)</f>
        <v>34.948947802720078</v>
      </c>
      <c r="AB45" s="87">
        <f t="shared" ref="AB45" si="59">SUM(AB46:AB47)</f>
        <v>34.938096791521566</v>
      </c>
      <c r="AC45" s="87">
        <f t="shared" ref="AC45" si="60">SUM(AC46:AC47)</f>
        <v>34.925352586057116</v>
      </c>
      <c r="AD45" s="87">
        <f t="shared" ref="AD45" si="61">SUM(AD46:AD47)</f>
        <v>34.871510707899276</v>
      </c>
      <c r="AE45" s="87">
        <f t="shared" ref="AE45" si="62">SUM(AE46:AE47)</f>
        <v>34.782325823261431</v>
      </c>
      <c r="AF45" s="87">
        <f t="shared" ref="AF45" si="63">SUM(AF46:AF47)</f>
        <v>34.68450282739856</v>
      </c>
      <c r="AG45" s="87">
        <f t="shared" ref="AG45" si="64">SUM(AG46:AG47)</f>
        <v>34.644493289951143</v>
      </c>
      <c r="AH45" s="87">
        <f t="shared" ref="AH45" si="65">SUM(AH46:AH47)</f>
        <v>34.564144518535841</v>
      </c>
      <c r="AI45" s="87">
        <f t="shared" ref="AI45" si="66">SUM(AI46:AI47)</f>
        <v>34.463555456831799</v>
      </c>
      <c r="AJ45" s="87">
        <f t="shared" ref="AJ45" si="67">SUM(AJ46:AJ47)</f>
        <v>34.36016682604042</v>
      </c>
      <c r="AK45" s="87">
        <f t="shared" ref="AK45" si="68">SUM(AK46:AK47)</f>
        <v>34.253095578823427</v>
      </c>
      <c r="AL45" s="87">
        <f t="shared" ref="AL45" si="69">SUM(AL46:AL47)</f>
        <v>34.145490312044231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5.7455789316675823</v>
      </c>
      <c r="N46" s="11">
        <v>5.5753594650459952</v>
      </c>
      <c r="O46" s="11">
        <v>5.7864047280041451</v>
      </c>
      <c r="P46" s="11">
        <v>5.3860228929885734</v>
      </c>
      <c r="Q46" s="11">
        <v>6.3303059966007629</v>
      </c>
      <c r="R46" s="11">
        <v>6.1858391787442359</v>
      </c>
      <c r="S46" s="11">
        <v>5.9124410390377014</v>
      </c>
      <c r="T46" s="11">
        <v>5.7734364245449994</v>
      </c>
      <c r="U46" s="11">
        <v>5.963512037392019</v>
      </c>
      <c r="V46" s="11">
        <v>5.4875523245793483</v>
      </c>
      <c r="W46" s="11">
        <v>4.9566728858423668</v>
      </c>
      <c r="X46" s="11">
        <v>4.3182481894480436</v>
      </c>
      <c r="Y46" s="11">
        <v>4.3335374587311373</v>
      </c>
      <c r="Z46" s="11">
        <v>4.3665350839637274</v>
      </c>
      <c r="AA46" s="11">
        <v>4.3904894438573683</v>
      </c>
      <c r="AB46" s="11">
        <v>4.3995817564518509</v>
      </c>
      <c r="AC46" s="11">
        <v>4.4071395655714092</v>
      </c>
      <c r="AD46" s="11">
        <v>4.4115989837849421</v>
      </c>
      <c r="AE46" s="11">
        <v>4.4118830692199715</v>
      </c>
      <c r="AF46" s="11">
        <v>4.4124177642931857</v>
      </c>
      <c r="AG46" s="11">
        <v>4.4244846843644892</v>
      </c>
      <c r="AH46" s="11">
        <v>4.4229915718610435</v>
      </c>
      <c r="AI46" s="11">
        <v>4.415733455887211</v>
      </c>
      <c r="AJ46" s="11">
        <v>4.407389510832294</v>
      </c>
      <c r="AK46" s="11">
        <v>4.3971282462552947</v>
      </c>
      <c r="AL46" s="11">
        <v>4.3895410793673815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31.833832443109952</v>
      </c>
      <c r="N47" s="11">
        <v>29.398374753617038</v>
      </c>
      <c r="O47" s="11">
        <v>29.927384298724476</v>
      </c>
      <c r="P47" s="11">
        <v>29.090331314776115</v>
      </c>
      <c r="Q47" s="11">
        <v>31.200537605762179</v>
      </c>
      <c r="R47" s="11">
        <v>30.357791471121715</v>
      </c>
      <c r="S47" s="11">
        <v>29.342781544064888</v>
      </c>
      <c r="T47" s="11">
        <v>29.924730913881039</v>
      </c>
      <c r="U47" s="11">
        <v>31.387045325656945</v>
      </c>
      <c r="V47" s="11">
        <v>30.611929434499924</v>
      </c>
      <c r="W47" s="11">
        <v>28.603662419445246</v>
      </c>
      <c r="X47" s="11">
        <v>29.842214765064139</v>
      </c>
      <c r="Y47" s="11">
        <v>30.067679150836991</v>
      </c>
      <c r="Z47" s="11">
        <v>30.410426388904334</v>
      </c>
      <c r="AA47" s="11">
        <v>30.558458358862712</v>
      </c>
      <c r="AB47" s="11">
        <v>30.538515035069715</v>
      </c>
      <c r="AC47" s="11">
        <v>30.51821302048571</v>
      </c>
      <c r="AD47" s="11">
        <v>30.459911724114331</v>
      </c>
      <c r="AE47" s="11">
        <v>30.370442754041463</v>
      </c>
      <c r="AF47" s="11">
        <v>30.272085063105372</v>
      </c>
      <c r="AG47" s="11">
        <v>30.220008605586653</v>
      </c>
      <c r="AH47" s="11">
        <v>30.141152946674794</v>
      </c>
      <c r="AI47" s="11">
        <v>30.047822000944585</v>
      </c>
      <c r="AJ47" s="11">
        <v>29.952777315208127</v>
      </c>
      <c r="AK47" s="11">
        <v>29.855967332568131</v>
      </c>
      <c r="AL47" s="11">
        <v>29.755949232676848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317.59400000000005</v>
      </c>
      <c r="N49" s="87">
        <f t="shared" si="70"/>
        <v>318.57499999999993</v>
      </c>
      <c r="O49" s="87">
        <f t="shared" si="70"/>
        <v>323.14499999999998</v>
      </c>
      <c r="P49" s="87">
        <f t="shared" si="70"/>
        <v>318.505</v>
      </c>
      <c r="Q49" s="87">
        <f t="shared" si="70"/>
        <v>337.09300000000025</v>
      </c>
      <c r="R49" s="87">
        <f t="shared" si="70"/>
        <v>337.07</v>
      </c>
      <c r="S49" s="87">
        <f t="shared" si="70"/>
        <v>331.41799999999995</v>
      </c>
      <c r="T49" s="87">
        <f t="shared" si="70"/>
        <v>334.66200000000009</v>
      </c>
      <c r="U49" s="87">
        <f t="shared" si="70"/>
        <v>349.67300000000029</v>
      </c>
      <c r="V49" s="87">
        <f t="shared" si="70"/>
        <v>351.15800000000007</v>
      </c>
      <c r="W49" s="87">
        <f t="shared" si="70"/>
        <v>347.39299999999992</v>
      </c>
      <c r="X49" s="87">
        <f t="shared" si="70"/>
        <v>349.34199999999998</v>
      </c>
      <c r="Y49" s="87">
        <f t="shared" si="70"/>
        <v>352.93800000000005</v>
      </c>
      <c r="Z49" s="87">
        <f t="shared" si="70"/>
        <v>357.36399999999992</v>
      </c>
      <c r="AA49" s="87">
        <f t="shared" si="70"/>
        <v>361.13899999999984</v>
      </c>
      <c r="AB49" s="87">
        <f t="shared" si="70"/>
        <v>363.64400000000001</v>
      </c>
      <c r="AC49" s="87">
        <f t="shared" si="70"/>
        <v>365.95200000000017</v>
      </c>
      <c r="AD49" s="87">
        <f t="shared" si="70"/>
        <v>368.09700000000004</v>
      </c>
      <c r="AE49" s="87">
        <f t="shared" ref="AE49:AL49" si="71">SUM(AE5,AE9,AE15,AE22,AE26,AE32,AE37,AE41,AE45)</f>
        <v>370.23999999999978</v>
      </c>
      <c r="AF49" s="87">
        <f t="shared" si="71"/>
        <v>372.36599999999987</v>
      </c>
      <c r="AG49" s="87">
        <f t="shared" si="71"/>
        <v>374.68599999999986</v>
      </c>
      <c r="AH49" s="87">
        <f t="shared" si="71"/>
        <v>376.95900000000012</v>
      </c>
      <c r="AI49" s="87">
        <f t="shared" si="71"/>
        <v>379.24100000000004</v>
      </c>
      <c r="AJ49" s="87">
        <f t="shared" si="71"/>
        <v>381.5449999999999</v>
      </c>
      <c r="AK49" s="87">
        <f t="shared" si="71"/>
        <v>383.84700000000009</v>
      </c>
      <c r="AL49" s="87">
        <f t="shared" si="71"/>
        <v>386.17199999999991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8.5805247019382677E-2</v>
      </c>
      <c r="N52" s="337">
        <f t="shared" si="73"/>
        <v>9.6018355090854629E-2</v>
      </c>
      <c r="O52" s="337">
        <f t="shared" si="73"/>
        <v>9.5935709339413131E-2</v>
      </c>
      <c r="P52" s="337">
        <f t="shared" si="73"/>
        <v>0.10018927555794059</v>
      </c>
      <c r="Q52" s="337">
        <f t="shared" si="73"/>
        <v>0.10111070517115328</v>
      </c>
      <c r="R52" s="337">
        <f t="shared" si="73"/>
        <v>0.10084111020135933</v>
      </c>
      <c r="S52" s="337">
        <f t="shared" si="73"/>
        <v>0.10188768085410933</v>
      </c>
      <c r="T52" s="337">
        <f t="shared" si="73"/>
        <v>0.10943903313592673</v>
      </c>
      <c r="U52" s="337">
        <f t="shared" si="73"/>
        <v>0.10915558026903791</v>
      </c>
      <c r="V52" s="337">
        <f t="shared" si="73"/>
        <v>0.11249581905555769</v>
      </c>
      <c r="W52" s="337">
        <f t="shared" si="73"/>
        <v>0.11682012372169938</v>
      </c>
      <c r="X52" s="337">
        <f t="shared" si="73"/>
        <v>0.11294100733696004</v>
      </c>
      <c r="Y52" s="337">
        <f t="shared" si="73"/>
        <v>0.11373656429089571</v>
      </c>
      <c r="Z52" s="337">
        <f t="shared" si="73"/>
        <v>0.11454271759712606</v>
      </c>
      <c r="AA52" s="337">
        <f t="shared" si="73"/>
        <v>0.11531394926886487</v>
      </c>
      <c r="AB52" s="337">
        <f t="shared" si="73"/>
        <v>0.11605372351733677</v>
      </c>
      <c r="AC52" s="337">
        <f t="shared" si="73"/>
        <v>0.11674803574629494</v>
      </c>
      <c r="AD52" s="337">
        <f t="shared" si="73"/>
        <v>0.11741767248585959</v>
      </c>
      <c r="AE52" s="337">
        <f t="shared" ref="AE52:AL52" si="74">AE5/AE$49</f>
        <v>0.11811846334537428</v>
      </c>
      <c r="AF52" s="337">
        <f t="shared" si="74"/>
        <v>0.11881731110806107</v>
      </c>
      <c r="AG52" s="337">
        <f t="shared" si="74"/>
        <v>0.11952703677428572</v>
      </c>
      <c r="AH52" s="337">
        <f t="shared" si="74"/>
        <v>0.12026705195522175</v>
      </c>
      <c r="AI52" s="337">
        <f t="shared" si="74"/>
        <v>0.12096885793251259</v>
      </c>
      <c r="AJ52" s="337">
        <f t="shared" si="74"/>
        <v>0.12168603849778187</v>
      </c>
      <c r="AK52" s="337">
        <f t="shared" si="74"/>
        <v>0.12225504197501595</v>
      </c>
      <c r="AL52" s="337">
        <f t="shared" si="74"/>
        <v>0.12219565726987458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5.6170948610949907E-2</v>
      </c>
      <c r="N53" s="336">
        <f t="shared" si="75"/>
        <v>6.2642812060190428E-2</v>
      </c>
      <c r="O53" s="336">
        <f t="shared" si="75"/>
        <v>6.3913347442079674E-2</v>
      </c>
      <c r="P53" s="336">
        <f t="shared" si="75"/>
        <v>6.6074509578637558E-2</v>
      </c>
      <c r="Q53" s="336">
        <f t="shared" si="75"/>
        <v>6.2126602117711302E-2</v>
      </c>
      <c r="R53" s="336">
        <f t="shared" si="75"/>
        <v>6.5655052438529482E-2</v>
      </c>
      <c r="S53" s="336">
        <f t="shared" si="75"/>
        <v>6.8685781762257453E-2</v>
      </c>
      <c r="T53" s="336">
        <f t="shared" si="75"/>
        <v>7.1923940577498707E-2</v>
      </c>
      <c r="U53" s="336">
        <f t="shared" si="75"/>
        <v>7.1943735211677934E-2</v>
      </c>
      <c r="V53" s="336">
        <f t="shared" si="75"/>
        <v>7.50321024103595E-2</v>
      </c>
      <c r="W53" s="336">
        <f t="shared" si="75"/>
        <v>7.8341121795957744E-2</v>
      </c>
      <c r="X53" s="336">
        <f t="shared" si="75"/>
        <v>6.9317194996904835E-2</v>
      </c>
      <c r="Y53" s="336">
        <f t="shared" si="75"/>
        <v>6.9477000047887122E-2</v>
      </c>
      <c r="Z53" s="336">
        <f t="shared" si="75"/>
        <v>6.9669072352130434E-2</v>
      </c>
      <c r="AA53" s="336">
        <f t="shared" si="75"/>
        <v>6.9914462568451019E-2</v>
      </c>
      <c r="AB53" s="336">
        <f t="shared" si="75"/>
        <v>7.0188372245822472E-2</v>
      </c>
      <c r="AC53" s="336">
        <f t="shared" si="75"/>
        <v>7.0426933755395896E-2</v>
      </c>
      <c r="AD53" s="336">
        <f t="shared" si="75"/>
        <v>7.0659081750154729E-2</v>
      </c>
      <c r="AE53" s="336">
        <f t="shared" ref="AE53:AL53" si="76">AE6/AE$49</f>
        <v>7.0902296172513632E-2</v>
      </c>
      <c r="AF53" s="336">
        <f t="shared" si="76"/>
        <v>7.1152123693270133E-2</v>
      </c>
      <c r="AG53" s="336">
        <f t="shared" si="76"/>
        <v>7.1416052450157197E-2</v>
      </c>
      <c r="AH53" s="336">
        <f t="shared" si="76"/>
        <v>7.1705641464191658E-2</v>
      </c>
      <c r="AI53" s="336">
        <f t="shared" si="76"/>
        <v>7.1997794754893985E-2</v>
      </c>
      <c r="AJ53" s="336">
        <f t="shared" si="76"/>
        <v>7.2321455927392087E-2</v>
      </c>
      <c r="AK53" s="336">
        <f t="shared" si="76"/>
        <v>7.2560596052029649E-2</v>
      </c>
      <c r="AL53" s="336">
        <f t="shared" si="76"/>
        <v>7.2750697501285932E-2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2.9634298408432767E-2</v>
      </c>
      <c r="N54" s="336">
        <f t="shared" si="77"/>
        <v>3.3375543030664201E-2</v>
      </c>
      <c r="O54" s="336">
        <f t="shared" si="77"/>
        <v>3.2022361897333457E-2</v>
      </c>
      <c r="P54" s="336">
        <f t="shared" si="77"/>
        <v>3.4114765979303026E-2</v>
      </c>
      <c r="Q54" s="336">
        <f t="shared" si="77"/>
        <v>3.8984103053441986E-2</v>
      </c>
      <c r="R54" s="336">
        <f t="shared" si="77"/>
        <v>3.5186057762829841E-2</v>
      </c>
      <c r="S54" s="336">
        <f t="shared" si="77"/>
        <v>3.3201899091851887E-2</v>
      </c>
      <c r="T54" s="336">
        <f t="shared" si="77"/>
        <v>3.7515092558428019E-2</v>
      </c>
      <c r="U54" s="336">
        <f t="shared" si="77"/>
        <v>3.7211845057359978E-2</v>
      </c>
      <c r="V54" s="336">
        <f t="shared" si="77"/>
        <v>3.7463716645198201E-2</v>
      </c>
      <c r="W54" s="336">
        <f t="shared" si="77"/>
        <v>3.8479001925741635E-2</v>
      </c>
      <c r="X54" s="336">
        <f t="shared" si="77"/>
        <v>4.3623812340055197E-2</v>
      </c>
      <c r="Y54" s="336">
        <f t="shared" si="77"/>
        <v>4.4259564243008594E-2</v>
      </c>
      <c r="Z54" s="336">
        <f t="shared" si="77"/>
        <v>4.4873645244995632E-2</v>
      </c>
      <c r="AA54" s="336">
        <f t="shared" si="77"/>
        <v>4.5399486700413855E-2</v>
      </c>
      <c r="AB54" s="336">
        <f t="shared" si="77"/>
        <v>4.5865351271514282E-2</v>
      </c>
      <c r="AC54" s="336">
        <f t="shared" si="77"/>
        <v>4.6321101990899061E-2</v>
      </c>
      <c r="AD54" s="336">
        <f t="shared" si="77"/>
        <v>4.6758590735704854E-2</v>
      </c>
      <c r="AE54" s="336">
        <f t="shared" ref="AE54:AL54" si="78">AE7/AE$49</f>
        <v>4.7216167172860646E-2</v>
      </c>
      <c r="AF54" s="336">
        <f t="shared" si="78"/>
        <v>4.7665187414790935E-2</v>
      </c>
      <c r="AG54" s="336">
        <f t="shared" si="78"/>
        <v>4.8110984324128532E-2</v>
      </c>
      <c r="AH54" s="336">
        <f t="shared" si="78"/>
        <v>4.8561410491030091E-2</v>
      </c>
      <c r="AI54" s="336">
        <f t="shared" si="78"/>
        <v>4.8971063177618616E-2</v>
      </c>
      <c r="AJ54" s="336">
        <f t="shared" si="78"/>
        <v>4.9364582570389767E-2</v>
      </c>
      <c r="AK54" s="336">
        <f t="shared" si="78"/>
        <v>4.9694445922986309E-2</v>
      </c>
      <c r="AL54" s="336">
        <f t="shared" si="78"/>
        <v>4.9444959768588648E-2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0.19788482789996942</v>
      </c>
      <c r="N56" s="337">
        <f t="shared" si="79"/>
        <v>0.20091643040435309</v>
      </c>
      <c r="O56" s="337">
        <f t="shared" si="79"/>
        <v>0.19919216131542186</v>
      </c>
      <c r="P56" s="337">
        <f t="shared" si="79"/>
        <v>0.19743225818049032</v>
      </c>
      <c r="Q56" s="337">
        <f t="shared" si="79"/>
        <v>0.19300567771724947</v>
      </c>
      <c r="R56" s="337">
        <f t="shared" si="79"/>
        <v>0.19913814856257558</v>
      </c>
      <c r="S56" s="337">
        <f t="shared" si="79"/>
        <v>0.20559974598644093</v>
      </c>
      <c r="T56" s="337">
        <f t="shared" si="79"/>
        <v>0.20191923200986478</v>
      </c>
      <c r="U56" s="337">
        <f t="shared" si="79"/>
        <v>0.20663799440081373</v>
      </c>
      <c r="V56" s="337">
        <f t="shared" si="79"/>
        <v>0.21422522819401937</v>
      </c>
      <c r="W56" s="337">
        <f t="shared" si="79"/>
        <v>0.22382040586602994</v>
      </c>
      <c r="X56" s="337">
        <f t="shared" si="79"/>
        <v>0.22941961436227679</v>
      </c>
      <c r="Y56" s="337">
        <f t="shared" si="79"/>
        <v>0.23074689761769532</v>
      </c>
      <c r="Z56" s="337">
        <f t="shared" si="79"/>
        <v>0.23190349629712215</v>
      </c>
      <c r="AA56" s="337">
        <f t="shared" si="79"/>
        <v>0.2333800923217054</v>
      </c>
      <c r="AB56" s="337">
        <f t="shared" si="79"/>
        <v>0.23500562478557496</v>
      </c>
      <c r="AC56" s="337">
        <f t="shared" si="79"/>
        <v>0.23661853111345477</v>
      </c>
      <c r="AD56" s="337">
        <f t="shared" si="79"/>
        <v>0.23823741978676596</v>
      </c>
      <c r="AE56" s="337">
        <f t="shared" ref="AE56:AL56" si="80">AE9/AE$49</f>
        <v>0.2399363607303017</v>
      </c>
      <c r="AF56" s="337">
        <f t="shared" si="80"/>
        <v>0.24166596407154153</v>
      </c>
      <c r="AG56" s="337">
        <f t="shared" si="80"/>
        <v>0.24335886561139594</v>
      </c>
      <c r="AH56" s="337">
        <f t="shared" si="80"/>
        <v>0.24502466375074974</v>
      </c>
      <c r="AI56" s="337">
        <f t="shared" si="80"/>
        <v>0.24674477929299851</v>
      </c>
      <c r="AJ56" s="337">
        <f t="shared" si="80"/>
        <v>0.24855069153387424</v>
      </c>
      <c r="AK56" s="337">
        <f t="shared" si="80"/>
        <v>0.25029248256089592</v>
      </c>
      <c r="AL56" s="337">
        <f t="shared" si="80"/>
        <v>0.25195538577607712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5.2919288046884491E-2</v>
      </c>
      <c r="N57" s="336">
        <f t="shared" si="81"/>
        <v>5.318188588107587E-2</v>
      </c>
      <c r="O57" s="336">
        <f t="shared" si="81"/>
        <v>5.3685850766176678E-2</v>
      </c>
      <c r="P57" s="336">
        <f t="shared" si="81"/>
        <v>5.2975467908639232E-2</v>
      </c>
      <c r="Q57" s="336">
        <f t="shared" si="81"/>
        <v>5.3446236497750731E-2</v>
      </c>
      <c r="R57" s="336">
        <f t="shared" si="81"/>
        <v>5.6130565900413182E-2</v>
      </c>
      <c r="S57" s="336">
        <f t="shared" si="81"/>
        <v>5.8879568526444943E-2</v>
      </c>
      <c r="T57" s="336">
        <f t="shared" si="81"/>
        <v>5.7911436555121529E-2</v>
      </c>
      <c r="U57" s="336">
        <f t="shared" si="81"/>
        <v>6.1114952125818141E-2</v>
      </c>
      <c r="V57" s="336">
        <f t="shared" si="81"/>
        <v>6.236982349867156E-2</v>
      </c>
      <c r="W57" s="336">
        <f t="shared" si="81"/>
        <v>6.5383161717892643E-2</v>
      </c>
      <c r="X57" s="336">
        <f t="shared" si="81"/>
        <v>6.5410575250642547E-2</v>
      </c>
      <c r="Y57" s="336">
        <f t="shared" si="81"/>
        <v>6.5610748084313733E-2</v>
      </c>
      <c r="Z57" s="336">
        <f t="shared" si="81"/>
        <v>6.5867794672699057E-2</v>
      </c>
      <c r="AA57" s="336">
        <f t="shared" si="81"/>
        <v>6.6145020474565316E-2</v>
      </c>
      <c r="AB57" s="336">
        <f t="shared" si="81"/>
        <v>6.6449073039952802E-2</v>
      </c>
      <c r="AC57" s="336">
        <f t="shared" si="81"/>
        <v>6.6753117651170354E-2</v>
      </c>
      <c r="AD57" s="336">
        <f t="shared" si="81"/>
        <v>6.7056954060603691E-2</v>
      </c>
      <c r="AE57" s="336">
        <f t="shared" ref="AE57:AL57" si="82">AE10/AE$49</f>
        <v>6.7390165877314057E-2</v>
      </c>
      <c r="AF57" s="336">
        <f t="shared" si="82"/>
        <v>6.7732207003363923E-2</v>
      </c>
      <c r="AG57" s="336">
        <f t="shared" si="82"/>
        <v>6.8085631492897009E-2</v>
      </c>
      <c r="AH57" s="336">
        <f t="shared" si="82"/>
        <v>6.843033030997725E-2</v>
      </c>
      <c r="AI57" s="336">
        <f t="shared" si="82"/>
        <v>6.8784336980329749E-2</v>
      </c>
      <c r="AJ57" s="336">
        <f t="shared" si="82"/>
        <v>6.9138560179296635E-2</v>
      </c>
      <c r="AK57" s="336">
        <f t="shared" si="82"/>
        <v>6.9466582198729601E-2</v>
      </c>
      <c r="AL57" s="336">
        <f t="shared" si="82"/>
        <v>6.9803382972032743E-2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Gloucestershire</v>
      </c>
      <c r="L58" s="232" t="str">
        <f>'Occ T3'!A13</f>
        <v>22 Health professionals</v>
      </c>
      <c r="M58" s="336">
        <f t="shared" ref="M58:AD58" si="83">M11/M$49</f>
        <v>3.64688842375867E-2</v>
      </c>
      <c r="N58" s="336">
        <f t="shared" si="83"/>
        <v>3.8216524280530739E-2</v>
      </c>
      <c r="O58" s="336">
        <f t="shared" si="83"/>
        <v>3.9129957793140713E-2</v>
      </c>
      <c r="P58" s="336">
        <f t="shared" si="83"/>
        <v>4.0583638871115296E-2</v>
      </c>
      <c r="Q58" s="336">
        <f t="shared" si="83"/>
        <v>4.0739723569843456E-2</v>
      </c>
      <c r="R58" s="336">
        <f t="shared" si="83"/>
        <v>4.2767518084426581E-2</v>
      </c>
      <c r="S58" s="336">
        <f t="shared" si="83"/>
        <v>4.082855511200599E-2</v>
      </c>
      <c r="T58" s="336">
        <f t="shared" si="83"/>
        <v>4.3068847036757348E-2</v>
      </c>
      <c r="U58" s="336">
        <f t="shared" si="83"/>
        <v>4.3202329899431957E-2</v>
      </c>
      <c r="V58" s="336">
        <f t="shared" si="83"/>
        <v>4.474331169938163E-2</v>
      </c>
      <c r="W58" s="336">
        <f t="shared" si="83"/>
        <v>4.4622600914314657E-2</v>
      </c>
      <c r="X58" s="336">
        <f t="shared" si="83"/>
        <v>4.6465124514944674E-2</v>
      </c>
      <c r="Y58" s="336">
        <f t="shared" si="83"/>
        <v>4.7003098175162586E-2</v>
      </c>
      <c r="Z58" s="336">
        <f t="shared" si="83"/>
        <v>4.7418400045750486E-2</v>
      </c>
      <c r="AA58" s="336">
        <f t="shared" si="83"/>
        <v>4.7963171357195508E-2</v>
      </c>
      <c r="AB58" s="336">
        <f t="shared" si="83"/>
        <v>4.8545640311318326E-2</v>
      </c>
      <c r="AC58" s="336">
        <f t="shared" si="83"/>
        <v>4.910374843430499E-2</v>
      </c>
      <c r="AD58" s="336">
        <f t="shared" si="83"/>
        <v>4.9656520044932123E-2</v>
      </c>
      <c r="AE58" s="336">
        <f t="shared" ref="AE58:AL58" si="84">AE11/AE$49</f>
        <v>5.0272932052600951E-2</v>
      </c>
      <c r="AF58" s="336">
        <f t="shared" si="84"/>
        <v>5.0865785210323387E-2</v>
      </c>
      <c r="AG58" s="336">
        <f t="shared" si="84"/>
        <v>5.1454260459572777E-2</v>
      </c>
      <c r="AH58" s="336">
        <f t="shared" si="84"/>
        <v>5.2037809669807165E-2</v>
      </c>
      <c r="AI58" s="336">
        <f t="shared" si="84"/>
        <v>5.2622930184273387E-2</v>
      </c>
      <c r="AJ58" s="336">
        <f t="shared" si="84"/>
        <v>5.3244045613484926E-2</v>
      </c>
      <c r="AK58" s="336">
        <f t="shared" si="84"/>
        <v>5.3854243658729019E-2</v>
      </c>
      <c r="AL58" s="336">
        <f t="shared" si="84"/>
        <v>5.4416533838749594E-2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5.2106453256939252E-2</v>
      </c>
      <c r="N59" s="336">
        <f t="shared" si="85"/>
        <v>5.4678059317438431E-2</v>
      </c>
      <c r="O59" s="336">
        <f t="shared" si="85"/>
        <v>5.3975757514029311E-2</v>
      </c>
      <c r="P59" s="336">
        <f t="shared" si="85"/>
        <v>4.8669337573307797E-2</v>
      </c>
      <c r="Q59" s="336">
        <f t="shared" si="85"/>
        <v>4.4187565415680655E-2</v>
      </c>
      <c r="R59" s="336">
        <f t="shared" si="85"/>
        <v>4.4997889043379029E-2</v>
      </c>
      <c r="S59" s="336">
        <f t="shared" si="85"/>
        <v>5.0209629680910077E-2</v>
      </c>
      <c r="T59" s="336">
        <f t="shared" si="85"/>
        <v>4.5377468586282096E-2</v>
      </c>
      <c r="U59" s="336">
        <f t="shared" si="85"/>
        <v>4.4852596423167392E-2</v>
      </c>
      <c r="V59" s="336">
        <f t="shared" si="85"/>
        <v>4.6239915586793433E-2</v>
      </c>
      <c r="W59" s="336">
        <f t="shared" si="85"/>
        <v>4.6900388858291904E-2</v>
      </c>
      <c r="X59" s="336">
        <f t="shared" si="85"/>
        <v>4.6943218446401203E-2</v>
      </c>
      <c r="Y59" s="336">
        <f t="shared" si="85"/>
        <v>4.7045724607022686E-2</v>
      </c>
      <c r="Z59" s="336">
        <f t="shared" si="85"/>
        <v>4.7103064269661828E-2</v>
      </c>
      <c r="AA59" s="336">
        <f t="shared" si="85"/>
        <v>4.7277421279069948E-2</v>
      </c>
      <c r="AB59" s="336">
        <f t="shared" si="85"/>
        <v>4.7508734879961163E-2</v>
      </c>
      <c r="AC59" s="336">
        <f t="shared" si="85"/>
        <v>4.7741058523960003E-2</v>
      </c>
      <c r="AD59" s="336">
        <f t="shared" si="85"/>
        <v>4.7984712980830665E-2</v>
      </c>
      <c r="AE59" s="336">
        <f t="shared" ref="AE59:AL59" si="86">AE12/AE$49</f>
        <v>4.822757459986303E-2</v>
      </c>
      <c r="AF59" s="336">
        <f t="shared" si="86"/>
        <v>4.8492546044912717E-2</v>
      </c>
      <c r="AG59" s="336">
        <f t="shared" si="86"/>
        <v>4.871674572632663E-2</v>
      </c>
      <c r="AH59" s="336">
        <f t="shared" si="86"/>
        <v>4.8946479684350327E-2</v>
      </c>
      <c r="AI59" s="336">
        <f t="shared" si="86"/>
        <v>4.9176099480878845E-2</v>
      </c>
      <c r="AJ59" s="336">
        <f t="shared" si="86"/>
        <v>4.9416510395416079E-2</v>
      </c>
      <c r="AK59" s="336">
        <f t="shared" si="86"/>
        <v>4.9676384284911404E-2</v>
      </c>
      <c r="AL59" s="336">
        <f t="shared" si="86"/>
        <v>4.9919128836887573E-2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5.6390202358558968E-2</v>
      </c>
      <c r="N60" s="336">
        <f t="shared" si="87"/>
        <v>5.4839960925308046E-2</v>
      </c>
      <c r="O60" s="336">
        <f t="shared" si="87"/>
        <v>5.2400595242075181E-2</v>
      </c>
      <c r="P60" s="336">
        <f t="shared" si="87"/>
        <v>5.5203813827428005E-2</v>
      </c>
      <c r="Q60" s="336">
        <f t="shared" si="87"/>
        <v>5.4632152233974635E-2</v>
      </c>
      <c r="R60" s="336">
        <f t="shared" si="87"/>
        <v>5.5242175534356792E-2</v>
      </c>
      <c r="S60" s="336">
        <f t="shared" si="87"/>
        <v>5.5681992667079933E-2</v>
      </c>
      <c r="T60" s="336">
        <f t="shared" si="87"/>
        <v>5.55614798317038E-2</v>
      </c>
      <c r="U60" s="336">
        <f t="shared" si="87"/>
        <v>5.7468115952396231E-2</v>
      </c>
      <c r="V60" s="336">
        <f t="shared" si="87"/>
        <v>6.0872177409172785E-2</v>
      </c>
      <c r="W60" s="336">
        <f t="shared" si="87"/>
        <v>6.6914254375530766E-2</v>
      </c>
      <c r="X60" s="336">
        <f t="shared" si="87"/>
        <v>7.0600696150288356E-2</v>
      </c>
      <c r="Y60" s="336">
        <f t="shared" si="87"/>
        <v>7.1087326751196334E-2</v>
      </c>
      <c r="Z60" s="336">
        <f t="shared" si="87"/>
        <v>7.1514237309010811E-2</v>
      </c>
      <c r="AA60" s="336">
        <f t="shared" si="87"/>
        <v>7.1994479210874623E-2</v>
      </c>
      <c r="AB60" s="336">
        <f t="shared" si="87"/>
        <v>7.2502176554342684E-2</v>
      </c>
      <c r="AC60" s="336">
        <f t="shared" si="87"/>
        <v>7.3020606504019411E-2</v>
      </c>
      <c r="AD60" s="336">
        <f t="shared" si="87"/>
        <v>7.3539232700399484E-2</v>
      </c>
      <c r="AE60" s="336">
        <f t="shared" ref="AE60:AL60" si="88">AE13/AE$49</f>
        <v>7.4045688200523693E-2</v>
      </c>
      <c r="AF60" s="336">
        <f t="shared" si="88"/>
        <v>7.4575425812941493E-2</v>
      </c>
      <c r="AG60" s="336">
        <f t="shared" si="88"/>
        <v>7.5102227932599533E-2</v>
      </c>
      <c r="AH60" s="336">
        <f t="shared" si="88"/>
        <v>7.5610044086615022E-2</v>
      </c>
      <c r="AI60" s="336">
        <f t="shared" si="88"/>
        <v>7.6161412647516552E-2</v>
      </c>
      <c r="AJ60" s="336">
        <f t="shared" si="88"/>
        <v>7.6751575345676601E-2</v>
      </c>
      <c r="AK60" s="336">
        <f t="shared" si="88"/>
        <v>7.7295272418525893E-2</v>
      </c>
      <c r="AL60" s="336">
        <f t="shared" si="88"/>
        <v>7.7816340128407227E-2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0.11628322647583865</v>
      </c>
      <c r="N62" s="337">
        <f t="shared" si="89"/>
        <v>0.11996126403094835</v>
      </c>
      <c r="O62" s="337">
        <f t="shared" si="89"/>
        <v>0.11940207518628272</v>
      </c>
      <c r="P62" s="337">
        <f t="shared" si="89"/>
        <v>0.11864252296685121</v>
      </c>
      <c r="Q62" s="337">
        <f t="shared" si="89"/>
        <v>0.11810646515274148</v>
      </c>
      <c r="R62" s="337">
        <f t="shared" si="89"/>
        <v>0.120193431345381</v>
      </c>
      <c r="S62" s="337">
        <f t="shared" si="89"/>
        <v>0.11895095361393077</v>
      </c>
      <c r="T62" s="337">
        <f t="shared" si="89"/>
        <v>0.12078481019170086</v>
      </c>
      <c r="U62" s="337">
        <f t="shared" si="89"/>
        <v>0.12297006469520862</v>
      </c>
      <c r="V62" s="337">
        <f t="shared" si="89"/>
        <v>0.12262190286444766</v>
      </c>
      <c r="W62" s="337">
        <f t="shared" si="89"/>
        <v>0.12912686022130421</v>
      </c>
      <c r="X62" s="337">
        <f t="shared" si="89"/>
        <v>0.12150700757751866</v>
      </c>
      <c r="Y62" s="337">
        <f t="shared" si="89"/>
        <v>0.12217375594349547</v>
      </c>
      <c r="Z62" s="337">
        <f t="shared" si="89"/>
        <v>0.12257816771030459</v>
      </c>
      <c r="AA62" s="337">
        <f t="shared" si="89"/>
        <v>0.12293626662865573</v>
      </c>
      <c r="AB62" s="337">
        <f t="shared" si="89"/>
        <v>0.12331212443621829</v>
      </c>
      <c r="AC62" s="337">
        <f t="shared" si="89"/>
        <v>0.12366730548298453</v>
      </c>
      <c r="AD62" s="337">
        <f t="shared" si="89"/>
        <v>0.12401742068611549</v>
      </c>
      <c r="AE62" s="337">
        <f t="shared" ref="AE62:AL62" si="90">AE15/AE$49</f>
        <v>0.12437942916779873</v>
      </c>
      <c r="AF62" s="337">
        <f t="shared" si="90"/>
        <v>0.1247562045446185</v>
      </c>
      <c r="AG62" s="337">
        <f t="shared" si="90"/>
        <v>0.12515495279008301</v>
      </c>
      <c r="AH62" s="337">
        <f t="shared" si="90"/>
        <v>0.12558574353470903</v>
      </c>
      <c r="AI62" s="337">
        <f t="shared" si="90"/>
        <v>0.12608608047698425</v>
      </c>
      <c r="AJ62" s="337">
        <f t="shared" si="90"/>
        <v>0.1265390942822712</v>
      </c>
      <c r="AK62" s="337">
        <f t="shared" si="90"/>
        <v>0.12698762985732129</v>
      </c>
      <c r="AL62" s="337">
        <f t="shared" si="90"/>
        <v>0.12733094693777555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1.7781825405134129E-2</v>
      </c>
      <c r="N63" s="336">
        <f t="shared" si="91"/>
        <v>1.7863985355069188E-2</v>
      </c>
      <c r="O63" s="336">
        <f t="shared" si="91"/>
        <v>1.8137059469297615E-2</v>
      </c>
      <c r="P63" s="336">
        <f t="shared" si="91"/>
        <v>1.826567728333528E-2</v>
      </c>
      <c r="Q63" s="336">
        <f t="shared" si="91"/>
        <v>1.6232585308343817E-2</v>
      </c>
      <c r="R63" s="336">
        <f t="shared" si="91"/>
        <v>1.6604192201736607E-2</v>
      </c>
      <c r="S63" s="336">
        <f t="shared" si="91"/>
        <v>1.7165008009218889E-2</v>
      </c>
      <c r="T63" s="336">
        <f t="shared" si="91"/>
        <v>1.9280246593343535E-2</v>
      </c>
      <c r="U63" s="336">
        <f t="shared" si="91"/>
        <v>1.922241062545136E-2</v>
      </c>
      <c r="V63" s="336">
        <f t="shared" si="91"/>
        <v>1.8763893096718189E-2</v>
      </c>
      <c r="W63" s="336">
        <f t="shared" si="91"/>
        <v>2.085586009681023E-2</v>
      </c>
      <c r="X63" s="336">
        <f t="shared" si="91"/>
        <v>1.7642596068488028E-2</v>
      </c>
      <c r="Y63" s="336">
        <f t="shared" si="91"/>
        <v>1.761410415366332E-2</v>
      </c>
      <c r="Z63" s="336">
        <f t="shared" si="91"/>
        <v>1.7604982282584343E-2</v>
      </c>
      <c r="AA63" s="336">
        <f t="shared" si="91"/>
        <v>1.7609283993173196E-2</v>
      </c>
      <c r="AB63" s="336">
        <f t="shared" si="91"/>
        <v>1.7614616405549274E-2</v>
      </c>
      <c r="AC63" s="336">
        <f t="shared" si="91"/>
        <v>1.761792584062272E-2</v>
      </c>
      <c r="AD63" s="336">
        <f t="shared" si="91"/>
        <v>1.762790468185689E-2</v>
      </c>
      <c r="AE63" s="336">
        <f t="shared" ref="AE63:AL63" si="92">AE16/AE$49</f>
        <v>1.7625034301033512E-2</v>
      </c>
      <c r="AF63" s="336">
        <f t="shared" si="92"/>
        <v>1.7610866573254332E-2</v>
      </c>
      <c r="AG63" s="336">
        <f t="shared" si="92"/>
        <v>1.7596716709377597E-2</v>
      </c>
      <c r="AH63" s="336">
        <f t="shared" si="92"/>
        <v>1.7608575952943014E-2</v>
      </c>
      <c r="AI63" s="336">
        <f t="shared" si="92"/>
        <v>1.7632234804643866E-2</v>
      </c>
      <c r="AJ63" s="336">
        <f t="shared" si="92"/>
        <v>1.7648659130463738E-2</v>
      </c>
      <c r="AK63" s="336">
        <f t="shared" si="92"/>
        <v>1.7662066517571622E-2</v>
      </c>
      <c r="AL63" s="336">
        <f t="shared" si="92"/>
        <v>1.7671333277156927E-2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1.5080042614747742E-2</v>
      </c>
      <c r="N64" s="336">
        <f t="shared" si="93"/>
        <v>1.7996892598096649E-2</v>
      </c>
      <c r="O64" s="336">
        <f t="shared" si="93"/>
        <v>1.8096709856806462E-2</v>
      </c>
      <c r="P64" s="336">
        <f t="shared" si="93"/>
        <v>1.7845672302437665E-2</v>
      </c>
      <c r="Q64" s="336">
        <f t="shared" si="93"/>
        <v>1.7822852126022953E-2</v>
      </c>
      <c r="R64" s="336">
        <f t="shared" si="93"/>
        <v>1.9009293320083009E-2</v>
      </c>
      <c r="S64" s="336">
        <f t="shared" si="93"/>
        <v>1.7799018463566012E-2</v>
      </c>
      <c r="T64" s="336">
        <f t="shared" si="93"/>
        <v>1.7434075468331599E-2</v>
      </c>
      <c r="U64" s="336">
        <f t="shared" si="93"/>
        <v>1.9220519469002755E-2</v>
      </c>
      <c r="V64" s="336">
        <f t="shared" si="93"/>
        <v>1.8964204640670886E-2</v>
      </c>
      <c r="W64" s="336">
        <f t="shared" si="93"/>
        <v>1.9229313015255919E-2</v>
      </c>
      <c r="X64" s="336">
        <f t="shared" si="93"/>
        <v>1.8804534598107433E-2</v>
      </c>
      <c r="Y64" s="336">
        <f t="shared" si="93"/>
        <v>1.8995798467441569E-2</v>
      </c>
      <c r="Z64" s="336">
        <f t="shared" si="93"/>
        <v>1.9143538251380272E-2</v>
      </c>
      <c r="AA64" s="336">
        <f t="shared" si="93"/>
        <v>1.9341367631316372E-2</v>
      </c>
      <c r="AB64" s="336">
        <f t="shared" si="93"/>
        <v>1.9555351150649186E-2</v>
      </c>
      <c r="AC64" s="336">
        <f t="shared" si="93"/>
        <v>1.9757755730134299E-2</v>
      </c>
      <c r="AD64" s="336">
        <f t="shared" si="93"/>
        <v>1.9955398647344361E-2</v>
      </c>
      <c r="AE64" s="336">
        <f t="shared" ref="AE64:AL64" si="94">AE17/AE$49</f>
        <v>2.0164005163959678E-2</v>
      </c>
      <c r="AF64" s="336">
        <f t="shared" si="94"/>
        <v>2.0376610953120964E-2</v>
      </c>
      <c r="AG64" s="336">
        <f t="shared" si="94"/>
        <v>2.0591355097134924E-2</v>
      </c>
      <c r="AH64" s="336">
        <f t="shared" si="94"/>
        <v>2.0805283564230399E-2</v>
      </c>
      <c r="AI64" s="336">
        <f t="shared" si="94"/>
        <v>2.1011991287010853E-2</v>
      </c>
      <c r="AJ64" s="336">
        <f t="shared" si="94"/>
        <v>2.1218938432156248E-2</v>
      </c>
      <c r="AK64" s="336">
        <f t="shared" si="94"/>
        <v>2.1426144567502498E-2</v>
      </c>
      <c r="AL64" s="336">
        <f t="shared" si="94"/>
        <v>2.163472106357222E-2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8.6546722641253539E-3</v>
      </c>
      <c r="N65" s="336">
        <f t="shared" si="95"/>
        <v>9.6240640367279764E-3</v>
      </c>
      <c r="O65" s="336">
        <f t="shared" si="95"/>
        <v>9.0162091843168802E-3</v>
      </c>
      <c r="P65" s="336">
        <f t="shared" si="95"/>
        <v>7.8855838858729096E-3</v>
      </c>
      <c r="Q65" s="336">
        <f t="shared" si="95"/>
        <v>7.6651497073510688E-3</v>
      </c>
      <c r="R65" s="336">
        <f t="shared" si="95"/>
        <v>7.7865966110596367E-3</v>
      </c>
      <c r="S65" s="336">
        <f t="shared" si="95"/>
        <v>7.375090908982751E-3</v>
      </c>
      <c r="T65" s="336">
        <f t="shared" si="95"/>
        <v>7.057733660369229E-3</v>
      </c>
      <c r="U65" s="336">
        <f t="shared" si="95"/>
        <v>6.5762577395584911E-3</v>
      </c>
      <c r="V65" s="336">
        <f t="shared" si="95"/>
        <v>6.4412792805387071E-3</v>
      </c>
      <c r="W65" s="336">
        <f t="shared" si="95"/>
        <v>7.0500415564967471E-3</v>
      </c>
      <c r="X65" s="336">
        <f t="shared" si="95"/>
        <v>7.847630525103658E-3</v>
      </c>
      <c r="Y65" s="336">
        <f t="shared" si="95"/>
        <v>7.9485294684257975E-3</v>
      </c>
      <c r="Z65" s="336">
        <f t="shared" si="95"/>
        <v>8.0208413283059023E-3</v>
      </c>
      <c r="AA65" s="336">
        <f t="shared" si="95"/>
        <v>8.0964198551060351E-3</v>
      </c>
      <c r="AB65" s="336">
        <f t="shared" si="95"/>
        <v>8.1575132425417904E-3</v>
      </c>
      <c r="AC65" s="336">
        <f t="shared" si="95"/>
        <v>8.2276913326650818E-3</v>
      </c>
      <c r="AD65" s="336">
        <f t="shared" si="95"/>
        <v>8.2944424897590744E-3</v>
      </c>
      <c r="AE65" s="336">
        <f t="shared" ref="AE65:AL65" si="96">AE18/AE$49</f>
        <v>8.3635820583371125E-3</v>
      </c>
      <c r="AF65" s="336">
        <f t="shared" si="96"/>
        <v>8.4307283301711701E-3</v>
      </c>
      <c r="AG65" s="336">
        <f t="shared" si="96"/>
        <v>8.5145306148025277E-3</v>
      </c>
      <c r="AH65" s="336">
        <f t="shared" si="96"/>
        <v>8.5946076417281417E-3</v>
      </c>
      <c r="AI65" s="336">
        <f t="shared" si="96"/>
        <v>8.6806627603615173E-3</v>
      </c>
      <c r="AJ65" s="336">
        <f t="shared" si="96"/>
        <v>8.7319480143553917E-3</v>
      </c>
      <c r="AK65" s="336">
        <f t="shared" si="96"/>
        <v>8.801321659973561E-3</v>
      </c>
      <c r="AL65" s="336">
        <f t="shared" si="96"/>
        <v>8.8469122390991747E-3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1.5688635103121178E-2</v>
      </c>
      <c r="N66" s="336">
        <f t="shared" si="97"/>
        <v>1.9690335679508491E-2</v>
      </c>
      <c r="O66" s="336">
        <f t="shared" si="97"/>
        <v>1.8535887661793728E-2</v>
      </c>
      <c r="P66" s="336">
        <f t="shared" si="97"/>
        <v>1.7807310081975846E-2</v>
      </c>
      <c r="Q66" s="336">
        <f t="shared" si="97"/>
        <v>1.8990179215351614E-2</v>
      </c>
      <c r="R66" s="336">
        <f t="shared" si="97"/>
        <v>1.9579433187462643E-2</v>
      </c>
      <c r="S66" s="336">
        <f t="shared" si="97"/>
        <v>2.0187603514680477E-2</v>
      </c>
      <c r="T66" s="336">
        <f t="shared" si="97"/>
        <v>1.8716651013476703E-2</v>
      </c>
      <c r="U66" s="336">
        <f t="shared" si="97"/>
        <v>2.083405937311061E-2</v>
      </c>
      <c r="V66" s="336">
        <f t="shared" si="97"/>
        <v>2.0707027359020851E-2</v>
      </c>
      <c r="W66" s="336">
        <f t="shared" si="97"/>
        <v>2.0833622843757827E-2</v>
      </c>
      <c r="X66" s="336">
        <f t="shared" si="97"/>
        <v>1.9819053434562726E-2</v>
      </c>
      <c r="Y66" s="336">
        <f t="shared" si="97"/>
        <v>2.0354971620084775E-2</v>
      </c>
      <c r="Z66" s="336">
        <f t="shared" si="97"/>
        <v>2.0679453010832211E-2</v>
      </c>
      <c r="AA66" s="336">
        <f t="shared" si="97"/>
        <v>2.0859378208384283E-2</v>
      </c>
      <c r="AB66" s="336">
        <f t="shared" si="97"/>
        <v>2.1034644711724393E-2</v>
      </c>
      <c r="AC66" s="336">
        <f t="shared" si="97"/>
        <v>2.1210226077745153E-2</v>
      </c>
      <c r="AD66" s="336">
        <f t="shared" si="97"/>
        <v>2.1390494221407857E-2</v>
      </c>
      <c r="AE66" s="336">
        <f t="shared" ref="AE66:AL66" si="98">AE19/AE$49</f>
        <v>2.1568590552866734E-2</v>
      </c>
      <c r="AF66" s="336">
        <f t="shared" si="98"/>
        <v>2.1752947024088871E-2</v>
      </c>
      <c r="AG66" s="336">
        <f t="shared" si="98"/>
        <v>2.1935433995009683E-2</v>
      </c>
      <c r="AH66" s="336">
        <f t="shared" si="98"/>
        <v>2.2118351074590873E-2</v>
      </c>
      <c r="AI66" s="336">
        <f t="shared" si="98"/>
        <v>2.2377058132878411E-2</v>
      </c>
      <c r="AJ66" s="336">
        <f t="shared" si="98"/>
        <v>2.2637221039492839E-2</v>
      </c>
      <c r="AK66" s="336">
        <f t="shared" si="98"/>
        <v>2.2875109924309987E-2</v>
      </c>
      <c r="AL66" s="336">
        <f t="shared" si="98"/>
        <v>2.3060565230182444E-2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5.9078051088710254E-2</v>
      </c>
      <c r="N67" s="336">
        <f t="shared" si="99"/>
        <v>5.4785986361546052E-2</v>
      </c>
      <c r="O67" s="336">
        <f t="shared" si="99"/>
        <v>5.5616209014068031E-2</v>
      </c>
      <c r="P67" s="336">
        <f t="shared" si="99"/>
        <v>5.6838279413229525E-2</v>
      </c>
      <c r="Q67" s="336">
        <f t="shared" si="99"/>
        <v>5.7395698795672023E-2</v>
      </c>
      <c r="R67" s="336">
        <f t="shared" si="99"/>
        <v>5.7213916025039106E-2</v>
      </c>
      <c r="S67" s="336">
        <f t="shared" si="99"/>
        <v>5.6424232717482647E-2</v>
      </c>
      <c r="T67" s="336">
        <f t="shared" si="99"/>
        <v>5.8296103456179797E-2</v>
      </c>
      <c r="U67" s="336">
        <f t="shared" si="99"/>
        <v>5.7116817488085392E-2</v>
      </c>
      <c r="V67" s="336">
        <f t="shared" si="99"/>
        <v>5.7745498487499033E-2</v>
      </c>
      <c r="W67" s="336">
        <f t="shared" si="99"/>
        <v>6.1158022708983503E-2</v>
      </c>
      <c r="X67" s="336">
        <f t="shared" si="99"/>
        <v>5.7393192951256812E-2</v>
      </c>
      <c r="Y67" s="336">
        <f t="shared" si="99"/>
        <v>5.7260352233879992E-2</v>
      </c>
      <c r="Z67" s="336">
        <f t="shared" si="99"/>
        <v>5.7129352837201858E-2</v>
      </c>
      <c r="AA67" s="336">
        <f t="shared" si="99"/>
        <v>5.702981694067584E-2</v>
      </c>
      <c r="AB67" s="336">
        <f t="shared" si="99"/>
        <v>5.6949998925753649E-2</v>
      </c>
      <c r="AC67" s="336">
        <f t="shared" si="99"/>
        <v>5.6853706501817286E-2</v>
      </c>
      <c r="AD67" s="336">
        <f t="shared" si="99"/>
        <v>5.6749180645747313E-2</v>
      </c>
      <c r="AE67" s="336">
        <f t="shared" ref="AE67:AL67" si="100">AE20/AE$49</f>
        <v>5.6658217091601716E-2</v>
      </c>
      <c r="AF67" s="336">
        <f t="shared" si="100"/>
        <v>5.6585051663983157E-2</v>
      </c>
      <c r="AG67" s="336">
        <f t="shared" si="100"/>
        <v>5.6516916373758275E-2</v>
      </c>
      <c r="AH67" s="336">
        <f t="shared" si="100"/>
        <v>5.6458925301216593E-2</v>
      </c>
      <c r="AI67" s="336">
        <f t="shared" si="100"/>
        <v>5.6384133492089587E-2</v>
      </c>
      <c r="AJ67" s="336">
        <f t="shared" si="100"/>
        <v>5.6302327665803009E-2</v>
      </c>
      <c r="AK67" s="336">
        <f t="shared" si="100"/>
        <v>5.6222987187963619E-2</v>
      </c>
      <c r="AL67" s="336">
        <f t="shared" si="100"/>
        <v>5.6117415127764768E-2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0.11505307940046895</v>
      </c>
      <c r="N69" s="337">
        <f t="shared" si="101"/>
        <v>0.10853535056013508</v>
      </c>
      <c r="O69" s="337">
        <f t="shared" si="101"/>
        <v>0.10817721511371392</v>
      </c>
      <c r="P69" s="337">
        <f t="shared" si="101"/>
        <v>0.10865866622724887</v>
      </c>
      <c r="Q69" s="337">
        <f t="shared" si="101"/>
        <v>0.10716911579967257</v>
      </c>
      <c r="R69" s="337">
        <f t="shared" si="101"/>
        <v>0.10489441078057982</v>
      </c>
      <c r="S69" s="337">
        <f t="shared" si="101"/>
        <v>9.7859200097320145E-2</v>
      </c>
      <c r="T69" s="337">
        <f t="shared" si="101"/>
        <v>0.10184957820187525</v>
      </c>
      <c r="U69" s="337">
        <f t="shared" si="101"/>
        <v>9.7789997120323435E-2</v>
      </c>
      <c r="V69" s="337">
        <f t="shared" si="101"/>
        <v>9.5260274156510213E-2</v>
      </c>
      <c r="W69" s="337">
        <f t="shared" si="101"/>
        <v>0.1004937091999569</v>
      </c>
      <c r="X69" s="337">
        <f t="shared" si="101"/>
        <v>9.6515868684915185E-2</v>
      </c>
      <c r="Y69" s="337">
        <f t="shared" si="101"/>
        <v>9.5217674847678346E-2</v>
      </c>
      <c r="Z69" s="337">
        <f t="shared" si="101"/>
        <v>9.3819440402817159E-2</v>
      </c>
      <c r="AA69" s="337">
        <f t="shared" si="101"/>
        <v>9.2428286951515379E-2</v>
      </c>
      <c r="AB69" s="337">
        <f t="shared" si="101"/>
        <v>9.1068293166244207E-2</v>
      </c>
      <c r="AC69" s="337">
        <f t="shared" si="101"/>
        <v>8.977273558161683E-2</v>
      </c>
      <c r="AD69" s="337">
        <f t="shared" si="101"/>
        <v>8.8647138588214172E-2</v>
      </c>
      <c r="AE69" s="337">
        <f t="shared" ref="AE69:AL69" si="102">AE22/AE$49</f>
        <v>8.7459615472448918E-2</v>
      </c>
      <c r="AF69" s="337">
        <f t="shared" si="102"/>
        <v>8.6226592935753868E-2</v>
      </c>
      <c r="AG69" s="337">
        <f t="shared" si="102"/>
        <v>8.4866949470769268E-2</v>
      </c>
      <c r="AH69" s="337">
        <f t="shared" si="102"/>
        <v>8.3593087657967788E-2</v>
      </c>
      <c r="AI69" s="337">
        <f t="shared" si="102"/>
        <v>8.2398528475728788E-2</v>
      </c>
      <c r="AJ69" s="337">
        <f t="shared" si="102"/>
        <v>8.1137092544522615E-2</v>
      </c>
      <c r="AK69" s="337">
        <f t="shared" si="102"/>
        <v>8.0099288075294317E-2</v>
      </c>
      <c r="AL69" s="337">
        <f t="shared" si="102"/>
        <v>8.009269599504476E-2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8.7908267054741349E-2</v>
      </c>
      <c r="N70" s="336">
        <f t="shared" si="103"/>
        <v>8.5353282833028093E-2</v>
      </c>
      <c r="O70" s="336">
        <f t="shared" si="103"/>
        <v>8.5592398397524541E-2</v>
      </c>
      <c r="P70" s="336">
        <f t="shared" si="103"/>
        <v>8.4787599318724594E-2</v>
      </c>
      <c r="Q70" s="336">
        <f t="shared" si="103"/>
        <v>8.3973765145339191E-2</v>
      </c>
      <c r="R70" s="336">
        <f t="shared" si="103"/>
        <v>8.3908556349605534E-2</v>
      </c>
      <c r="S70" s="336">
        <f t="shared" si="103"/>
        <v>7.8793970784683448E-2</v>
      </c>
      <c r="T70" s="336">
        <f t="shared" si="103"/>
        <v>8.1812383773328959E-2</v>
      </c>
      <c r="U70" s="336">
        <f t="shared" si="103"/>
        <v>7.7944251210144894E-2</v>
      </c>
      <c r="V70" s="336">
        <f t="shared" si="103"/>
        <v>7.6939430952857379E-2</v>
      </c>
      <c r="W70" s="336">
        <f t="shared" si="103"/>
        <v>8.2368890320568391E-2</v>
      </c>
      <c r="X70" s="336">
        <f t="shared" si="103"/>
        <v>7.6166569949928542E-2</v>
      </c>
      <c r="Y70" s="336">
        <f t="shared" si="103"/>
        <v>7.5310096703197243E-2</v>
      </c>
      <c r="Z70" s="336">
        <f t="shared" si="103"/>
        <v>7.439386473251286E-2</v>
      </c>
      <c r="AA70" s="336">
        <f t="shared" si="103"/>
        <v>7.3505810855325607E-2</v>
      </c>
      <c r="AB70" s="336">
        <f t="shared" si="103"/>
        <v>7.2636286994238561E-2</v>
      </c>
      <c r="AC70" s="336">
        <f t="shared" si="103"/>
        <v>7.1737418745586229E-2</v>
      </c>
      <c r="AD70" s="336">
        <f t="shared" si="103"/>
        <v>7.0863318415357604E-2</v>
      </c>
      <c r="AE70" s="336">
        <f t="shared" ref="AE70:AL70" si="104">AE23/AE$49</f>
        <v>7.0052332760949701E-2</v>
      </c>
      <c r="AF70" s="336">
        <f t="shared" si="104"/>
        <v>6.922468225074481E-2</v>
      </c>
      <c r="AG70" s="336">
        <f t="shared" si="104"/>
        <v>6.8397681277162101E-2</v>
      </c>
      <c r="AH70" s="336">
        <f t="shared" si="104"/>
        <v>6.7615052906290704E-2</v>
      </c>
      <c r="AI70" s="336">
        <f t="shared" si="104"/>
        <v>6.6885863073684187E-2</v>
      </c>
      <c r="AJ70" s="336">
        <f t="shared" si="104"/>
        <v>6.6144300277178547E-2</v>
      </c>
      <c r="AK70" s="336">
        <f t="shared" si="104"/>
        <v>6.5371471635534736E-2</v>
      </c>
      <c r="AL70" s="336">
        <f t="shared" si="104"/>
        <v>6.45535207462027E-2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2.7144812345727617E-2</v>
      </c>
      <c r="N71" s="336">
        <f t="shared" si="105"/>
        <v>2.3182067727106976E-2</v>
      </c>
      <c r="O71" s="336">
        <f t="shared" si="105"/>
        <v>2.258481671618939E-2</v>
      </c>
      <c r="P71" s="336">
        <f t="shared" si="105"/>
        <v>2.3871066908524283E-2</v>
      </c>
      <c r="Q71" s="336">
        <f t="shared" si="105"/>
        <v>2.3195350654333379E-2</v>
      </c>
      <c r="R71" s="336">
        <f t="shared" si="105"/>
        <v>2.0985854430974265E-2</v>
      </c>
      <c r="S71" s="336">
        <f t="shared" si="105"/>
        <v>1.9065229312636687E-2</v>
      </c>
      <c r="T71" s="336">
        <f t="shared" si="105"/>
        <v>2.0037194428546297E-2</v>
      </c>
      <c r="U71" s="336">
        <f t="shared" si="105"/>
        <v>1.9845745910178542E-2</v>
      </c>
      <c r="V71" s="336">
        <f t="shared" si="105"/>
        <v>1.8320843203652824E-2</v>
      </c>
      <c r="W71" s="336">
        <f t="shared" si="105"/>
        <v>1.8124818879388504E-2</v>
      </c>
      <c r="X71" s="336">
        <f t="shared" si="105"/>
        <v>2.0349298734986639E-2</v>
      </c>
      <c r="Y71" s="336">
        <f t="shared" si="105"/>
        <v>1.990757814448111E-2</v>
      </c>
      <c r="Z71" s="336">
        <f t="shared" si="105"/>
        <v>1.9425575670304288E-2</v>
      </c>
      <c r="AA71" s="336">
        <f t="shared" si="105"/>
        <v>1.8922476096189775E-2</v>
      </c>
      <c r="AB71" s="336">
        <f t="shared" si="105"/>
        <v>1.843200617200565E-2</v>
      </c>
      <c r="AC71" s="336">
        <f t="shared" si="105"/>
        <v>1.8035316836030598E-2</v>
      </c>
      <c r="AD71" s="336">
        <f t="shared" si="105"/>
        <v>1.7783820172856561E-2</v>
      </c>
      <c r="AE71" s="336">
        <f t="shared" ref="AE71:AL71" si="106">AE24/AE$49</f>
        <v>1.740728271149921E-2</v>
      </c>
      <c r="AF71" s="336">
        <f t="shared" si="106"/>
        <v>1.7001910685009076E-2</v>
      </c>
      <c r="AG71" s="336">
        <f t="shared" si="106"/>
        <v>1.6469268193607153E-2</v>
      </c>
      <c r="AH71" s="336">
        <f t="shared" si="106"/>
        <v>1.5978034751677091E-2</v>
      </c>
      <c r="AI71" s="336">
        <f t="shared" si="106"/>
        <v>1.5512665402044603E-2</v>
      </c>
      <c r="AJ71" s="336">
        <f t="shared" si="106"/>
        <v>1.4992792267344054E-2</v>
      </c>
      <c r="AK71" s="336">
        <f t="shared" si="106"/>
        <v>1.4727816439759596E-2</v>
      </c>
      <c r="AL71" s="336">
        <f t="shared" si="106"/>
        <v>1.553917524884205E-2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0.11812348561817033</v>
      </c>
      <c r="N73" s="337">
        <f t="shared" si="107"/>
        <v>0.12114488233529108</v>
      </c>
      <c r="O73" s="337">
        <f t="shared" si="107"/>
        <v>0.11860760566458373</v>
      </c>
      <c r="P73" s="337">
        <f t="shared" si="107"/>
        <v>0.11968183114161644</v>
      </c>
      <c r="Q73" s="337">
        <f t="shared" si="107"/>
        <v>0.12317006338416904</v>
      </c>
      <c r="R73" s="337">
        <f t="shared" si="107"/>
        <v>0.12311312861856853</v>
      </c>
      <c r="S73" s="337">
        <f t="shared" si="107"/>
        <v>0.11972123239399676</v>
      </c>
      <c r="T73" s="337">
        <f t="shared" si="107"/>
        <v>0.11772176368627557</v>
      </c>
      <c r="U73" s="337">
        <f t="shared" si="107"/>
        <v>0.11723273571510162</v>
      </c>
      <c r="V73" s="337">
        <f t="shared" si="107"/>
        <v>0.1189957502341574</v>
      </c>
      <c r="W73" s="337">
        <f t="shared" si="107"/>
        <v>0.10822935503189472</v>
      </c>
      <c r="X73" s="337">
        <f t="shared" si="107"/>
        <v>0.10918012505018505</v>
      </c>
      <c r="Y73" s="337">
        <f t="shared" si="107"/>
        <v>0.10833397139460199</v>
      </c>
      <c r="Z73" s="337">
        <f t="shared" si="107"/>
        <v>0.1079797655669168</v>
      </c>
      <c r="AA73" s="337">
        <f t="shared" si="107"/>
        <v>0.10746084795267825</v>
      </c>
      <c r="AB73" s="337">
        <f t="shared" si="107"/>
        <v>0.10673800432300595</v>
      </c>
      <c r="AC73" s="337">
        <f t="shared" si="107"/>
        <v>0.10609873695604907</v>
      </c>
      <c r="AD73" s="337">
        <f t="shared" si="107"/>
        <v>0.10545140158600459</v>
      </c>
      <c r="AE73" s="337">
        <f t="shared" ref="AE73:AL73" si="108">AE26/AE$49</f>
        <v>0.10480149393321368</v>
      </c>
      <c r="AF73" s="337">
        <f t="shared" si="108"/>
        <v>0.10415019803007186</v>
      </c>
      <c r="AG73" s="337">
        <f t="shared" si="108"/>
        <v>0.10351578009662733</v>
      </c>
      <c r="AH73" s="337">
        <f t="shared" si="108"/>
        <v>0.10287547596024957</v>
      </c>
      <c r="AI73" s="337">
        <f t="shared" si="108"/>
        <v>0.10223042964415929</v>
      </c>
      <c r="AJ73" s="337">
        <f t="shared" si="108"/>
        <v>0.10156029513099014</v>
      </c>
      <c r="AK73" s="337">
        <f t="shared" si="108"/>
        <v>0.10088064388010344</v>
      </c>
      <c r="AL73" s="337">
        <f t="shared" si="108"/>
        <v>0.10002689917174919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1.7340779147034021E-2</v>
      </c>
      <c r="N74" s="336">
        <f t="shared" si="109"/>
        <v>1.5941549846961313E-2</v>
      </c>
      <c r="O74" s="336">
        <f t="shared" si="109"/>
        <v>1.5384826435682163E-2</v>
      </c>
      <c r="P74" s="336">
        <f t="shared" si="109"/>
        <v>1.4662778672414689E-2</v>
      </c>
      <c r="Q74" s="336">
        <f t="shared" si="109"/>
        <v>1.5829555206030677E-2</v>
      </c>
      <c r="R74" s="336">
        <f t="shared" si="109"/>
        <v>1.488242471754995E-2</v>
      </c>
      <c r="S74" s="336">
        <f t="shared" si="109"/>
        <v>1.5236657891379391E-2</v>
      </c>
      <c r="T74" s="336">
        <f t="shared" si="109"/>
        <v>1.4651452219780418E-2</v>
      </c>
      <c r="U74" s="336">
        <f t="shared" si="109"/>
        <v>1.5525359914791655E-2</v>
      </c>
      <c r="V74" s="336">
        <f t="shared" si="109"/>
        <v>1.3596324712017648E-2</v>
      </c>
      <c r="W74" s="336">
        <f t="shared" si="109"/>
        <v>1.5118080716970237E-2</v>
      </c>
      <c r="X74" s="336">
        <f t="shared" si="109"/>
        <v>1.4417301219675355E-2</v>
      </c>
      <c r="Y74" s="336">
        <f t="shared" si="109"/>
        <v>1.441435527930769E-2</v>
      </c>
      <c r="Z74" s="336">
        <f t="shared" si="109"/>
        <v>1.449257451686015E-2</v>
      </c>
      <c r="AA74" s="336">
        <f t="shared" si="109"/>
        <v>1.4542787491294555E-2</v>
      </c>
      <c r="AB74" s="336">
        <f t="shared" si="109"/>
        <v>1.4565060370458089E-2</v>
      </c>
      <c r="AC74" s="336">
        <f t="shared" si="109"/>
        <v>1.4588180356136496E-2</v>
      </c>
      <c r="AD74" s="336">
        <f t="shared" si="109"/>
        <v>1.461486586682016E-2</v>
      </c>
      <c r="AE74" s="336">
        <f t="shared" ref="AE74:AL74" si="110">AE27/AE$49</f>
        <v>1.4642784747456086E-2</v>
      </c>
      <c r="AF74" s="336">
        <f t="shared" si="110"/>
        <v>1.4663369856477322E-2</v>
      </c>
      <c r="AG74" s="336">
        <f t="shared" si="110"/>
        <v>1.4705384098054879E-2</v>
      </c>
      <c r="AH74" s="336">
        <f t="shared" si="110"/>
        <v>1.4749222111799793E-2</v>
      </c>
      <c r="AI74" s="336">
        <f t="shared" si="110"/>
        <v>1.481122879708092E-2</v>
      </c>
      <c r="AJ74" s="336">
        <f t="shared" si="110"/>
        <v>1.4872272290165659E-2</v>
      </c>
      <c r="AK74" s="336">
        <f t="shared" si="110"/>
        <v>1.4927820379541209E-2</v>
      </c>
      <c r="AL74" s="336">
        <f t="shared" si="110"/>
        <v>1.4977881835735084E-2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4.2263316766028645E-2</v>
      </c>
      <c r="N75" s="336">
        <f t="shared" si="111"/>
        <v>4.728933500207122E-2</v>
      </c>
      <c r="O75" s="336">
        <f t="shared" si="111"/>
        <v>4.3282504099738356E-2</v>
      </c>
      <c r="P75" s="336">
        <f t="shared" si="111"/>
        <v>4.5929288971339334E-2</v>
      </c>
      <c r="Q75" s="336">
        <f t="shared" si="111"/>
        <v>4.5112946320287971E-2</v>
      </c>
      <c r="R75" s="336">
        <f t="shared" si="111"/>
        <v>4.6954758787236081E-2</v>
      </c>
      <c r="S75" s="336">
        <f t="shared" si="111"/>
        <v>4.5056332852082354E-2</v>
      </c>
      <c r="T75" s="336">
        <f t="shared" si="111"/>
        <v>4.2545745804807328E-2</v>
      </c>
      <c r="U75" s="336">
        <f t="shared" si="111"/>
        <v>4.3152204222348431E-2</v>
      </c>
      <c r="V75" s="336">
        <f t="shared" si="111"/>
        <v>4.4703283051287186E-2</v>
      </c>
      <c r="W75" s="336">
        <f t="shared" si="111"/>
        <v>4.0399889902895607E-2</v>
      </c>
      <c r="X75" s="336">
        <f t="shared" si="111"/>
        <v>4.0233608440420107E-2</v>
      </c>
      <c r="Y75" s="336">
        <f t="shared" si="111"/>
        <v>3.9634262058389526E-2</v>
      </c>
      <c r="Z75" s="336">
        <f t="shared" si="111"/>
        <v>3.9152085291198312E-2</v>
      </c>
      <c r="AA75" s="336">
        <f t="shared" si="111"/>
        <v>3.866227288302055E-2</v>
      </c>
      <c r="AB75" s="336">
        <f t="shared" si="111"/>
        <v>3.8198409579931716E-2</v>
      </c>
      <c r="AC75" s="336">
        <f t="shared" si="111"/>
        <v>3.7790277125241689E-2</v>
      </c>
      <c r="AD75" s="336">
        <f t="shared" si="111"/>
        <v>3.7403913235371754E-2</v>
      </c>
      <c r="AE75" s="336">
        <f t="shared" ref="AE75:AL75" si="112">AE28/AE$49</f>
        <v>3.7019472859430941E-2</v>
      </c>
      <c r="AF75" s="336">
        <f t="shared" si="112"/>
        <v>3.6647229960093786E-2</v>
      </c>
      <c r="AG75" s="336">
        <f t="shared" si="112"/>
        <v>3.6278620864749193E-2</v>
      </c>
      <c r="AH75" s="336">
        <f t="shared" si="112"/>
        <v>3.5909588560939787E-2</v>
      </c>
      <c r="AI75" s="336">
        <f t="shared" si="112"/>
        <v>3.5536878631121052E-2</v>
      </c>
      <c r="AJ75" s="336">
        <f t="shared" si="112"/>
        <v>3.5161630370965188E-2</v>
      </c>
      <c r="AK75" s="336">
        <f t="shared" si="112"/>
        <v>3.4780827634523795E-2</v>
      </c>
      <c r="AL75" s="336">
        <f t="shared" si="112"/>
        <v>3.4423092040081128E-2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3.7397640061827782E-2</v>
      </c>
      <c r="N76" s="336">
        <f t="shared" si="113"/>
        <v>3.7806643954084833E-2</v>
      </c>
      <c r="O76" s="336">
        <f t="shared" si="113"/>
        <v>3.8773915792026332E-2</v>
      </c>
      <c r="P76" s="336">
        <f t="shared" si="113"/>
        <v>3.8433281132895014E-2</v>
      </c>
      <c r="Q76" s="336">
        <f t="shared" si="113"/>
        <v>4.1161377623926194E-2</v>
      </c>
      <c r="R76" s="336">
        <f t="shared" si="113"/>
        <v>4.0883008062616723E-2</v>
      </c>
      <c r="S76" s="336">
        <f t="shared" si="113"/>
        <v>3.8449132180071281E-2</v>
      </c>
      <c r="T76" s="336">
        <f t="shared" si="113"/>
        <v>3.8919620452102663E-2</v>
      </c>
      <c r="U76" s="336">
        <f t="shared" si="113"/>
        <v>3.7826536743817883E-2</v>
      </c>
      <c r="V76" s="336">
        <f t="shared" si="113"/>
        <v>4.1615912972620038E-2</v>
      </c>
      <c r="W76" s="336">
        <f t="shared" si="113"/>
        <v>3.4035606927940526E-2</v>
      </c>
      <c r="X76" s="336">
        <f t="shared" si="113"/>
        <v>3.5875504713027674E-2</v>
      </c>
      <c r="Y76" s="336">
        <f t="shared" si="113"/>
        <v>3.5710082277388935E-2</v>
      </c>
      <c r="Z76" s="336">
        <f t="shared" si="113"/>
        <v>3.5876213633892484E-2</v>
      </c>
      <c r="AA76" s="336">
        <f t="shared" si="113"/>
        <v>3.5943704076312269E-2</v>
      </c>
      <c r="AB76" s="336">
        <f t="shared" si="113"/>
        <v>3.5809666620126288E-2</v>
      </c>
      <c r="AC76" s="336">
        <f t="shared" si="113"/>
        <v>3.5692114059829284E-2</v>
      </c>
      <c r="AD76" s="336">
        <f t="shared" si="113"/>
        <v>3.5552212378946201E-2</v>
      </c>
      <c r="AE76" s="336">
        <f t="shared" ref="AE76:AL76" si="114">AE29/AE$49</f>
        <v>3.5400780994613343E-2</v>
      </c>
      <c r="AF76" s="336">
        <f t="shared" si="114"/>
        <v>3.5252632013679182E-2</v>
      </c>
      <c r="AG76" s="336">
        <f t="shared" si="114"/>
        <v>3.5105399864644386E-2</v>
      </c>
      <c r="AH76" s="336">
        <f t="shared" si="114"/>
        <v>3.4947625031871335E-2</v>
      </c>
      <c r="AI76" s="336">
        <f t="shared" si="114"/>
        <v>3.4780912360978793E-2</v>
      </c>
      <c r="AJ76" s="336">
        <f t="shared" si="114"/>
        <v>3.4604694449224718E-2</v>
      </c>
      <c r="AK76" s="336">
        <f t="shared" si="114"/>
        <v>3.4426943504161894E-2</v>
      </c>
      <c r="AL76" s="336">
        <f t="shared" si="114"/>
        <v>3.4256369415182737E-2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2.1121749643279873E-2</v>
      </c>
      <c r="N77" s="336">
        <f t="shared" si="115"/>
        <v>2.0107353532173727E-2</v>
      </c>
      <c r="O77" s="336">
        <f t="shared" si="115"/>
        <v>2.1166359337136873E-2</v>
      </c>
      <c r="P77" s="336">
        <f t="shared" si="115"/>
        <v>2.0656482364967397E-2</v>
      </c>
      <c r="Q77" s="336">
        <f t="shared" si="115"/>
        <v>2.1066184233924173E-2</v>
      </c>
      <c r="R77" s="336">
        <f t="shared" si="115"/>
        <v>2.0392937051165769E-2</v>
      </c>
      <c r="S77" s="336">
        <f t="shared" si="115"/>
        <v>2.0979109470463719E-2</v>
      </c>
      <c r="T77" s="336">
        <f t="shared" si="115"/>
        <v>2.1604945209585159E-2</v>
      </c>
      <c r="U77" s="336">
        <f t="shared" si="115"/>
        <v>2.0728634834143646E-2</v>
      </c>
      <c r="V77" s="336">
        <f t="shared" si="115"/>
        <v>1.9080229498232522E-2</v>
      </c>
      <c r="W77" s="336">
        <f t="shared" si="115"/>
        <v>1.8675777484088343E-2</v>
      </c>
      <c r="X77" s="336">
        <f t="shared" si="115"/>
        <v>1.865371067706191E-2</v>
      </c>
      <c r="Y77" s="336">
        <f t="shared" si="115"/>
        <v>1.8575271779515828E-2</v>
      </c>
      <c r="Z77" s="336">
        <f t="shared" si="115"/>
        <v>1.8458892124965855E-2</v>
      </c>
      <c r="AA77" s="336">
        <f t="shared" si="115"/>
        <v>1.8312083502050859E-2</v>
      </c>
      <c r="AB77" s="336">
        <f t="shared" si="115"/>
        <v>1.816486775248986E-2</v>
      </c>
      <c r="AC77" s="336">
        <f t="shared" si="115"/>
        <v>1.8028165414841611E-2</v>
      </c>
      <c r="AD77" s="336">
        <f t="shared" si="115"/>
        <v>1.7880410104866479E-2</v>
      </c>
      <c r="AE77" s="336">
        <f t="shared" ref="AE77:AL77" si="116">AE30/AE$49</f>
        <v>1.7738455331713299E-2</v>
      </c>
      <c r="AF77" s="336">
        <f t="shared" si="116"/>
        <v>1.7586966199821575E-2</v>
      </c>
      <c r="AG77" s="336">
        <f t="shared" si="116"/>
        <v>1.7426375269178871E-2</v>
      </c>
      <c r="AH77" s="336">
        <f t="shared" si="116"/>
        <v>1.7269040255638642E-2</v>
      </c>
      <c r="AI77" s="336">
        <f t="shared" si="116"/>
        <v>1.7101409854978534E-2</v>
      </c>
      <c r="AJ77" s="336">
        <f t="shared" si="116"/>
        <v>1.6921698020634576E-2</v>
      </c>
      <c r="AK77" s="336">
        <f t="shared" si="116"/>
        <v>1.6745052361876542E-2</v>
      </c>
      <c r="AL77" s="336">
        <f t="shared" si="116"/>
        <v>1.6369555880750234E-2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0.10225480304471436</v>
      </c>
      <c r="N79" s="337">
        <f t="shared" si="117"/>
        <v>9.6103315208422288E-2</v>
      </c>
      <c r="O79" s="337">
        <f t="shared" si="117"/>
        <v>9.6268005146068383E-2</v>
      </c>
      <c r="P79" s="337">
        <f t="shared" si="117"/>
        <v>9.6457775409026711E-2</v>
      </c>
      <c r="Q79" s="337">
        <f t="shared" si="117"/>
        <v>9.8577735210660156E-2</v>
      </c>
      <c r="R79" s="337">
        <f t="shared" si="117"/>
        <v>9.937669384979872E-2</v>
      </c>
      <c r="S79" s="337">
        <f t="shared" si="117"/>
        <v>9.7556405093125451E-2</v>
      </c>
      <c r="T79" s="337">
        <f t="shared" si="117"/>
        <v>9.3824216323069518E-2</v>
      </c>
      <c r="U79" s="337">
        <f t="shared" si="117"/>
        <v>9.4784640332464226E-2</v>
      </c>
      <c r="V79" s="337">
        <f t="shared" si="117"/>
        <v>9.477058855088398E-2</v>
      </c>
      <c r="W79" s="337">
        <f t="shared" si="117"/>
        <v>8.9770989225963924E-2</v>
      </c>
      <c r="X79" s="337">
        <f t="shared" si="117"/>
        <v>9.2829531747867733E-2</v>
      </c>
      <c r="Y79" s="337">
        <f t="shared" si="117"/>
        <v>9.3639226026507844E-2</v>
      </c>
      <c r="Z79" s="337">
        <f t="shared" si="117"/>
        <v>9.4137040249751378E-2</v>
      </c>
      <c r="AA79" s="337">
        <f t="shared" si="117"/>
        <v>9.4763308333272539E-2</v>
      </c>
      <c r="AB79" s="337">
        <f t="shared" si="117"/>
        <v>9.5478329868987938E-2</v>
      </c>
      <c r="AC79" s="337">
        <f t="shared" si="117"/>
        <v>9.6114258594616281E-2</v>
      </c>
      <c r="AD79" s="337">
        <f t="shared" si="117"/>
        <v>9.6713284148395945E-2</v>
      </c>
      <c r="AE79" s="337">
        <f t="shared" ref="AE79:AL79" si="118">AE32/AE$49</f>
        <v>9.7410399169063286E-2</v>
      </c>
      <c r="AF79" s="337">
        <f t="shared" si="118"/>
        <v>9.810868026713955E-2</v>
      </c>
      <c r="AG79" s="337">
        <f t="shared" si="118"/>
        <v>9.8796919756845653E-2</v>
      </c>
      <c r="AH79" s="337">
        <f t="shared" si="118"/>
        <v>9.9471878840514685E-2</v>
      </c>
      <c r="AI79" s="337">
        <f t="shared" si="118"/>
        <v>0.10004191091381501</v>
      </c>
      <c r="AJ79" s="337">
        <f t="shared" si="118"/>
        <v>0.10062420950619105</v>
      </c>
      <c r="AK79" s="337">
        <f t="shared" si="118"/>
        <v>0.10118856955917369</v>
      </c>
      <c r="AL79" s="337">
        <f t="shared" si="118"/>
        <v>0.10169871571112539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7.8249368915193823E-2</v>
      </c>
      <c r="N80" s="336">
        <f t="shared" si="119"/>
        <v>7.2041638207440514E-2</v>
      </c>
      <c r="O80" s="336">
        <f t="shared" si="119"/>
        <v>7.4580325262991298E-2</v>
      </c>
      <c r="P80" s="336">
        <f t="shared" si="119"/>
        <v>7.3408676315808663E-2</v>
      </c>
      <c r="Q80" s="336">
        <f t="shared" si="119"/>
        <v>7.441066596748111E-2</v>
      </c>
      <c r="R80" s="336">
        <f t="shared" si="119"/>
        <v>7.7944646715032373E-2</v>
      </c>
      <c r="S80" s="336">
        <f t="shared" si="119"/>
        <v>7.5824389055112934E-2</v>
      </c>
      <c r="T80" s="336">
        <f t="shared" si="119"/>
        <v>7.2712393048783644E-2</v>
      </c>
      <c r="U80" s="336">
        <f t="shared" si="119"/>
        <v>7.2410756490275383E-2</v>
      </c>
      <c r="V80" s="336">
        <f t="shared" si="119"/>
        <v>7.227193568264588E-2</v>
      </c>
      <c r="W80" s="336">
        <f t="shared" si="119"/>
        <v>6.9422867649273218E-2</v>
      </c>
      <c r="X80" s="336">
        <f t="shared" si="119"/>
        <v>7.2345650977844775E-2</v>
      </c>
      <c r="Y80" s="336">
        <f t="shared" si="119"/>
        <v>7.2896784420771674E-2</v>
      </c>
      <c r="Z80" s="336">
        <f t="shared" si="119"/>
        <v>7.3261181415018625E-2</v>
      </c>
      <c r="AA80" s="336">
        <f t="shared" si="119"/>
        <v>7.3785511570052656E-2</v>
      </c>
      <c r="AB80" s="336">
        <f t="shared" si="119"/>
        <v>7.4413606649114436E-2</v>
      </c>
      <c r="AC80" s="336">
        <f t="shared" si="119"/>
        <v>7.4955436552839538E-2</v>
      </c>
      <c r="AD80" s="336">
        <f t="shared" si="119"/>
        <v>7.5458308163692908E-2</v>
      </c>
      <c r="AE80" s="336">
        <f t="shared" ref="AE80:AL80" si="120">AE33/AE$49</f>
        <v>7.6061599488483372E-2</v>
      </c>
      <c r="AF80" s="336">
        <f t="shared" si="120"/>
        <v>7.6670477274641186E-2</v>
      </c>
      <c r="AG80" s="336">
        <f t="shared" si="120"/>
        <v>7.7269992697919662E-2</v>
      </c>
      <c r="AH80" s="336">
        <f t="shared" si="120"/>
        <v>7.7855628641502403E-2</v>
      </c>
      <c r="AI80" s="336">
        <f t="shared" si="120"/>
        <v>7.8336311788961277E-2</v>
      </c>
      <c r="AJ80" s="336">
        <f t="shared" si="120"/>
        <v>7.8834593262004149E-2</v>
      </c>
      <c r="AK80" s="336">
        <f t="shared" si="120"/>
        <v>7.9346382587772532E-2</v>
      </c>
      <c r="AL80" s="336">
        <f t="shared" si="120"/>
        <v>7.9875047524796752E-2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2.2597166205363898E-2</v>
      </c>
      <c r="N81" s="336">
        <f t="shared" si="121"/>
        <v>2.3081448049926619E-2</v>
      </c>
      <c r="O81" s="336">
        <f t="shared" si="121"/>
        <v>2.0758171084616764E-2</v>
      </c>
      <c r="P81" s="336">
        <f t="shared" si="121"/>
        <v>2.2263039767419546E-2</v>
      </c>
      <c r="Q81" s="336">
        <f t="shared" si="121"/>
        <v>2.3295572206255121E-2</v>
      </c>
      <c r="R81" s="336">
        <f t="shared" si="121"/>
        <v>2.0576831085079975E-2</v>
      </c>
      <c r="S81" s="336">
        <f t="shared" si="121"/>
        <v>2.1080306506485329E-2</v>
      </c>
      <c r="T81" s="336">
        <f t="shared" si="121"/>
        <v>2.0400348451833205E-2</v>
      </c>
      <c r="U81" s="336">
        <f t="shared" si="121"/>
        <v>2.1638600663627463E-2</v>
      </c>
      <c r="V81" s="336">
        <f t="shared" si="121"/>
        <v>2.1882602494772956E-2</v>
      </c>
      <c r="W81" s="336">
        <f t="shared" si="121"/>
        <v>1.9500758322725846E-2</v>
      </c>
      <c r="X81" s="336">
        <f t="shared" si="121"/>
        <v>1.9867345966751826E-2</v>
      </c>
      <c r="Y81" s="336">
        <f t="shared" si="121"/>
        <v>2.0122665786391252E-2</v>
      </c>
      <c r="Z81" s="336">
        <f t="shared" si="121"/>
        <v>2.025475233603153E-2</v>
      </c>
      <c r="AA81" s="336">
        <f t="shared" si="121"/>
        <v>2.0356370705837457E-2</v>
      </c>
      <c r="AB81" s="336">
        <f t="shared" si="121"/>
        <v>2.0444502386420236E-2</v>
      </c>
      <c r="AC81" s="336">
        <f t="shared" si="121"/>
        <v>2.0538913432663633E-2</v>
      </c>
      <c r="AD81" s="336">
        <f t="shared" si="121"/>
        <v>2.063549485615768E-2</v>
      </c>
      <c r="AE81" s="336">
        <f t="shared" ref="AE81:AL81" si="122">AE34/AE$49</f>
        <v>2.0729060518987475E-2</v>
      </c>
      <c r="AF81" s="336">
        <f t="shared" si="122"/>
        <v>2.0819126414161979E-2</v>
      </c>
      <c r="AG81" s="336">
        <f t="shared" si="122"/>
        <v>2.0907528237312761E-2</v>
      </c>
      <c r="AH81" s="336">
        <f t="shared" si="122"/>
        <v>2.0996762343923329E-2</v>
      </c>
      <c r="AI81" s="336">
        <f t="shared" si="122"/>
        <v>2.1085466252033475E-2</v>
      </c>
      <c r="AJ81" s="336">
        <f t="shared" si="122"/>
        <v>2.1170739133709825E-2</v>
      </c>
      <c r="AK81" s="336">
        <f t="shared" si="122"/>
        <v>2.122315402871934E-2</v>
      </c>
      <c r="AL81" s="336">
        <f t="shared" si="122"/>
        <v>2.1205972976155459E-2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1.4082679241566379E-3</v>
      </c>
      <c r="N82" s="336">
        <f t="shared" si="123"/>
        <v>9.8022895105515551E-4</v>
      </c>
      <c r="O82" s="336">
        <f t="shared" si="123"/>
        <v>9.2950879846032531E-4</v>
      </c>
      <c r="P82" s="336">
        <f t="shared" si="123"/>
        <v>7.8605932579849992E-4</v>
      </c>
      <c r="Q82" s="336">
        <f t="shared" si="123"/>
        <v>8.7149703692392783E-4</v>
      </c>
      <c r="R82" s="336">
        <f t="shared" si="123"/>
        <v>8.5521604968636842E-4</v>
      </c>
      <c r="S82" s="336">
        <f t="shared" si="123"/>
        <v>6.5170953152718185E-4</v>
      </c>
      <c r="T82" s="336">
        <f t="shared" si="123"/>
        <v>7.1147482245266242E-4</v>
      </c>
      <c r="U82" s="336">
        <f t="shared" si="123"/>
        <v>7.3528317856139797E-4</v>
      </c>
      <c r="V82" s="336">
        <f t="shared" si="123"/>
        <v>6.1605037346516064E-4</v>
      </c>
      <c r="W82" s="336">
        <f t="shared" si="123"/>
        <v>8.4736325396486721E-4</v>
      </c>
      <c r="X82" s="336">
        <f t="shared" si="123"/>
        <v>6.1653480327114216E-4</v>
      </c>
      <c r="Y82" s="336">
        <f t="shared" si="123"/>
        <v>6.1977581934492343E-4</v>
      </c>
      <c r="Z82" s="336">
        <f t="shared" si="123"/>
        <v>6.2110649870122784E-4</v>
      </c>
      <c r="AA82" s="336">
        <f t="shared" si="123"/>
        <v>6.214260573824457E-4</v>
      </c>
      <c r="AB82" s="336">
        <f t="shared" si="123"/>
        <v>6.2022083345328555E-4</v>
      </c>
      <c r="AC82" s="336">
        <f t="shared" si="123"/>
        <v>6.1990860911312286E-4</v>
      </c>
      <c r="AD82" s="336">
        <f t="shared" si="123"/>
        <v>6.1948112854536745E-4</v>
      </c>
      <c r="AE82" s="336">
        <f t="shared" ref="AE82:AL82" si="124">AE35/AE$49</f>
        <v>6.1973916159244777E-4</v>
      </c>
      <c r="AF82" s="336">
        <f t="shared" si="124"/>
        <v>6.1907657833638408E-4</v>
      </c>
      <c r="AG82" s="336">
        <f t="shared" si="124"/>
        <v>6.1939882161323422E-4</v>
      </c>
      <c r="AH82" s="336">
        <f t="shared" si="124"/>
        <v>6.1948785508895293E-4</v>
      </c>
      <c r="AI82" s="336">
        <f t="shared" si="124"/>
        <v>6.201328728202614E-4</v>
      </c>
      <c r="AJ82" s="336">
        <f t="shared" si="124"/>
        <v>6.1887711047706661E-4</v>
      </c>
      <c r="AK82" s="336">
        <f t="shared" si="124"/>
        <v>6.1903294268180527E-4</v>
      </c>
      <c r="AL82" s="336">
        <f t="shared" si="124"/>
        <v>6.1769521017316731E-4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8.7008640604127205E-2</v>
      </c>
      <c r="N84" s="337">
        <f t="shared" si="125"/>
        <v>8.888649797128427E-2</v>
      </c>
      <c r="O84" s="337">
        <f t="shared" si="125"/>
        <v>9.3606416996576278E-2</v>
      </c>
      <c r="P84" s="337">
        <f t="shared" si="125"/>
        <v>9.1490691298828281E-2</v>
      </c>
      <c r="Q84" s="337">
        <f t="shared" si="125"/>
        <v>8.7724139121259523E-2</v>
      </c>
      <c r="R84" s="337">
        <f t="shared" si="125"/>
        <v>8.6833828605273902E-2</v>
      </c>
      <c r="S84" s="337">
        <f t="shared" si="125"/>
        <v>9.4640862325220981E-2</v>
      </c>
      <c r="T84" s="337">
        <f t="shared" si="125"/>
        <v>9.1064381454226517E-2</v>
      </c>
      <c r="U84" s="337">
        <f t="shared" si="125"/>
        <v>8.5748982897176806E-2</v>
      </c>
      <c r="V84" s="337">
        <f t="shared" si="125"/>
        <v>8.3469514020108299E-2</v>
      </c>
      <c r="W84" s="337">
        <f t="shared" si="125"/>
        <v>8.5278040022261137E-2</v>
      </c>
      <c r="X84" s="337">
        <f t="shared" si="125"/>
        <v>8.4142068338397061E-2</v>
      </c>
      <c r="Y84" s="337">
        <f t="shared" si="125"/>
        <v>8.3702635886263504E-2</v>
      </c>
      <c r="Z84" s="337">
        <f t="shared" si="125"/>
        <v>8.3161155541919718E-2</v>
      </c>
      <c r="AA84" s="337">
        <f t="shared" si="125"/>
        <v>8.2726521025082878E-2</v>
      </c>
      <c r="AB84" s="337">
        <f t="shared" si="125"/>
        <v>8.2358198881978234E-2</v>
      </c>
      <c r="AC84" s="337">
        <f t="shared" si="125"/>
        <v>8.1943093516791354E-2</v>
      </c>
      <c r="AD84" s="337">
        <f t="shared" si="125"/>
        <v>8.1489642121082728E-2</v>
      </c>
      <c r="AE84" s="337">
        <f t="shared" ref="AE84:AL84" si="126">AE37/AE$49</f>
        <v>8.1003446189926359E-2</v>
      </c>
      <c r="AF84" s="337">
        <f t="shared" si="126"/>
        <v>8.0522979307558487E-2</v>
      </c>
      <c r="AG84" s="337">
        <f t="shared" si="126"/>
        <v>8.0014681350246641E-2</v>
      </c>
      <c r="AH84" s="337">
        <f t="shared" si="126"/>
        <v>7.9490456911136195E-2</v>
      </c>
      <c r="AI84" s="337">
        <f t="shared" si="126"/>
        <v>7.8964534644194936E-2</v>
      </c>
      <c r="AJ84" s="337">
        <f t="shared" si="126"/>
        <v>7.8407431296715208E-2</v>
      </c>
      <c r="AK84" s="337">
        <f t="shared" si="126"/>
        <v>7.7859027596712982E-2</v>
      </c>
      <c r="AL84" s="337">
        <f t="shared" si="126"/>
        <v>7.7244451157991639E-2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7.1738304548325638E-2</v>
      </c>
      <c r="N85" s="336">
        <f t="shared" si="127"/>
        <v>7.4051597137147387E-2</v>
      </c>
      <c r="O85" s="336">
        <f t="shared" si="127"/>
        <v>7.8748978844263212E-2</v>
      </c>
      <c r="P85" s="336">
        <f t="shared" si="127"/>
        <v>7.6492008824635943E-2</v>
      </c>
      <c r="Q85" s="336">
        <f t="shared" si="127"/>
        <v>7.3628973627736821E-2</v>
      </c>
      <c r="R85" s="336">
        <f t="shared" si="127"/>
        <v>7.176092922971683E-2</v>
      </c>
      <c r="S85" s="336">
        <f t="shared" si="127"/>
        <v>8.0073007544649313E-2</v>
      </c>
      <c r="T85" s="336">
        <f t="shared" si="127"/>
        <v>7.4902371239004381E-2</v>
      </c>
      <c r="U85" s="336">
        <f t="shared" si="127"/>
        <v>6.9529842850408904E-2</v>
      </c>
      <c r="V85" s="336">
        <f t="shared" si="127"/>
        <v>6.7729725573242375E-2</v>
      </c>
      <c r="W85" s="336">
        <f t="shared" si="127"/>
        <v>6.8440771181815518E-2</v>
      </c>
      <c r="X85" s="336">
        <f t="shared" si="127"/>
        <v>6.4037602143292141E-2</v>
      </c>
      <c r="Y85" s="336">
        <f t="shared" si="127"/>
        <v>6.344916776929399E-2</v>
      </c>
      <c r="Z85" s="336">
        <f t="shared" si="127"/>
        <v>6.2740833350139039E-2</v>
      </c>
      <c r="AA85" s="336">
        <f t="shared" si="127"/>
        <v>6.2145092616950434E-2</v>
      </c>
      <c r="AB85" s="336">
        <f t="shared" si="127"/>
        <v>6.1609352401958348E-2</v>
      </c>
      <c r="AC85" s="336">
        <f t="shared" si="127"/>
        <v>6.1039935018131666E-2</v>
      </c>
      <c r="AD85" s="336">
        <f t="shared" si="127"/>
        <v>6.0426604045607679E-2</v>
      </c>
      <c r="AE85" s="336">
        <f t="shared" ref="AE85:AL85" si="128">AE38/AE$49</f>
        <v>5.9786023465979179E-2</v>
      </c>
      <c r="AF85" s="336">
        <f t="shared" si="128"/>
        <v>5.9143023866330843E-2</v>
      </c>
      <c r="AG85" s="336">
        <f t="shared" si="128"/>
        <v>5.8470683888418085E-2</v>
      </c>
      <c r="AH85" s="336">
        <f t="shared" si="128"/>
        <v>5.7782917827561148E-2</v>
      </c>
      <c r="AI85" s="336">
        <f t="shared" si="128"/>
        <v>5.7103656758180341E-2</v>
      </c>
      <c r="AJ85" s="336">
        <f t="shared" si="128"/>
        <v>5.6393240463342591E-2</v>
      </c>
      <c r="AK85" s="336">
        <f t="shared" si="128"/>
        <v>5.5698249146793159E-2</v>
      </c>
      <c r="AL85" s="336">
        <f t="shared" si="128"/>
        <v>5.494213694097063E-2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1.5270336055801574E-2</v>
      </c>
      <c r="N86" s="336">
        <f t="shared" si="129"/>
        <v>1.4834900834136876E-2</v>
      </c>
      <c r="O86" s="336">
        <f t="shared" si="129"/>
        <v>1.4857438152313048E-2</v>
      </c>
      <c r="P86" s="336">
        <f t="shared" si="129"/>
        <v>1.4998682474192339E-2</v>
      </c>
      <c r="Q86" s="336">
        <f t="shared" si="129"/>
        <v>1.4095165493522705E-2</v>
      </c>
      <c r="R86" s="336">
        <f t="shared" si="129"/>
        <v>1.5072899375557077E-2</v>
      </c>
      <c r="S86" s="336">
        <f t="shared" si="129"/>
        <v>1.4567854780571668E-2</v>
      </c>
      <c r="T86" s="336">
        <f t="shared" si="129"/>
        <v>1.6162010215222129E-2</v>
      </c>
      <c r="U86" s="336">
        <f t="shared" si="129"/>
        <v>1.6219140046767899E-2</v>
      </c>
      <c r="V86" s="336">
        <f t="shared" si="129"/>
        <v>1.573978844686592E-2</v>
      </c>
      <c r="W86" s="336">
        <f t="shared" si="129"/>
        <v>1.6837268840445615E-2</v>
      </c>
      <c r="X86" s="336">
        <f t="shared" si="129"/>
        <v>2.0104466195104923E-2</v>
      </c>
      <c r="Y86" s="336">
        <f t="shared" si="129"/>
        <v>2.0253468116969514E-2</v>
      </c>
      <c r="Z86" s="336">
        <f t="shared" si="129"/>
        <v>2.0420322191780686E-2</v>
      </c>
      <c r="AA86" s="336">
        <f t="shared" si="129"/>
        <v>2.0581428408132447E-2</v>
      </c>
      <c r="AB86" s="336">
        <f t="shared" si="129"/>
        <v>2.074884648001989E-2</v>
      </c>
      <c r="AC86" s="336">
        <f t="shared" si="129"/>
        <v>2.0903158498659695E-2</v>
      </c>
      <c r="AD86" s="336">
        <f t="shared" si="129"/>
        <v>2.1063038075475052E-2</v>
      </c>
      <c r="AE86" s="336">
        <f t="shared" ref="AE86:AL86" si="130">AE39/AE$49</f>
        <v>2.1217422723947176E-2</v>
      </c>
      <c r="AF86" s="336">
        <f t="shared" si="130"/>
        <v>2.137995544122764E-2</v>
      </c>
      <c r="AG86" s="336">
        <f t="shared" si="130"/>
        <v>2.154399746182855E-2</v>
      </c>
      <c r="AH86" s="336">
        <f t="shared" si="130"/>
        <v>2.1707539083575044E-2</v>
      </c>
      <c r="AI86" s="336">
        <f t="shared" si="130"/>
        <v>2.1860877886014599E-2</v>
      </c>
      <c r="AJ86" s="336">
        <f t="shared" si="130"/>
        <v>2.201419083337262E-2</v>
      </c>
      <c r="AK86" s="336">
        <f t="shared" si="130"/>
        <v>2.2160778449919823E-2</v>
      </c>
      <c r="AL86" s="336">
        <f t="shared" si="130"/>
        <v>2.2302314217021016E-2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5.9261370898626479E-2</v>
      </c>
      <c r="N88" s="337">
        <f t="shared" si="131"/>
        <v>5.8652112925233979E-2</v>
      </c>
      <c r="O88" s="337">
        <f t="shared" si="131"/>
        <v>5.8291418931920747E-2</v>
      </c>
      <c r="P88" s="337">
        <f t="shared" si="131"/>
        <v>5.9202668429266803E-2</v>
      </c>
      <c r="Q88" s="337">
        <f t="shared" si="131"/>
        <v>5.9799334990982292E-2</v>
      </c>
      <c r="R88" s="337">
        <f t="shared" si="131"/>
        <v>5.7193694442651648E-2</v>
      </c>
      <c r="S88" s="337">
        <f t="shared" si="131"/>
        <v>5.7407010164726796E-2</v>
      </c>
      <c r="T88" s="337">
        <f t="shared" si="131"/>
        <v>5.6727666883782245E-2</v>
      </c>
      <c r="U88" s="337">
        <f t="shared" si="131"/>
        <v>5.8864330030950346E-2</v>
      </c>
      <c r="V88" s="337">
        <f t="shared" si="131"/>
        <v>5.5359671752252447E-2</v>
      </c>
      <c r="W88" s="337">
        <f t="shared" si="131"/>
        <v>4.9854265850084893E-2</v>
      </c>
      <c r="X88" s="337">
        <f t="shared" si="131"/>
        <v>5.5679618076109466E-2</v>
      </c>
      <c r="Y88" s="337">
        <f t="shared" si="131"/>
        <v>5.4978283026833413E-2</v>
      </c>
      <c r="Z88" s="337">
        <f t="shared" si="131"/>
        <v>5.4562982103233112E-2</v>
      </c>
      <c r="AA88" s="337">
        <f t="shared" si="131"/>
        <v>5.4216499858736319E-2</v>
      </c>
      <c r="AB88" s="337">
        <f t="shared" si="131"/>
        <v>5.3907952476688926E-2</v>
      </c>
      <c r="AC88" s="337">
        <f t="shared" si="131"/>
        <v>5.3600326065704806E-2</v>
      </c>
      <c r="AD88" s="337">
        <f t="shared" si="131"/>
        <v>5.3291451427208862E-2</v>
      </c>
      <c r="AE88" s="337">
        <f t="shared" ref="AE88:AL88" si="132">AE41/AE$49</f>
        <v>5.2945443506400319E-2</v>
      </c>
      <c r="AF88" s="337">
        <f t="shared" si="132"/>
        <v>5.2605802816689681E-2</v>
      </c>
      <c r="AG88" s="337">
        <f t="shared" si="132"/>
        <v>5.2302076577616249E-2</v>
      </c>
      <c r="AH88" s="337">
        <f t="shared" si="132"/>
        <v>5.1999588623670802E-2</v>
      </c>
      <c r="AI88" s="337">
        <f t="shared" si="132"/>
        <v>5.1689800616880832E-2</v>
      </c>
      <c r="AJ88" s="337">
        <f t="shared" si="132"/>
        <v>5.1439801636252086E-2</v>
      </c>
      <c r="AK88" s="337">
        <f t="shared" si="132"/>
        <v>5.1200991660786732E-2</v>
      </c>
      <c r="AL88" s="337">
        <f t="shared" si="132"/>
        <v>5.1034828291611149E-2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2.8730185567351886E-2</v>
      </c>
      <c r="N89" s="336">
        <f t="shared" si="133"/>
        <v>2.7950558141068785E-2</v>
      </c>
      <c r="O89" s="336">
        <f t="shared" si="133"/>
        <v>2.9470461858764497E-2</v>
      </c>
      <c r="P89" s="336">
        <f t="shared" si="133"/>
        <v>3.0761757350754173E-2</v>
      </c>
      <c r="Q89" s="336">
        <f t="shared" si="133"/>
        <v>3.0010390286654431E-2</v>
      </c>
      <c r="R89" s="336">
        <f t="shared" si="133"/>
        <v>2.8993353610490075E-2</v>
      </c>
      <c r="S89" s="336">
        <f t="shared" si="133"/>
        <v>2.8459109016922859E-2</v>
      </c>
      <c r="T89" s="336">
        <f t="shared" si="133"/>
        <v>2.8870370511095263E-2</v>
      </c>
      <c r="U89" s="336">
        <f t="shared" si="133"/>
        <v>2.8424486162389257E-2</v>
      </c>
      <c r="V89" s="336">
        <f t="shared" si="133"/>
        <v>2.6797272910520319E-2</v>
      </c>
      <c r="W89" s="336">
        <f t="shared" si="133"/>
        <v>2.3871374749977376E-2</v>
      </c>
      <c r="X89" s="336">
        <f t="shared" si="133"/>
        <v>2.8381350562581214E-2</v>
      </c>
      <c r="Y89" s="336">
        <f t="shared" si="133"/>
        <v>2.8025716560051393E-2</v>
      </c>
      <c r="Z89" s="336">
        <f t="shared" si="133"/>
        <v>2.7784184527380226E-2</v>
      </c>
      <c r="AA89" s="336">
        <f t="shared" si="133"/>
        <v>2.7553076925470578E-2</v>
      </c>
      <c r="AB89" s="336">
        <f t="shared" si="133"/>
        <v>2.7351953073533285E-2</v>
      </c>
      <c r="AC89" s="336">
        <f t="shared" si="133"/>
        <v>2.7134010875696116E-2</v>
      </c>
      <c r="AD89" s="336">
        <f t="shared" si="133"/>
        <v>2.6923625108363238E-2</v>
      </c>
      <c r="AE89" s="336">
        <f t="shared" ref="AE89:AL89" si="134">AE42/AE$49</f>
        <v>2.6665445784478482E-2</v>
      </c>
      <c r="AF89" s="336">
        <f t="shared" si="134"/>
        <v>2.6410208007473287E-2</v>
      </c>
      <c r="AG89" s="336">
        <f t="shared" si="134"/>
        <v>2.6184543420086543E-2</v>
      </c>
      <c r="AH89" s="336">
        <f t="shared" si="134"/>
        <v>2.5960311536267881E-2</v>
      </c>
      <c r="AI89" s="336">
        <f t="shared" si="134"/>
        <v>2.5736970643900677E-2</v>
      </c>
      <c r="AJ89" s="336">
        <f t="shared" si="134"/>
        <v>2.5571942011309891E-2</v>
      </c>
      <c r="AK89" s="336">
        <f t="shared" si="134"/>
        <v>2.5421725319466553E-2</v>
      </c>
      <c r="AL89" s="336">
        <f t="shared" si="134"/>
        <v>2.5343797582555633E-2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3.0531185331274593E-2</v>
      </c>
      <c r="N90" s="336">
        <f t="shared" si="135"/>
        <v>3.070155478416519E-2</v>
      </c>
      <c r="O90" s="336">
        <f t="shared" si="135"/>
        <v>2.8820957073156253E-2</v>
      </c>
      <c r="P90" s="336">
        <f t="shared" si="135"/>
        <v>2.8440911078512637E-2</v>
      </c>
      <c r="Q90" s="336">
        <f t="shared" si="135"/>
        <v>2.9788944704327858E-2</v>
      </c>
      <c r="R90" s="336">
        <f t="shared" si="135"/>
        <v>2.820034083216157E-2</v>
      </c>
      <c r="S90" s="336">
        <f t="shared" si="135"/>
        <v>2.8947901147803941E-2</v>
      </c>
      <c r="T90" s="336">
        <f t="shared" si="135"/>
        <v>2.7857296372686982E-2</v>
      </c>
      <c r="U90" s="336">
        <f t="shared" si="135"/>
        <v>3.0439843868561085E-2</v>
      </c>
      <c r="V90" s="336">
        <f t="shared" si="135"/>
        <v>2.8562398841732128E-2</v>
      </c>
      <c r="W90" s="336">
        <f t="shared" si="135"/>
        <v>2.5982891100107517E-2</v>
      </c>
      <c r="X90" s="336">
        <f t="shared" si="135"/>
        <v>2.7298267513528245E-2</v>
      </c>
      <c r="Y90" s="336">
        <f t="shared" si="135"/>
        <v>2.695256646678202E-2</v>
      </c>
      <c r="Z90" s="336">
        <f t="shared" si="135"/>
        <v>2.6778797575852879E-2</v>
      </c>
      <c r="AA90" s="336">
        <f t="shared" si="135"/>
        <v>2.6663422933265749E-2</v>
      </c>
      <c r="AB90" s="336">
        <f t="shared" si="135"/>
        <v>2.6555999403155648E-2</v>
      </c>
      <c r="AC90" s="336">
        <f t="shared" si="135"/>
        <v>2.6466315190008687E-2</v>
      </c>
      <c r="AD90" s="336">
        <f t="shared" si="135"/>
        <v>2.6367826318845621E-2</v>
      </c>
      <c r="AE90" s="336">
        <f t="shared" ref="AE90:AL90" si="136">AE43/AE$49</f>
        <v>2.6279997721921838E-2</v>
      </c>
      <c r="AF90" s="336">
        <f t="shared" si="136"/>
        <v>2.6195594809216398E-2</v>
      </c>
      <c r="AG90" s="336">
        <f t="shared" si="136"/>
        <v>2.611753315752971E-2</v>
      </c>
      <c r="AH90" s="336">
        <f t="shared" si="136"/>
        <v>2.6039277087402918E-2</v>
      </c>
      <c r="AI90" s="336">
        <f t="shared" si="136"/>
        <v>2.5952829972980158E-2</v>
      </c>
      <c r="AJ90" s="336">
        <f t="shared" si="136"/>
        <v>2.5867859624942199E-2</v>
      </c>
      <c r="AK90" s="336">
        <f t="shared" si="136"/>
        <v>2.5779266341320176E-2</v>
      </c>
      <c r="AL90" s="336">
        <f t="shared" si="136"/>
        <v>2.5691030709055512E-2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0.11832531903870203</v>
      </c>
      <c r="N92" s="337">
        <f t="shared" si="137"/>
        <v>0.10978179147347733</v>
      </c>
      <c r="O92" s="337">
        <f t="shared" si="137"/>
        <v>0.11051939230601934</v>
      </c>
      <c r="P92" s="337">
        <f t="shared" si="137"/>
        <v>0.10824431078873074</v>
      </c>
      <c r="Q92" s="337">
        <f t="shared" si="137"/>
        <v>0.11133676345211237</v>
      </c>
      <c r="R92" s="337">
        <f t="shared" si="137"/>
        <v>0.10841555359381123</v>
      </c>
      <c r="S92" s="337">
        <f t="shared" si="137"/>
        <v>0.10637690947112888</v>
      </c>
      <c r="T92" s="337">
        <f t="shared" si="137"/>
        <v>0.10666931811327857</v>
      </c>
      <c r="U92" s="337">
        <f t="shared" si="137"/>
        <v>0.10681567453892332</v>
      </c>
      <c r="V92" s="337">
        <f t="shared" si="137"/>
        <v>0.10280125117206292</v>
      </c>
      <c r="W92" s="337">
        <f t="shared" si="137"/>
        <v>9.6606250860804974E-2</v>
      </c>
      <c r="X92" s="337">
        <f t="shared" si="137"/>
        <v>9.7785158825770116E-2</v>
      </c>
      <c r="Y92" s="337">
        <f t="shared" si="137"/>
        <v>9.747099096602839E-2</v>
      </c>
      <c r="Z92" s="337">
        <f t="shared" si="137"/>
        <v>9.7315234530809105E-2</v>
      </c>
      <c r="AA92" s="337">
        <f t="shared" si="137"/>
        <v>9.6774227659488704E-2</v>
      </c>
      <c r="AB92" s="337">
        <f t="shared" si="137"/>
        <v>9.6077748543964878E-2</v>
      </c>
      <c r="AC92" s="337">
        <f t="shared" si="137"/>
        <v>9.5436976942487262E-2</v>
      </c>
      <c r="AD92" s="337">
        <f t="shared" si="137"/>
        <v>9.473456917035257E-2</v>
      </c>
      <c r="AE92" s="337">
        <f t="shared" ref="AE92:AL92" si="138">AE45/AE$49</f>
        <v>9.3945348485472799E-2</v>
      </c>
      <c r="AF92" s="337">
        <f t="shared" si="138"/>
        <v>9.3146266918565535E-2</v>
      </c>
      <c r="AG92" s="337">
        <f t="shared" si="138"/>
        <v>9.2462737572130138E-2</v>
      </c>
      <c r="AH92" s="337">
        <f t="shared" si="138"/>
        <v>9.1692052765780449E-2</v>
      </c>
      <c r="AI92" s="337">
        <f t="shared" si="138"/>
        <v>9.0875078002725956E-2</v>
      </c>
      <c r="AJ92" s="337">
        <f t="shared" si="138"/>
        <v>9.0055345571401615E-2</v>
      </c>
      <c r="AK92" s="337">
        <f t="shared" si="138"/>
        <v>8.9236324834695638E-2</v>
      </c>
      <c r="AL92" s="337">
        <f t="shared" si="138"/>
        <v>8.8420419688750709E-2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1.8090955533377775E-2</v>
      </c>
      <c r="N93" s="336">
        <f t="shared" si="139"/>
        <v>1.7500932166824128E-2</v>
      </c>
      <c r="O93" s="336">
        <f t="shared" si="139"/>
        <v>1.7906527187498321E-2</v>
      </c>
      <c r="P93" s="336">
        <f t="shared" si="139"/>
        <v>1.6910324462688416E-2</v>
      </c>
      <c r="Q93" s="336">
        <f t="shared" si="139"/>
        <v>1.8779108425866921E-2</v>
      </c>
      <c r="R93" s="336">
        <f t="shared" si="139"/>
        <v>1.8351793926318676E-2</v>
      </c>
      <c r="S93" s="336">
        <f t="shared" si="139"/>
        <v>1.7839830784802582E-2</v>
      </c>
      <c r="T93" s="336">
        <f t="shared" si="139"/>
        <v>1.7251544616792458E-2</v>
      </c>
      <c r="U93" s="336">
        <f t="shared" si="139"/>
        <v>1.7054539633863677E-2</v>
      </c>
      <c r="V93" s="336">
        <f t="shared" si="139"/>
        <v>1.5627017822687644E-2</v>
      </c>
      <c r="W93" s="336">
        <f t="shared" si="139"/>
        <v>1.4268200239620166E-2</v>
      </c>
      <c r="X93" s="336">
        <f t="shared" si="139"/>
        <v>1.2361090820594271E-2</v>
      </c>
      <c r="Y93" s="336">
        <f t="shared" si="139"/>
        <v>1.2278466639271308E-2</v>
      </c>
      <c r="Z93" s="336">
        <f t="shared" si="139"/>
        <v>1.2218732395998837E-2</v>
      </c>
      <c r="AA93" s="336">
        <f t="shared" si="139"/>
        <v>1.2157339539228304E-2</v>
      </c>
      <c r="AB93" s="336">
        <f t="shared" si="139"/>
        <v>1.2098595759731635E-2</v>
      </c>
      <c r="AC93" s="336">
        <f t="shared" si="139"/>
        <v>1.2042944335791053E-2</v>
      </c>
      <c r="AD93" s="336">
        <f t="shared" si="139"/>
        <v>1.1984881658326315E-2</v>
      </c>
      <c r="AE93" s="336">
        <f t="shared" ref="AE93:AL93" si="140">AE46/AE$49</f>
        <v>1.1916278817037527E-2</v>
      </c>
      <c r="AF93" s="336">
        <f t="shared" si="140"/>
        <v>1.1849679520399788E-2</v>
      </c>
      <c r="AG93" s="336">
        <f t="shared" si="140"/>
        <v>1.1808513486931699E-2</v>
      </c>
      <c r="AH93" s="336">
        <f t="shared" si="140"/>
        <v>1.1733349175536444E-2</v>
      </c>
      <c r="AI93" s="336">
        <f t="shared" si="140"/>
        <v>1.1643607774178453E-2</v>
      </c>
      <c r="AJ93" s="336">
        <f t="shared" si="140"/>
        <v>1.1551427776100579E-2</v>
      </c>
      <c r="AK93" s="336">
        <f t="shared" si="140"/>
        <v>1.1455419076494784E-2</v>
      </c>
      <c r="AL93" s="336">
        <f t="shared" si="140"/>
        <v>1.136680308092607E-2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0.10023436350532423</v>
      </c>
      <c r="N94" s="336">
        <f t="shared" si="141"/>
        <v>9.2280859306653196E-2</v>
      </c>
      <c r="O94" s="336">
        <f t="shared" si="141"/>
        <v>9.2612865118521029E-2</v>
      </c>
      <c r="P94" s="336">
        <f t="shared" si="141"/>
        <v>9.1333986326042338E-2</v>
      </c>
      <c r="Q94" s="336">
        <f t="shared" si="141"/>
        <v>9.2557655026245453E-2</v>
      </c>
      <c r="R94" s="336">
        <f t="shared" si="141"/>
        <v>9.0063759667492554E-2</v>
      </c>
      <c r="S94" s="336">
        <f t="shared" si="141"/>
        <v>8.8537078686326307E-2</v>
      </c>
      <c r="T94" s="336">
        <f t="shared" si="141"/>
        <v>8.9417773496486094E-2</v>
      </c>
      <c r="U94" s="336">
        <f t="shared" si="141"/>
        <v>8.9761134905059645E-2</v>
      </c>
      <c r="V94" s="336">
        <f t="shared" si="141"/>
        <v>8.7174233349375255E-2</v>
      </c>
      <c r="W94" s="336">
        <f t="shared" si="141"/>
        <v>8.2338050621184808E-2</v>
      </c>
      <c r="X94" s="336">
        <f t="shared" si="141"/>
        <v>8.5424068005175838E-2</v>
      </c>
      <c r="Y94" s="336">
        <f t="shared" si="141"/>
        <v>8.5192524326757071E-2</v>
      </c>
      <c r="Z94" s="336">
        <f t="shared" si="141"/>
        <v>8.5096502134810278E-2</v>
      </c>
      <c r="AA94" s="336">
        <f t="shared" si="141"/>
        <v>8.4616888120260414E-2</v>
      </c>
      <c r="AB94" s="336">
        <f t="shared" si="141"/>
        <v>8.3979152784233249E-2</v>
      </c>
      <c r="AC94" s="336">
        <f t="shared" si="141"/>
        <v>8.3394032606696228E-2</v>
      </c>
      <c r="AD94" s="336">
        <f t="shared" si="141"/>
        <v>8.2749687512026257E-2</v>
      </c>
      <c r="AE94" s="336">
        <f t="shared" ref="AE94:AL94" si="142">AE47/AE$49</f>
        <v>8.2029069668435289E-2</v>
      </c>
      <c r="AF94" s="336">
        <f t="shared" si="142"/>
        <v>8.129658739816574E-2</v>
      </c>
      <c r="AG94" s="336">
        <f t="shared" si="142"/>
        <v>8.0654224085198442E-2</v>
      </c>
      <c r="AH94" s="336">
        <f t="shared" si="142"/>
        <v>7.9958703590243985E-2</v>
      </c>
      <c r="AI94" s="336">
        <f t="shared" si="142"/>
        <v>7.9231470228547499E-2</v>
      </c>
      <c r="AJ94" s="336">
        <f t="shared" si="142"/>
        <v>7.850391779530104E-2</v>
      </c>
      <c r="AK94" s="336">
        <f t="shared" si="142"/>
        <v>7.7780905758200861E-2</v>
      </c>
      <c r="AL94" s="336">
        <f t="shared" si="142"/>
        <v>7.7053616607824629E-2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Gloucestershire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Gloucestershire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Gloucestershire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Gloucestershire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Gloucestershire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Gloucestershire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Gloucestershire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Gloucestershire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Gloucestershire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Gloucestershire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Gloucestershire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Gloucestershire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Gloucestershire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5.5132938123393487</v>
      </c>
      <c r="Y4" s="11">
        <f>'Occ T1'!D8-'Occ T1'!C8</f>
        <v>1.0786864121407618</v>
      </c>
      <c r="Z4" s="11">
        <f>'Occ T1'!E8-'Occ T1'!D8</f>
        <v>1.6197469946861105</v>
      </c>
      <c r="AA4" s="11">
        <f>'Occ T1'!F8-'Occ T1'!E8</f>
        <v>4.9863011244835818</v>
      </c>
      <c r="AB4" s="11">
        <f>'Occ T1'!D8-'Occ T1'!B8</f>
        <v>6.5919802244801105</v>
      </c>
      <c r="AC4" s="11">
        <f>'Occ T1'!F8-'Occ T1'!D8</f>
        <v>6.6060481191696923</v>
      </c>
    </row>
    <row r="5" spans="1:29" x14ac:dyDescent="0.2">
      <c r="W5" s="10" t="str">
        <f>name!E5</f>
        <v>Professional occupations</v>
      </c>
      <c r="X5" s="11">
        <f>'Occ T1'!C9-'Occ T1'!B9</f>
        <v>8.1034069461681213</v>
      </c>
      <c r="Y5" s="11">
        <f>'Occ T1'!D9-'Occ T1'!C9</f>
        <v>2.5267395728622546</v>
      </c>
      <c r="Z5" s="11">
        <f>'Occ T1'!E9-'Occ T1'!D9</f>
        <v>7.704743164507903</v>
      </c>
      <c r="AA5" s="11">
        <f>'Occ T1'!F9-'Occ T1'!E9</f>
        <v>11.839729816393614</v>
      </c>
      <c r="AB5" s="11">
        <f>'Occ T1'!D9-'Occ T1'!B9</f>
        <v>10.630146519030376</v>
      </c>
      <c r="AC5" s="11">
        <f>'Occ T1'!F9-'Occ T1'!D9</f>
        <v>19.544472980901517</v>
      </c>
    </row>
    <row r="6" spans="1:29" x14ac:dyDescent="0.2">
      <c r="W6" s="10" t="str">
        <f>name!E6</f>
        <v>Associate professional occupations</v>
      </c>
      <c r="X6" s="11">
        <f>'Occ T1'!C10-'Occ T1'!B10</f>
        <v>2.5460622624861458</v>
      </c>
      <c r="Y6" s="11">
        <f>'Occ T1'!D10-'Occ T1'!C10</f>
        <v>1.7981051867858042</v>
      </c>
      <c r="Z6" s="11">
        <f>'Occ T1'!E10-'Occ T1'!D10</f>
        <v>-1.6053174375358026E-2</v>
      </c>
      <c r="AA6" s="11">
        <f>'Occ T1'!F10-'Occ T1'!E10</f>
        <v>4.3299322623704768</v>
      </c>
      <c r="AB6" s="11">
        <f>'Occ T1'!D10-'Occ T1'!B10</f>
        <v>4.34416744927195</v>
      </c>
      <c r="AC6" s="11">
        <f>'Occ T1'!F10-'Occ T1'!D10</f>
        <v>4.3138790879951188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-1.9053516895582163</v>
      </c>
      <c r="Y7" s="11">
        <f>'Occ T1'!D11-'Occ T1'!C11</f>
        <v>1.4594037678487979</v>
      </c>
      <c r="Z7" s="11">
        <f>'Occ T1'!E11-'Occ T1'!D11</f>
        <v>-1.7943727199549073</v>
      </c>
      <c r="AA7" s="11">
        <f>'Occ T1'!F11-'Occ T1'!E11</f>
        <v>-2.186881802347294</v>
      </c>
      <c r="AB7" s="11">
        <f>'Occ T1'!D11-'Occ T1'!B11</f>
        <v>-0.44594792170941844</v>
      </c>
      <c r="AC7" s="11">
        <f>'Occ T1'!F11-'Occ T1'!D11</f>
        <v>-3.9812545223022013</v>
      </c>
    </row>
    <row r="8" spans="1:29" x14ac:dyDescent="0.2">
      <c r="W8" s="10" t="str">
        <f>name!E8</f>
        <v>Skilled trades occupations</v>
      </c>
      <c r="X8" s="11">
        <f>'Occ T1'!C12-'Occ T1'!B12</f>
        <v>0.28856739726536063</v>
      </c>
      <c r="Y8" s="11">
        <f>'Occ T1'!D12-'Occ T1'!C12</f>
        <v>-4.1881893281312585</v>
      </c>
      <c r="Z8" s="11">
        <f>'Occ T1'!E12-'Occ T1'!D12</f>
        <v>1.216514511440181</v>
      </c>
      <c r="AA8" s="11">
        <f>'Occ T1'!F12-'Occ T1'!E12</f>
        <v>-0.1870471370824589</v>
      </c>
      <c r="AB8" s="11">
        <f>'Occ T1'!D12-'Occ T1'!B12</f>
        <v>-3.8996219308658979</v>
      </c>
      <c r="AC8" s="11">
        <f>'Occ T1'!F12-'Occ T1'!D12</f>
        <v>1.0294673743577221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-0.21745186160033114</v>
      </c>
      <c r="Y9" s="11">
        <f>'Occ T1'!D13-'Occ T1'!C13</f>
        <v>-2.0936370741760442</v>
      </c>
      <c r="Z9" s="11">
        <f>'Occ T1'!E13-'Occ T1'!D13</f>
        <v>3.5343085267029721</v>
      </c>
      <c r="AA9" s="11">
        <f>'Occ T1'!F13-'Occ T1'!E13</f>
        <v>4.5530746567184508</v>
      </c>
      <c r="AB9" s="11">
        <f>'Occ T1'!D13-'Occ T1'!B13</f>
        <v>-2.3110889357763753</v>
      </c>
      <c r="AC9" s="11">
        <f>'Occ T1'!F13-'Occ T1'!D13</f>
        <v>8.0873831834214229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4.1908996293521739E-2</v>
      </c>
      <c r="Y10" s="11">
        <f>'Occ T1'!D14-'Occ T1'!C14</f>
        <v>0.31400655318016035</v>
      </c>
      <c r="Z10" s="11">
        <f>'Occ T1'!E14-'Occ T1'!D14</f>
        <v>0.32407071678473898</v>
      </c>
      <c r="AA10" s="11">
        <f>'Occ T1'!F14-'Occ T1'!E14</f>
        <v>-0.11942068165415165</v>
      </c>
      <c r="AB10" s="11">
        <f>'Occ T1'!D14-'Occ T1'!B14</f>
        <v>0.35591554947368209</v>
      </c>
      <c r="AC10" s="11">
        <f>'Occ T1'!F14-'Occ T1'!D14</f>
        <v>0.20465003513058733</v>
      </c>
    </row>
    <row r="11" spans="1:29" x14ac:dyDescent="0.2">
      <c r="W11" s="10" t="str">
        <f>name!E11</f>
        <v>Process, plant and machine operatives</v>
      </c>
      <c r="X11" s="11">
        <f>'Occ T1'!C15-'Occ T1'!B15</f>
        <v>0.16171302739287796</v>
      </c>
      <c r="Y11" s="11">
        <f>'Occ T1'!D15-'Occ T1'!C15</f>
        <v>-2.1209686367189313</v>
      </c>
      <c r="Z11" s="11">
        <f>'Occ T1'!E15-'Occ T1'!D15</f>
        <v>2.2842804939745314</v>
      </c>
      <c r="AA11" s="11">
        <f>'Occ T1'!F15-'Occ T1'!E15</f>
        <v>0.10491824059498711</v>
      </c>
      <c r="AB11" s="11">
        <f>'Occ T1'!D15-'Occ T1'!B15</f>
        <v>-1.9592556093260534</v>
      </c>
      <c r="AC11" s="11">
        <f>'Occ T1'!F15-'Occ T1'!D15</f>
        <v>2.3891987345695185</v>
      </c>
    </row>
    <row r="12" spans="1:29" x14ac:dyDescent="0.2">
      <c r="W12" s="10" t="str">
        <f>name!E12</f>
        <v>Elementary occupations</v>
      </c>
      <c r="X12" s="11">
        <f>'Occ T1'!C16-'Occ T1'!B16</f>
        <v>-0.44414889078667841</v>
      </c>
      <c r="Y12" s="11">
        <f>'Occ T1'!D16-'Occ T1'!C16</f>
        <v>-2.539146453791659</v>
      </c>
      <c r="Z12" s="11">
        <f>'Occ T1'!E16-'Occ T1'!D16</f>
        <v>1.3777614862339504</v>
      </c>
      <c r="AA12" s="11">
        <f>'Occ T1'!F16-'Occ T1'!E16</f>
        <v>-0.79260647947733531</v>
      </c>
      <c r="AB12" s="11">
        <f>'Occ T1'!D16-'Occ T1'!B16</f>
        <v>-2.9832953445783374</v>
      </c>
      <c r="AC12" s="11">
        <f>'Occ T1'!F16-'Occ T1'!D16</f>
        <v>0.58515500675661514</v>
      </c>
    </row>
    <row r="14" spans="1:29" x14ac:dyDescent="0.2">
      <c r="W14" s="10" t="str">
        <f>name!E3</f>
        <v>All occupations</v>
      </c>
      <c r="X14" s="11">
        <f>'Occ T1'!C18-'Occ T1'!B18</f>
        <v>14.088000000000079</v>
      </c>
      <c r="Y14" s="11">
        <f>'Occ T1'!D18-'Occ T1'!C18</f>
        <v>-3.7650000000001569</v>
      </c>
      <c r="Z14" s="11">
        <f>'Occ T1'!E18-'Occ T1'!D18</f>
        <v>16.25100000000009</v>
      </c>
      <c r="AA14" s="11">
        <f>'Occ T1'!F18-'Occ T1'!E18</f>
        <v>22.527999999999906</v>
      </c>
      <c r="AB14" s="11">
        <f>'Occ T1'!D18-'Occ T1'!B18</f>
        <v>10.322999999999922</v>
      </c>
      <c r="AC14" s="11">
        <f>'Occ T1'!F18-'Occ T1'!D18</f>
        <v>38.778999999999996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Gloucestershire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6.6060481191696923</v>
      </c>
      <c r="O3" s="11">
        <f>'Occ T1'!AB64</f>
        <v>3.2335172466372999</v>
      </c>
      <c r="P3" s="11">
        <f>'Occ T1'!Q64</f>
        <v>3.3725308725323657</v>
      </c>
    </row>
    <row r="4" spans="1:16" x14ac:dyDescent="0.2">
      <c r="M4" s="10" t="str">
        <f>name!E5</f>
        <v>Professional occupations</v>
      </c>
      <c r="N4" s="11">
        <f>'Occ T1'!F65</f>
        <v>19.544472980901517</v>
      </c>
      <c r="O4" s="11">
        <f>'Occ T1'!AB65</f>
        <v>11.081306783203019</v>
      </c>
      <c r="P4" s="11">
        <f>'Occ T1'!Q65</f>
        <v>8.4631661976985271</v>
      </c>
    </row>
    <row r="5" spans="1:16" x14ac:dyDescent="0.2">
      <c r="M5" s="10" t="str">
        <f>name!E6</f>
        <v>Associate professional occupations</v>
      </c>
      <c r="N5" s="11">
        <f>'Occ T1'!F66</f>
        <v>4.3138790879951188</v>
      </c>
      <c r="O5" s="11">
        <f>'Occ T1'!AB66</f>
        <v>4.4717515124310765</v>
      </c>
      <c r="P5" s="11">
        <f>'Occ T1'!Q66</f>
        <v>-0.15787242443600746</v>
      </c>
    </row>
    <row r="6" spans="1:16" x14ac:dyDescent="0.2">
      <c r="M6" s="10" t="str">
        <f>name!E7</f>
        <v>Administrative and secretarial occupations</v>
      </c>
      <c r="N6" s="11">
        <f>'Occ T1'!F67</f>
        <v>-3.9812545223022013</v>
      </c>
      <c r="O6" s="11">
        <f>'Occ T1'!AB67</f>
        <v>-4.2668137849241958</v>
      </c>
      <c r="P6" s="11">
        <f>'Occ T1'!Q67</f>
        <v>0.2855592626220087</v>
      </c>
    </row>
    <row r="7" spans="1:16" x14ac:dyDescent="0.2">
      <c r="M7" s="10" t="str">
        <f>name!E8</f>
        <v>Skilled trades occupations</v>
      </c>
      <c r="N7" s="11">
        <f>'Occ T1'!F68</f>
        <v>1.0294673743577221</v>
      </c>
      <c r="O7" s="11">
        <f>'Occ T1'!AB68</f>
        <v>1.2539798373532367</v>
      </c>
      <c r="P7" s="11">
        <f>'Occ T1'!Q68</f>
        <v>-0.22451246299552707</v>
      </c>
    </row>
    <row r="8" spans="1:16" x14ac:dyDescent="0.2">
      <c r="M8" s="10" t="str">
        <f>name!E9</f>
        <v>Caring, leisure and other service occupations</v>
      </c>
      <c r="N8" s="11">
        <f>'Occ T1'!F69</f>
        <v>8.0873831834214229</v>
      </c>
      <c r="O8" s="11">
        <f>'Occ T1'!AB69</f>
        <v>6.1883320603438676</v>
      </c>
      <c r="P8" s="11">
        <f>'Occ T1'!Q69</f>
        <v>1.8990511230775562</v>
      </c>
    </row>
    <row r="9" spans="1:16" x14ac:dyDescent="0.2">
      <c r="M9" s="10" t="str">
        <f>name!E10</f>
        <v>Sales and customer service occupations</v>
      </c>
      <c r="N9" s="11">
        <f>'Occ T1'!F70</f>
        <v>0.20465003513058733</v>
      </c>
      <c r="O9" s="11">
        <f>'Occ T1'!AB70</f>
        <v>-0.60556639629047027</v>
      </c>
      <c r="P9" s="11">
        <f>'Occ T1'!Q70</f>
        <v>0.81021643142101496</v>
      </c>
    </row>
    <row r="10" spans="1:16" x14ac:dyDescent="0.2">
      <c r="M10" s="10" t="str">
        <f>name!E11</f>
        <v>Process, plant and machine operatives</v>
      </c>
      <c r="N10" s="11">
        <f>'Occ T1'!F71</f>
        <v>2.3891987345695185</v>
      </c>
      <c r="O10" s="11">
        <f>'Occ T1'!AB71</f>
        <v>1.1305750658848486</v>
      </c>
      <c r="P10" s="11">
        <f>'Occ T1'!Q71</f>
        <v>1.2586236686846597</v>
      </c>
    </row>
    <row r="11" spans="1:16" x14ac:dyDescent="0.2">
      <c r="M11" s="10" t="str">
        <f>name!E12</f>
        <v>Elementary occupations</v>
      </c>
      <c r="N11" s="11">
        <f>'Occ T1'!F72</f>
        <v>0.58515500675661514</v>
      </c>
      <c r="O11" s="11">
        <f>'Occ T1'!AB72</f>
        <v>0.39961604470679823</v>
      </c>
      <c r="P11" s="11">
        <f>'Occ T1'!Q72</f>
        <v>0.18553896204984355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38.778999999999996</v>
      </c>
      <c r="O13" s="11">
        <f>'Occ T1'!AB74</f>
        <v>22.886698369345481</v>
      </c>
      <c r="P13" s="11">
        <f>'Occ T1'!Q74</f>
        <v>15.892301630654373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Gloucestershire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1.4525910730366789</v>
      </c>
      <c r="O3" s="11">
        <f>'Occ T5'!H44</f>
        <v>1.5502853697980807</v>
      </c>
      <c r="P3" s="11">
        <f>'Occ T5'!G44</f>
        <v>3.6031716763349024</v>
      </c>
    </row>
    <row r="4" spans="1:16" x14ac:dyDescent="0.2">
      <c r="M4" s="10" t="str">
        <f>name!E5</f>
        <v>Professional occupations</v>
      </c>
      <c r="N4" s="11">
        <f>'Occ T5'!I45</f>
        <v>0.48298033914557514</v>
      </c>
      <c r="O4" s="11">
        <f>'Occ T5'!H45</f>
        <v>5.6648957796873134</v>
      </c>
      <c r="P4" s="11">
        <f>'Occ T5'!G45</f>
        <v>13.396596862068677</v>
      </c>
    </row>
    <row r="5" spans="1:16" x14ac:dyDescent="0.2">
      <c r="M5" s="10" t="str">
        <f>name!E6</f>
        <v>Associate professional occupations</v>
      </c>
      <c r="N5" s="11">
        <f>'Occ T5'!I46</f>
        <v>1.2193393612533434</v>
      </c>
      <c r="O5" s="11">
        <f>'Occ T5'!H46</f>
        <v>1.6393551585512434</v>
      </c>
      <c r="P5" s="11">
        <f>'Occ T5'!G46</f>
        <v>1.4551845681905142</v>
      </c>
    </row>
    <row r="6" spans="1:16" x14ac:dyDescent="0.2">
      <c r="M6" s="10" t="str">
        <f>name!E7</f>
        <v>Administrative and secretarial occupations</v>
      </c>
      <c r="N6" s="11">
        <f>'Occ T5'!I47</f>
        <v>0.49313776258331243</v>
      </c>
      <c r="O6" s="11">
        <f>'Occ T5'!H47</f>
        <v>-1.8512795816893686</v>
      </c>
      <c r="P6" s="11">
        <f>'Occ T5'!G47</f>
        <v>-2.6231127031961137</v>
      </c>
    </row>
    <row r="7" spans="1:16" x14ac:dyDescent="0.2">
      <c r="M7" s="10" t="str">
        <f>name!E8</f>
        <v>Skilled trades occupations</v>
      </c>
      <c r="N7" s="11">
        <f>'Occ T5'!I48</f>
        <v>2.1737695236401731</v>
      </c>
      <c r="O7" s="11">
        <f>'Occ T5'!H48</f>
        <v>0.69135613532327156</v>
      </c>
      <c r="P7" s="11">
        <f>'Occ T5'!G48</f>
        <v>-1.8356582846057314</v>
      </c>
    </row>
    <row r="8" spans="1:16" x14ac:dyDescent="0.2">
      <c r="M8" s="10" t="str">
        <f>name!E9</f>
        <v>Caring, leisure and other service occupations</v>
      </c>
      <c r="N8" s="11">
        <f>'Occ T5'!I49</f>
        <v>1.4457395429471482</v>
      </c>
      <c r="O8" s="11">
        <f>'Occ T5'!H49</f>
        <v>2.7269911407460619</v>
      </c>
      <c r="P8" s="11">
        <f>'Occ T5'!G49</f>
        <v>3.914652499728243</v>
      </c>
    </row>
    <row r="9" spans="1:16" x14ac:dyDescent="0.2">
      <c r="M9" s="10" t="str">
        <f>name!E10</f>
        <v>Sales and customer service occupations</v>
      </c>
      <c r="N9" s="11">
        <f>'Occ T5'!I50</f>
        <v>-0.23330534030029693</v>
      </c>
      <c r="O9" s="11">
        <f>'Occ T5'!H50</f>
        <v>0.47146055103971563</v>
      </c>
      <c r="P9" s="11">
        <f>'Occ T5'!G50</f>
        <v>-3.3505175608842919E-2</v>
      </c>
    </row>
    <row r="10" spans="1:16" x14ac:dyDescent="0.2">
      <c r="M10" s="10" t="str">
        <f>name!E11</f>
        <v>Process, plant and machine operatives</v>
      </c>
      <c r="N10" s="11">
        <f>'Occ T5'!I51</f>
        <v>0.70663850529150185</v>
      </c>
      <c r="O10" s="11">
        <f>'Occ T5'!H51</f>
        <v>1.2495317297602164</v>
      </c>
      <c r="P10" s="11">
        <f>'Occ T5'!G51</f>
        <v>0.43302849951781219</v>
      </c>
    </row>
    <row r="11" spans="1:16" x14ac:dyDescent="0.2">
      <c r="M11" s="10" t="str">
        <f>name!E12</f>
        <v>Elementary occupations</v>
      </c>
      <c r="N11" s="11">
        <f>'Occ T5'!I52</f>
        <v>1.5085408558542928</v>
      </c>
      <c r="O11" s="11">
        <f>'Occ T5'!H52</f>
        <v>-1.0802478089919063</v>
      </c>
      <c r="P11" s="11">
        <f>'Occ T5'!G52</f>
        <v>0.1568619598942167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9.2494316234517271</v>
      </c>
      <c r="O13" s="11">
        <f>'Occ T5'!H54</f>
        <v>11.062348474224635</v>
      </c>
      <c r="P13" s="11">
        <f>'Occ T5'!G54</f>
        <v>18.467219902323649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0.30558215855491877</v>
      </c>
      <c r="O18" s="11">
        <f>'Occ T5'!AN44</f>
        <v>0.80472019181541077</v>
      </c>
      <c r="P18" s="11">
        <f>'Occ T5'!AM44</f>
        <v>2.1232148962669886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0.67285811208393209</v>
      </c>
      <c r="O19" s="11">
        <f>'Occ T5'!AN45</f>
        <v>4.0805357981501249</v>
      </c>
      <c r="P19" s="11">
        <f>'Occ T5'!AM45</f>
        <v>6.3279128729689837</v>
      </c>
    </row>
    <row r="20" spans="13:16" x14ac:dyDescent="0.2">
      <c r="M20" s="10" t="str">
        <f t="shared" si="0"/>
        <v>Associate professional occupations</v>
      </c>
      <c r="N20" s="11">
        <f>'Occ T5'!AO46</f>
        <v>0.79630086327295668</v>
      </c>
      <c r="O20" s="11">
        <f>'Occ T5'!AN46</f>
        <v>1.6524880143282923</v>
      </c>
      <c r="P20" s="11">
        <f>'Occ T5'!AM46</f>
        <v>2.0229626348298293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0.33858107715106733</v>
      </c>
      <c r="O21" s="11">
        <f>'Occ T5'!AN47</f>
        <v>-1.638704484470777</v>
      </c>
      <c r="P21" s="11">
        <f>'Occ T5'!AM47</f>
        <v>-2.9666903776044986</v>
      </c>
    </row>
    <row r="22" spans="13:16" x14ac:dyDescent="0.2">
      <c r="M22" s="10" t="str">
        <f t="shared" si="0"/>
        <v>Skilled trades occupations</v>
      </c>
      <c r="N22" s="11">
        <f>'Occ T5'!AO48</f>
        <v>0.2585825630524996</v>
      </c>
      <c r="O22" s="11">
        <f>'Occ T5'!AN48</f>
        <v>0.26605615268271432</v>
      </c>
      <c r="P22" s="11">
        <f>'Occ T5'!AM48</f>
        <v>0.72934112161802345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1.001793604089241</v>
      </c>
      <c r="O23" s="11">
        <f>'Occ T5'!AN49</f>
        <v>2.2156386651534561</v>
      </c>
      <c r="P23" s="11">
        <f>'Occ T5'!AM49</f>
        <v>2.9708997911011945</v>
      </c>
    </row>
    <row r="24" spans="13:16" x14ac:dyDescent="0.2">
      <c r="M24" s="10" t="str">
        <f t="shared" si="0"/>
        <v>Sales and customer service occupations</v>
      </c>
      <c r="N24" s="11">
        <f>'Occ T5'!AO50</f>
        <v>-0.12836799978358004</v>
      </c>
      <c r="O24" s="11">
        <f>'Occ T5'!AN50</f>
        <v>-2.9638691035653864E-3</v>
      </c>
      <c r="P24" s="11">
        <f>'Occ T5'!AM50</f>
        <v>-0.47423452740331662</v>
      </c>
    </row>
    <row r="25" spans="13:16" x14ac:dyDescent="0.2">
      <c r="M25" s="10" t="str">
        <f t="shared" si="0"/>
        <v>Process, plant and machine operatives</v>
      </c>
      <c r="N25" s="11">
        <f>'Occ T5'!AO51</f>
        <v>0.26549492569963484</v>
      </c>
      <c r="O25" s="11">
        <f>'Occ T5'!AN51</f>
        <v>0.67790363419245958</v>
      </c>
      <c r="P25" s="11">
        <f>'Occ T5'!AM51</f>
        <v>0.18717650599275282</v>
      </c>
    </row>
    <row r="26" spans="13:16" x14ac:dyDescent="0.2">
      <c r="M26" s="10" t="str">
        <f t="shared" si="0"/>
        <v>Elementary occupations</v>
      </c>
      <c r="N26" s="11">
        <f>'Occ T5'!AO52</f>
        <v>0.80547078890995683</v>
      </c>
      <c r="O26" s="11">
        <f>'Occ T5'!AN52</f>
        <v>-1.3774738723853019</v>
      </c>
      <c r="P26" s="11">
        <f>'Occ T5'!AM52</f>
        <v>0.97161912818212404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4.3162960930306262</v>
      </c>
      <c r="O28" s="11">
        <f>'Occ T5'!AN54</f>
        <v>6.678200230362819</v>
      </c>
      <c r="P28" s="11">
        <f>'Occ T5'!AM54</f>
        <v>11.892202045952089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1.1470089144817628</v>
      </c>
      <c r="O33" s="11">
        <f>'Occ T5'!X44</f>
        <v>0.74556517798266841</v>
      </c>
      <c r="P33" s="11">
        <f>'Occ T5'!W44</f>
        <v>1.4799567800679334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-0.18987777293836317</v>
      </c>
      <c r="O34" s="11">
        <f>'Occ T5'!X45</f>
        <v>1.5843599815371894</v>
      </c>
      <c r="P34" s="11">
        <f>'Occ T5'!W45</f>
        <v>7.0686839890997035</v>
      </c>
    </row>
    <row r="35" spans="1:16" x14ac:dyDescent="0.2">
      <c r="M35" s="10" t="str">
        <f t="shared" si="1"/>
        <v>Associate professional occupations</v>
      </c>
      <c r="N35" s="11">
        <f>'Occ T5'!Y46</f>
        <v>0.42303849798039073</v>
      </c>
      <c r="O35" s="11">
        <f>'Occ T5'!X46</f>
        <v>-1.3132855777049812E-2</v>
      </c>
      <c r="P35" s="11">
        <f>'Occ T5'!W46</f>
        <v>-0.56777806663933106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0.15455668543224532</v>
      </c>
      <c r="O36" s="11">
        <f>'Occ T5'!X47</f>
        <v>-0.21257509721860202</v>
      </c>
      <c r="P36" s="11">
        <f>'Occ T5'!W47</f>
        <v>0.34357767440836806</v>
      </c>
    </row>
    <row r="37" spans="1:16" x14ac:dyDescent="0.2">
      <c r="M37" s="10" t="str">
        <f t="shared" si="1"/>
        <v>Skilled trades occupations</v>
      </c>
      <c r="N37" s="11">
        <f>'Occ T5'!Y48</f>
        <v>1.9151869605876719</v>
      </c>
      <c r="O37" s="11">
        <f>'Occ T5'!X48</f>
        <v>0.42529998264055724</v>
      </c>
      <c r="P37" s="11">
        <f>'Occ T5'!W48</f>
        <v>-2.5649994062237624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0.44394593885790368</v>
      </c>
      <c r="O38" s="11">
        <f>'Occ T5'!X49</f>
        <v>0.51135247559260688</v>
      </c>
      <c r="P38" s="11">
        <f>'Occ T5'!W49</f>
        <v>0.94375270862704763</v>
      </c>
    </row>
    <row r="39" spans="1:16" x14ac:dyDescent="0.2">
      <c r="M39" s="10" t="str">
        <f t="shared" si="1"/>
        <v>Sales and customer service occupations</v>
      </c>
      <c r="N39" s="11">
        <f>'Occ T5'!Y50</f>
        <v>-0.1049373405167161</v>
      </c>
      <c r="O39" s="11">
        <f>'Occ T5'!X50</f>
        <v>0.47442442014328012</v>
      </c>
      <c r="P39" s="11">
        <f>'Occ T5'!W50</f>
        <v>0.44072935179446837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Gloucestershire</v>
      </c>
      <c r="M40" s="10" t="str">
        <f t="shared" si="1"/>
        <v>Process, plant and machine operatives</v>
      </c>
      <c r="N40" s="11">
        <f>'Occ T5'!Y51</f>
        <v>0.44114357959186767</v>
      </c>
      <c r="O40" s="11">
        <f>'Occ T5'!X51</f>
        <v>0.57162809556775507</v>
      </c>
      <c r="P40" s="11">
        <f>'Occ T5'!W51</f>
        <v>0.24585199352505072</v>
      </c>
    </row>
    <row r="41" spans="1:16" x14ac:dyDescent="0.2">
      <c r="M41" s="10" t="str">
        <f t="shared" si="1"/>
        <v>Elementary occupations</v>
      </c>
      <c r="N41" s="11">
        <f>'Occ T5'!Y52</f>
        <v>0.70307006694433727</v>
      </c>
      <c r="O41" s="11">
        <f>'Occ T5'!X52</f>
        <v>0.29722606339338764</v>
      </c>
      <c r="P41" s="11">
        <f>'Occ T5'!W52</f>
        <v>-0.81475716828789579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4.9331355304211009</v>
      </c>
      <c r="O43" s="11">
        <f>'Occ T5'!X54</f>
        <v>4.3841482438617909</v>
      </c>
      <c r="P43" s="11">
        <f>'Occ T5'!W54</f>
        <v>6.5750178563716162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Gloucestershire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Gloucestershire, Gloucestershire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4.3906624585399241</v>
      </c>
      <c r="C5" s="11">
        <f>HLOOKUP(C$3,'Qual F1'!$M$4:$BW$14,11,FALSE)</f>
        <v>5.6034022147309761</v>
      </c>
      <c r="D5" s="11">
        <f>HLOOKUP(D$3,'Qual F1'!$M$4:$BW$14,11,FALSE)</f>
        <v>5.5000244317390914</v>
      </c>
      <c r="E5" s="11">
        <f>HLOOKUP(E$3,'Qual F1'!$M$4:$BW$14,11,FALSE)</f>
        <v>7.2761527567382833</v>
      </c>
      <c r="F5" s="11">
        <f>HLOOKUP(F$3,'Qual F1'!$M$4:$BW$14,11,FALSE)</f>
        <v>10.872333120355584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29.328655789894558</v>
      </c>
      <c r="C6" s="11">
        <f>HLOOKUP(C$3,'Qual F1'!$M$4:$BW$14,10,FALSE)</f>
        <v>37.745848024060933</v>
      </c>
      <c r="D6" s="11">
        <f>HLOOKUP(D$3,'Qual F1'!$M$4:$BW$14,10,FALSE)</f>
        <v>38.428938748527401</v>
      </c>
      <c r="E6" s="11">
        <f>HLOOKUP(E$3,'Qual F1'!$M$4:$BW$14,10,FALSE)</f>
        <v>50.470711685785339</v>
      </c>
      <c r="F6" s="11">
        <f>HLOOKUP(F$3,'Qual F1'!$M$4:$BW$14,10,FALSE)</f>
        <v>75.43026183862861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62.841293442967661</v>
      </c>
      <c r="C7" s="11">
        <f>HLOOKUP(C$3,'Qual F1'!$M$4:$BW$14,9,FALSE)</f>
        <v>64.42093789159938</v>
      </c>
      <c r="D7" s="11">
        <f>HLOOKUP(D$3,'Qual F1'!$M$4:$BW$14,9,FALSE)</f>
        <v>67.667910687449606</v>
      </c>
      <c r="E7" s="11">
        <f>HLOOKUP(E$3,'Qual F1'!$M$4:$BW$14,9,FALSE)</f>
        <v>76.203041360739249</v>
      </c>
      <c r="F7" s="11">
        <f>HLOOKUP(F$3,'Qual F1'!$M$4:$BW$14,9,FALSE)</f>
        <v>86.803433209498067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19.718657661134511</v>
      </c>
      <c r="C8" s="11">
        <f>HLOOKUP(C$3,'Qual F1'!$M$4:$BW$14,8,FALSE)</f>
        <v>17.706270733247084</v>
      </c>
      <c r="D8" s="11">
        <f>HLOOKUP(D$3,'Qual F1'!$M$4:$BW$14,8,FALSE)</f>
        <v>18.668081407879139</v>
      </c>
      <c r="E8" s="11">
        <f>HLOOKUP(E$3,'Qual F1'!$M$4:$BW$14,8,FALSE)</f>
        <v>19.834871396619825</v>
      </c>
      <c r="F8" s="11">
        <f>HLOOKUP(F$3,'Qual F1'!$M$4:$BW$14,8,FALSE)</f>
        <v>22.095997991598296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18.725278111756314</v>
      </c>
      <c r="C9" s="11">
        <f>HLOOKUP(C$3,'Qual F1'!$M$4:$BW$14,7,FALSE)</f>
        <v>18.552985012281141</v>
      </c>
      <c r="D9" s="11">
        <f>HLOOKUP(D$3,'Qual F1'!$M$4:$BW$14,7,FALSE)</f>
        <v>19.471223888276199</v>
      </c>
      <c r="E9" s="11">
        <f>HLOOKUP(E$3,'Qual F1'!$M$4:$BW$14,7,FALSE)</f>
        <v>21.444844580986413</v>
      </c>
      <c r="F9" s="11">
        <f>HLOOKUP(F$3,'Qual F1'!$M$4:$BW$14,7,FALSE)</f>
        <v>24.225109284494287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76.387394271813136</v>
      </c>
      <c r="C10" s="11">
        <f>HLOOKUP(C$3,'Qual F1'!$M$4:$BW$14,6,FALSE)</f>
        <v>80.225035991907063</v>
      </c>
      <c r="D10" s="11">
        <f>HLOOKUP(D$3,'Qual F1'!$M$4:$BW$14,6,FALSE)</f>
        <v>76.539915593823963</v>
      </c>
      <c r="E10" s="11">
        <f>HLOOKUP(E$3,'Qual F1'!$M$4:$BW$14,6,FALSE)</f>
        <v>79.454247093766398</v>
      </c>
      <c r="F10" s="11">
        <f>HLOOKUP(F$3,'Qual F1'!$M$4:$BW$14,6,FALSE)</f>
        <v>83.265815613859886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73.216014839359389</v>
      </c>
      <c r="C11" s="11">
        <f>HLOOKUP(C$3,'Qual F1'!$M$4:$BW$14,5,FALSE)</f>
        <v>69.026696761391989</v>
      </c>
      <c r="D11" s="11">
        <f>HLOOKUP(D$3,'Qual F1'!$M$4:$BW$14,5,FALSE)</f>
        <v>65.544813525166418</v>
      </c>
      <c r="E11" s="11">
        <f>HLOOKUP(E$3,'Qual F1'!$M$4:$BW$14,5,FALSE)</f>
        <v>60.393121355800673</v>
      </c>
      <c r="F11" s="11">
        <f>HLOOKUP(F$3,'Qual F1'!$M$4:$BW$14,5,FALSE)</f>
        <v>48.042107260269141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41.520492328670343</v>
      </c>
      <c r="C12" s="11">
        <f>HLOOKUP(C$3,'Qual F1'!$M$4:$BW$14,4,FALSE)</f>
        <v>47.840525658308124</v>
      </c>
      <c r="D12" s="11">
        <f>HLOOKUP(D$3,'Qual F1'!$M$4:$BW$14,4,FALSE)</f>
        <v>43.377417132088532</v>
      </c>
      <c r="E12" s="11">
        <f>HLOOKUP(E$3,'Qual F1'!$M$4:$BW$14,4,FALSE)</f>
        <v>39.46335912558871</v>
      </c>
      <c r="F12" s="11">
        <f>HLOOKUP(F$3,'Qual F1'!$M$4:$BW$14,4,FALSE)</f>
        <v>28.59128139117113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10.941551095863842</v>
      </c>
      <c r="C13" s="11">
        <f>HLOOKUP(C$3,'Qual F1'!$M$4:$BW$14,3,FALSE)</f>
        <v>10.036297712473235</v>
      </c>
      <c r="D13" s="11">
        <f>HLOOKUP(D$3,'Qual F1'!$M$4:$BW$14,3,FALSE)</f>
        <v>12.194674585049489</v>
      </c>
      <c r="E13" s="11">
        <f>HLOOKUP(E$3,'Qual F1'!$M$4:$BW$14,3,FALSE)</f>
        <v>9.1036506439750049</v>
      </c>
      <c r="F13" s="11">
        <f>HLOOKUP(F$3,'Qual F1'!$M$4:$BW$14,3,FALSE)</f>
        <v>6.8456602901251369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337.06999999999965</v>
      </c>
      <c r="C15" s="11">
        <f t="shared" ref="C15:F15" si="0">SUM(C5:C13)</f>
        <v>351.15799999999996</v>
      </c>
      <c r="D15" s="11">
        <f t="shared" si="0"/>
        <v>347.3929999999998</v>
      </c>
      <c r="E15" s="11">
        <f t="shared" si="0"/>
        <v>363.64399999999989</v>
      </c>
      <c r="F15" s="11">
        <f t="shared" si="0"/>
        <v>386.17200000000014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1.3025966293469988</v>
      </c>
      <c r="C19" s="18">
        <f t="shared" si="1"/>
        <v>1.5956925984118193</v>
      </c>
      <c r="D19" s="18">
        <f t="shared" si="1"/>
        <v>1.5832283413134676</v>
      </c>
      <c r="E19" s="18">
        <f t="shared" si="1"/>
        <v>2.0008999892032553</v>
      </c>
      <c r="F19" s="18">
        <f t="shared" si="1"/>
        <v>2.815412075540324</v>
      </c>
      <c r="G19" s="11"/>
    </row>
    <row r="20" spans="1:7" x14ac:dyDescent="0.2">
      <c r="A20" t="str">
        <f>$A6</f>
        <v>RQF7 Other higher degree</v>
      </c>
      <c r="B20" s="18">
        <f t="shared" si="1"/>
        <v>8.7010578781542662</v>
      </c>
      <c r="C20" s="18">
        <f t="shared" si="1"/>
        <v>10.748964290735492</v>
      </c>
      <c r="D20" s="18">
        <f t="shared" si="1"/>
        <v>11.062093579469771</v>
      </c>
      <c r="E20" s="18">
        <f t="shared" si="1"/>
        <v>13.879154251351695</v>
      </c>
      <c r="F20" s="18">
        <f t="shared" si="1"/>
        <v>19.532814869702769</v>
      </c>
      <c r="G20" s="11"/>
    </row>
    <row r="21" spans="1:7" x14ac:dyDescent="0.2">
      <c r="A21" t="str">
        <f>$A7</f>
        <v>RQF6 First degree</v>
      </c>
      <c r="B21" s="18">
        <f t="shared" si="1"/>
        <v>18.643395568566685</v>
      </c>
      <c r="C21" s="18">
        <f t="shared" si="1"/>
        <v>18.345285567066501</v>
      </c>
      <c r="D21" s="18">
        <f t="shared" si="1"/>
        <v>19.478777835894693</v>
      </c>
      <c r="E21" s="18">
        <f t="shared" si="1"/>
        <v>20.955396310880772</v>
      </c>
      <c r="F21" s="18">
        <f t="shared" si="1"/>
        <v>22.477919996659011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5.8500185899470525</v>
      </c>
      <c r="C22" s="18">
        <f t="shared" si="3"/>
        <v>5.0422518448240066</v>
      </c>
      <c r="D22" s="18">
        <f t="shared" si="3"/>
        <v>5.3737644131802167</v>
      </c>
      <c r="E22" s="18">
        <f t="shared" si="3"/>
        <v>5.4544750900935615</v>
      </c>
      <c r="F22" s="18">
        <f t="shared" si="3"/>
        <v>5.7218021999519095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5.5553084260706482</v>
      </c>
      <c r="C23" s="18">
        <f t="shared" si="4"/>
        <v>5.2833724455319659</v>
      </c>
      <c r="D23" s="18">
        <f t="shared" si="4"/>
        <v>5.6049557383931772</v>
      </c>
      <c r="E23" s="18">
        <f t="shared" si="4"/>
        <v>5.8972084183944791</v>
      </c>
      <c r="F23" s="18">
        <f t="shared" si="4"/>
        <v>6.2731397627208292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22.662175296470529</v>
      </c>
      <c r="C24" s="18">
        <f t="shared" si="5"/>
        <v>22.845851722559949</v>
      </c>
      <c r="D24" s="18">
        <f t="shared" si="5"/>
        <v>22.032659147945989</v>
      </c>
      <c r="E24" s="18">
        <f t="shared" si="5"/>
        <v>21.849459112144412</v>
      </c>
      <c r="F24" s="18">
        <f t="shared" si="5"/>
        <v>21.561846952616932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21.721308582596926</v>
      </c>
      <c r="C25" s="18">
        <f t="shared" si="6"/>
        <v>19.656877178191014</v>
      </c>
      <c r="D25" s="18">
        <f t="shared" si="6"/>
        <v>18.867626441858775</v>
      </c>
      <c r="E25" s="18">
        <f t="shared" si="6"/>
        <v>16.607759609893382</v>
      </c>
      <c r="F25" s="18">
        <f t="shared" si="6"/>
        <v>12.440598298237346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12.318062221102556</v>
      </c>
      <c r="C26" s="18">
        <f>C12/C$15*100</f>
        <v>13.623646808077314</v>
      </c>
      <c r="D26" s="18">
        <f t="shared" si="7"/>
        <v>12.486554746954761</v>
      </c>
      <c r="E26" s="18">
        <f t="shared" si="7"/>
        <v>10.852195863423766</v>
      </c>
      <c r="F26" s="18">
        <f t="shared" si="7"/>
        <v>7.4037686293079554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3.246076807744342</v>
      </c>
      <c r="C27" s="18">
        <f>C13/C$15*100</f>
        <v>2.8580575446019276</v>
      </c>
      <c r="D27" s="18">
        <f t="shared" si="8"/>
        <v>3.5103397549891606</v>
      </c>
      <c r="E27" s="18">
        <f t="shared" si="8"/>
        <v>2.5034513546146804</v>
      </c>
      <c r="F27" s="18">
        <f t="shared" si="8"/>
        <v>1.772697215262923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6.287070368029668</v>
      </c>
      <c r="C33" s="18">
        <f t="shared" si="9"/>
        <v>-1.844910984974657</v>
      </c>
      <c r="D33" s="18">
        <f t="shared" si="9"/>
        <v>5.7565897201409033</v>
      </c>
      <c r="E33" s="18">
        <f t="shared" si="9"/>
        <v>4.0979301505285282</v>
      </c>
      <c r="F33" s="18">
        <f>IF(F$3-D$3 &lt;&gt; 0,(EXP(LN(F5/D5)/(F$3-D$3))-1)*100,0)</f>
        <v>4.6479058953861507</v>
      </c>
    </row>
    <row r="34" spans="1:6" x14ac:dyDescent="0.2">
      <c r="A34" t="str">
        <f>$A20</f>
        <v>RQF7 Other higher degree</v>
      </c>
      <c r="B34" s="18">
        <f t="shared" si="9"/>
        <v>6.5109497079451906</v>
      </c>
      <c r="C34" s="18">
        <f t="shared" si="9"/>
        <v>1.8097108959667096</v>
      </c>
      <c r="D34" s="18">
        <f t="shared" si="9"/>
        <v>5.602988226270611</v>
      </c>
      <c r="E34" s="18">
        <f t="shared" si="9"/>
        <v>4.099973427368675</v>
      </c>
      <c r="F34" s="18">
        <f t="shared" ref="F34:F43" si="10">IF(F$3-D$3 &lt;&gt; 0,(EXP(LN(F6/D6)/(F$3-D$3))-1)*100,0)</f>
        <v>4.5985863160457274</v>
      </c>
    </row>
    <row r="35" spans="1:6" x14ac:dyDescent="0.2">
      <c r="A35" t="str">
        <f>$A21</f>
        <v>RQF6 First degree</v>
      </c>
      <c r="B35" s="18">
        <f t="shared" si="9"/>
        <v>0.62258773362231512</v>
      </c>
      <c r="C35" s="18">
        <f t="shared" si="9"/>
        <v>5.0402445262654805</v>
      </c>
      <c r="D35" s="18">
        <f t="shared" si="9"/>
        <v>2.4042326262379232</v>
      </c>
      <c r="E35" s="18">
        <f t="shared" si="9"/>
        <v>1.3109667902122979</v>
      </c>
      <c r="F35" s="18">
        <f t="shared" si="10"/>
        <v>1.6740856893870948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-2.655271474241605</v>
      </c>
      <c r="C36" s="18">
        <f t="shared" ref="C36:E36" si="12">IF(D$3-C$3 &lt;&gt; 0,(EXP(LN(D8/C8)/(D$3-C$3))-1)*100,0)</f>
        <v>5.4320341596610922</v>
      </c>
      <c r="D36" s="18">
        <f t="shared" si="12"/>
        <v>1.2199085456238157</v>
      </c>
      <c r="E36" s="18">
        <f t="shared" si="12"/>
        <v>1.0853975145571626</v>
      </c>
      <c r="F36" s="18">
        <f t="shared" si="10"/>
        <v>1.130214651887651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-0.2308254002994059</v>
      </c>
      <c r="C37" s="18">
        <f t="shared" si="13"/>
        <v>4.9492783796635909</v>
      </c>
      <c r="D37" s="18">
        <f t="shared" si="13"/>
        <v>1.9496949218480442</v>
      </c>
      <c r="E37" s="18">
        <f t="shared" si="13"/>
        <v>1.22651473293649</v>
      </c>
      <c r="F37" s="18">
        <f t="shared" si="10"/>
        <v>1.4670030049173999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1.2329881265856768</v>
      </c>
      <c r="C38" s="18">
        <f t="shared" si="14"/>
        <v>-4.5934792705544574</v>
      </c>
      <c r="D38" s="18">
        <f t="shared" si="14"/>
        <v>0.75017926098681631</v>
      </c>
      <c r="E38" s="18">
        <f t="shared" si="14"/>
        <v>0.46966689791516636</v>
      </c>
      <c r="F38" s="18">
        <f t="shared" si="10"/>
        <v>0.56308413217349695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-1.4622251104334572</v>
      </c>
      <c r="C39" s="18">
        <f t="shared" si="15"/>
        <v>-5.0442559177669599</v>
      </c>
      <c r="D39" s="18">
        <f t="shared" si="15"/>
        <v>-1.6238485096752964</v>
      </c>
      <c r="E39" s="18">
        <f t="shared" si="15"/>
        <v>-2.2619978947018282</v>
      </c>
      <c r="F39" s="18">
        <f t="shared" si="10"/>
        <v>-2.0497427159754444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3.6056314776322651</v>
      </c>
      <c r="C40" s="18">
        <f t="shared" si="16"/>
        <v>-9.3291377233111881</v>
      </c>
      <c r="D40" s="18">
        <f t="shared" si="16"/>
        <v>-1.8735534177244273</v>
      </c>
      <c r="E40" s="18">
        <f t="shared" si="16"/>
        <v>-3.1713321372668246</v>
      </c>
      <c r="F40" s="18">
        <f t="shared" si="10"/>
        <v>-2.7406576246881253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-2.1358427207301967</v>
      </c>
      <c r="C41" s="18">
        <f t="shared" si="17"/>
        <v>21.505707925481275</v>
      </c>
      <c r="D41" s="18">
        <f t="shared" si="17"/>
        <v>-5.6788529765760991</v>
      </c>
      <c r="E41" s="18">
        <f t="shared" si="17"/>
        <v>-2.8103594157116163</v>
      </c>
      <c r="F41" s="18">
        <f t="shared" si="10"/>
        <v>-3.7760881544308011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1.0288981452979185</v>
      </c>
      <c r="C43" s="18">
        <f t="shared" ref="C43" si="18">IF(D$3-C$3 &lt;&gt; 0,(EXP(LN(D15/C15)/(D$3-C$3))-1)*100,0)</f>
        <v>-1.0721669447941284</v>
      </c>
      <c r="D43" s="18">
        <f>IF(E$3-D$3 &lt;&gt; 0,(EXP(LN(E15/D15)/(E$3-D$3))-1)*100,0)</f>
        <v>0.91856642621597206</v>
      </c>
      <c r="E43" s="18">
        <f>IF(F$3-E$3 &lt;&gt; 0,(EXP(LN(F15/E15)/(F$3-E$3))-1)*100,0)</f>
        <v>0.60288507042958184</v>
      </c>
      <c r="F43" s="18">
        <f t="shared" si="10"/>
        <v>0.70800231659027268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1.212739756191052</v>
      </c>
      <c r="C47" s="27">
        <f>D5-C5</f>
        <v>-0.10337778299188471</v>
      </c>
      <c r="D47" s="27">
        <f>E5-D5</f>
        <v>1.7761283249991919</v>
      </c>
      <c r="E47" s="27">
        <f>F5-E5</f>
        <v>3.5961803636173011</v>
      </c>
      <c r="F47" s="27">
        <f>F5-D5</f>
        <v>5.372308688616493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8.4171922341663752</v>
      </c>
      <c r="C48" s="27">
        <f t="shared" si="20"/>
        <v>0.68309072446646724</v>
      </c>
      <c r="D48" s="27">
        <f t="shared" si="20"/>
        <v>12.041772937257939</v>
      </c>
      <c r="E48" s="27">
        <f t="shared" si="20"/>
        <v>24.959550152843271</v>
      </c>
      <c r="F48" s="27">
        <f t="shared" ref="F48:F57" si="21">F6-D6</f>
        <v>37.001323090101209</v>
      </c>
    </row>
    <row r="49" spans="1:6" x14ac:dyDescent="0.2">
      <c r="A49" t="str">
        <f t="shared" si="19"/>
        <v>RQF6 First degree</v>
      </c>
      <c r="B49" s="27">
        <f t="shared" ref="B49:E49" si="22">C7-B7</f>
        <v>1.5796444486317185</v>
      </c>
      <c r="C49" s="27">
        <f t="shared" si="22"/>
        <v>3.2469727958502261</v>
      </c>
      <c r="D49" s="27">
        <f t="shared" si="22"/>
        <v>8.5351306732896433</v>
      </c>
      <c r="E49" s="27">
        <f t="shared" si="22"/>
        <v>10.600391848758818</v>
      </c>
      <c r="F49" s="27">
        <f t="shared" si="21"/>
        <v>19.135522522048461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-2.0123869278874267</v>
      </c>
      <c r="C50" s="27">
        <f t="shared" si="23"/>
        <v>0.96181067463205494</v>
      </c>
      <c r="D50" s="27">
        <f t="shared" si="23"/>
        <v>1.1667899887406854</v>
      </c>
      <c r="E50" s="27">
        <f t="shared" si="23"/>
        <v>2.2611265949784709</v>
      </c>
      <c r="F50" s="27">
        <f t="shared" si="21"/>
        <v>3.4279165837191563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-0.1722930994751728</v>
      </c>
      <c r="C51" s="27">
        <f t="shared" si="24"/>
        <v>0.91823887599505838</v>
      </c>
      <c r="D51" s="27">
        <f t="shared" si="24"/>
        <v>1.9736206927102131</v>
      </c>
      <c r="E51" s="27">
        <f t="shared" si="24"/>
        <v>2.7802647035078749</v>
      </c>
      <c r="F51" s="27">
        <f t="shared" si="21"/>
        <v>4.753885396218088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3.8376417200939272</v>
      </c>
      <c r="C52" s="27">
        <f t="shared" si="25"/>
        <v>-3.6851203980831002</v>
      </c>
      <c r="D52" s="27">
        <f t="shared" si="25"/>
        <v>2.9143314999424348</v>
      </c>
      <c r="E52" s="27">
        <f t="shared" si="25"/>
        <v>3.8115685200934877</v>
      </c>
      <c r="F52" s="27">
        <f t="shared" si="21"/>
        <v>6.7259000200359225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-4.1893180779673997</v>
      </c>
      <c r="C53" s="27">
        <f>D11-C11</f>
        <v>-3.4818832362255705</v>
      </c>
      <c r="D53" s="27">
        <f t="shared" si="26"/>
        <v>-5.1516921693657451</v>
      </c>
      <c r="E53" s="27">
        <f t="shared" si="26"/>
        <v>-12.351014095531532</v>
      </c>
      <c r="F53" s="27">
        <f t="shared" si="21"/>
        <v>-17.502706264897277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6.3200333296377806</v>
      </c>
      <c r="C54" s="27">
        <f t="shared" si="27"/>
        <v>-4.4631085262195924</v>
      </c>
      <c r="D54" s="27">
        <f t="shared" si="27"/>
        <v>-3.9140580064998218</v>
      </c>
      <c r="E54" s="27">
        <f t="shared" si="27"/>
        <v>-10.87207773441758</v>
      </c>
      <c r="F54" s="27">
        <f t="shared" si="21"/>
        <v>-14.786135740917402</v>
      </c>
    </row>
    <row r="55" spans="1:6" x14ac:dyDescent="0.2">
      <c r="A55" t="str">
        <f t="shared" si="19"/>
        <v>No Qualification</v>
      </c>
      <c r="B55" s="27">
        <f t="shared" ref="B55:E55" si="28">C13-B13</f>
        <v>-0.90525338339060646</v>
      </c>
      <c r="C55" s="27">
        <f t="shared" si="28"/>
        <v>2.1583768725762535</v>
      </c>
      <c r="D55" s="27">
        <f t="shared" si="28"/>
        <v>-3.091023941074484</v>
      </c>
      <c r="E55" s="27">
        <f t="shared" si="28"/>
        <v>-2.257990353849868</v>
      </c>
      <c r="F55" s="27">
        <f t="shared" si="21"/>
        <v>-5.349014294924352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14.088000000000306</v>
      </c>
      <c r="C57" s="29">
        <f t="shared" ref="C57" si="29">D15-C15</f>
        <v>-3.7650000000001569</v>
      </c>
      <c r="D57" s="29">
        <f>E15-D15</f>
        <v>16.25100000000009</v>
      </c>
      <c r="E57" s="29">
        <f>F15-E15</f>
        <v>22.528000000000247</v>
      </c>
      <c r="F57" s="29">
        <f t="shared" si="21"/>
        <v>38.779000000000337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Gloucestershire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14.421488691019993</v>
      </c>
      <c r="N6" s="11">
        <v>17.949773583825525</v>
      </c>
      <c r="O6" s="11">
        <v>13.716137506006531</v>
      </c>
      <c r="P6" s="11">
        <v>13.866565607582594</v>
      </c>
      <c r="Q6" s="11">
        <v>13.761542159323024</v>
      </c>
      <c r="R6" s="11">
        <v>10.941551095863842</v>
      </c>
      <c r="S6" s="11">
        <v>10.634835597361979</v>
      </c>
      <c r="T6" s="11">
        <v>9.9606653432807644</v>
      </c>
      <c r="U6" s="11">
        <v>11.309023184232091</v>
      </c>
      <c r="V6" s="11">
        <v>10.036297712473235</v>
      </c>
      <c r="W6" s="11">
        <v>12.194674585049489</v>
      </c>
      <c r="X6" s="11">
        <v>11.397591370697084</v>
      </c>
      <c r="Y6" s="11">
        <v>9.9873060780042486</v>
      </c>
      <c r="Z6" s="11">
        <v>9.6620077089502576</v>
      </c>
      <c r="AA6" s="11">
        <v>9.3016905824265326</v>
      </c>
      <c r="AB6" s="11">
        <v>9.1036506439750049</v>
      </c>
      <c r="AC6" s="11">
        <v>8.9195788923575297</v>
      </c>
      <c r="AD6" s="11">
        <v>8.7140653983692502</v>
      </c>
      <c r="AE6" s="11">
        <v>8.4843857518511427</v>
      </c>
      <c r="AF6" s="11">
        <v>8.2344653403841246</v>
      </c>
      <c r="AG6" s="11">
        <v>7.9770992527619109</v>
      </c>
      <c r="AH6" s="11">
        <v>7.7020295238353249</v>
      </c>
      <c r="AI6" s="11">
        <v>7.4121189068072377</v>
      </c>
      <c r="AJ6" s="11">
        <v>7.1064981380121859</v>
      </c>
      <c r="AK6" s="11">
        <v>6.807525788813626</v>
      </c>
      <c r="AL6" s="11">
        <v>6.8456602901251369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48.845196927959748</v>
      </c>
      <c r="N7" s="11">
        <v>46.288359994069374</v>
      </c>
      <c r="O7" s="11">
        <v>45.748110487468502</v>
      </c>
      <c r="P7" s="11">
        <v>42.898005833812874</v>
      </c>
      <c r="Q7" s="11">
        <v>47.578075444967851</v>
      </c>
      <c r="R7" s="11">
        <v>41.520492328670343</v>
      </c>
      <c r="S7" s="11">
        <v>45.322546361468049</v>
      </c>
      <c r="T7" s="11">
        <v>40.624426127445076</v>
      </c>
      <c r="U7" s="11">
        <v>44.756428778009493</v>
      </c>
      <c r="V7" s="11">
        <v>47.840525658308124</v>
      </c>
      <c r="W7" s="11">
        <v>43.377417132088532</v>
      </c>
      <c r="X7" s="11">
        <v>39.25759959850371</v>
      </c>
      <c r="Y7" s="11">
        <v>41.32467258579814</v>
      </c>
      <c r="Z7" s="11">
        <v>40.868908547792095</v>
      </c>
      <c r="AA7" s="11">
        <v>40.273339263019061</v>
      </c>
      <c r="AB7" s="11">
        <v>39.46335912558871</v>
      </c>
      <c r="AC7" s="11">
        <v>38.585502819156858</v>
      </c>
      <c r="AD7" s="11">
        <v>37.648434944141265</v>
      </c>
      <c r="AE7" s="11">
        <v>36.672844819871415</v>
      </c>
      <c r="AF7" s="11">
        <v>35.655854562853257</v>
      </c>
      <c r="AG7" s="11">
        <v>34.607528977794772</v>
      </c>
      <c r="AH7" s="11">
        <v>33.510340677023351</v>
      </c>
      <c r="AI7" s="11">
        <v>32.368880045573455</v>
      </c>
      <c r="AJ7" s="11">
        <v>31.182902266367361</v>
      </c>
      <c r="AK7" s="11">
        <v>29.93397744021058</v>
      </c>
      <c r="AL7" s="11">
        <v>28.59128139117113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68.129482705007845</v>
      </c>
      <c r="N8" s="11">
        <v>71.266237655600904</v>
      </c>
      <c r="O8" s="11">
        <v>72.985589755294939</v>
      </c>
      <c r="P8" s="11">
        <v>69.819168861466679</v>
      </c>
      <c r="Q8" s="11">
        <v>70.493202622171538</v>
      </c>
      <c r="R8" s="11">
        <v>73.216014839359389</v>
      </c>
      <c r="S8" s="11">
        <v>65.638600412492167</v>
      </c>
      <c r="T8" s="11">
        <v>67.494277782609302</v>
      </c>
      <c r="U8" s="11">
        <v>70.568407490817819</v>
      </c>
      <c r="V8" s="11">
        <v>69.026696761391989</v>
      </c>
      <c r="W8" s="11">
        <v>65.544813525166418</v>
      </c>
      <c r="X8" s="11">
        <v>62.735004884658402</v>
      </c>
      <c r="Y8" s="11">
        <v>63.254270512771164</v>
      </c>
      <c r="Z8" s="11">
        <v>62.47598676937173</v>
      </c>
      <c r="AA8" s="11">
        <v>61.566436892984697</v>
      </c>
      <c r="AB8" s="11">
        <v>60.393121355800673</v>
      </c>
      <c r="AC8" s="11">
        <v>59.180866491473758</v>
      </c>
      <c r="AD8" s="11">
        <v>57.9415099445118</v>
      </c>
      <c r="AE8" s="11">
        <v>56.70184738950055</v>
      </c>
      <c r="AF8" s="11">
        <v>55.458460581131632</v>
      </c>
      <c r="AG8" s="11">
        <v>54.242416323086147</v>
      </c>
      <c r="AH8" s="11">
        <v>53.014868261335074</v>
      </c>
      <c r="AI8" s="11">
        <v>51.78452522604303</v>
      </c>
      <c r="AJ8" s="11">
        <v>50.554448370578477</v>
      </c>
      <c r="AK8" s="11">
        <v>49.321536016755772</v>
      </c>
      <c r="AL8" s="11">
        <v>48.042107260269141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70.61678345716858</v>
      </c>
      <c r="N9" s="11">
        <v>67.116315052187431</v>
      </c>
      <c r="O9" s="11">
        <v>68.90741696798294</v>
      </c>
      <c r="P9" s="11">
        <v>72.960639219695778</v>
      </c>
      <c r="Q9" s="11">
        <v>72.586190487330313</v>
      </c>
      <c r="R9" s="11">
        <v>76.387394271813136</v>
      </c>
      <c r="S9" s="11">
        <v>72.752925728340472</v>
      </c>
      <c r="T9" s="11">
        <v>74.854605682034915</v>
      </c>
      <c r="U9" s="11">
        <v>78.935044665168334</v>
      </c>
      <c r="V9" s="11">
        <v>80.225035991907063</v>
      </c>
      <c r="W9" s="11">
        <v>76.539915593823963</v>
      </c>
      <c r="X9" s="11">
        <v>72.629143929822035</v>
      </c>
      <c r="Y9" s="11">
        <v>77.426342617040945</v>
      </c>
      <c r="Z9" s="11">
        <v>78.303160140831125</v>
      </c>
      <c r="AA9" s="11">
        <v>79.042583094031841</v>
      </c>
      <c r="AB9" s="11">
        <v>79.454247093766398</v>
      </c>
      <c r="AC9" s="11">
        <v>79.819615038514925</v>
      </c>
      <c r="AD9" s="11">
        <v>80.15510879553905</v>
      </c>
      <c r="AE9" s="11">
        <v>80.507656910174887</v>
      </c>
      <c r="AF9" s="11">
        <v>80.861651916244071</v>
      </c>
      <c r="AG9" s="11">
        <v>81.265085996331678</v>
      </c>
      <c r="AH9" s="11">
        <v>81.664119803796453</v>
      </c>
      <c r="AI9" s="11">
        <v>82.07237785526867</v>
      </c>
      <c r="AJ9" s="11">
        <v>82.489209479251613</v>
      </c>
      <c r="AK9" s="11">
        <v>82.910006090571073</v>
      </c>
      <c r="AL9" s="11">
        <v>83.265815613859886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17.210786398096452</v>
      </c>
      <c r="N10" s="11">
        <v>17.317402593904077</v>
      </c>
      <c r="O10" s="11">
        <v>18.403205984092509</v>
      </c>
      <c r="P10" s="11">
        <v>17.632527458433533</v>
      </c>
      <c r="Q10" s="11">
        <v>19.098712448956206</v>
      </c>
      <c r="R10" s="11">
        <v>18.725278111756314</v>
      </c>
      <c r="S10" s="11">
        <v>19.170994385695678</v>
      </c>
      <c r="T10" s="11">
        <v>18.84466790550842</v>
      </c>
      <c r="U10" s="11">
        <v>18.960944691302167</v>
      </c>
      <c r="V10" s="11">
        <v>18.552985012281141</v>
      </c>
      <c r="W10" s="11">
        <v>19.471223888276199</v>
      </c>
      <c r="X10" s="11">
        <v>22.08268615746546</v>
      </c>
      <c r="Y10" s="11">
        <v>20.453289544950277</v>
      </c>
      <c r="Z10" s="11">
        <v>20.839126579026253</v>
      </c>
      <c r="AA10" s="11">
        <v>21.184377538556085</v>
      </c>
      <c r="AB10" s="11">
        <v>21.444844580986413</v>
      </c>
      <c r="AC10" s="11">
        <v>21.704370071594429</v>
      </c>
      <c r="AD10" s="11">
        <v>21.961926511325935</v>
      </c>
      <c r="AE10">
        <v>22.216270039188267</v>
      </c>
      <c r="AF10">
        <v>22.471872702998869</v>
      </c>
      <c r="AG10">
        <v>22.748664267827433</v>
      </c>
      <c r="AH10">
        <v>23.026567442852524</v>
      </c>
      <c r="AI10" s="11">
        <v>23.308692251101654</v>
      </c>
      <c r="AJ10" s="11">
        <v>23.62114931505392</v>
      </c>
      <c r="AK10" s="11">
        <v>23.94270132279199</v>
      </c>
      <c r="AL10" s="11">
        <v>24.225109284494287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19.687626038590359</v>
      </c>
      <c r="N11" s="11">
        <v>19.508488322854294</v>
      </c>
      <c r="O11" s="11">
        <v>19.633816102846609</v>
      </c>
      <c r="P11" s="11">
        <v>19.718940321304036</v>
      </c>
      <c r="Q11" s="11">
        <v>20.391451512832205</v>
      </c>
      <c r="R11" s="11">
        <v>19.718657661134511</v>
      </c>
      <c r="S11" s="11">
        <v>19.422468540771479</v>
      </c>
      <c r="T11" s="11">
        <v>18.914765596860775</v>
      </c>
      <c r="U11" s="11">
        <v>19.177378977649678</v>
      </c>
      <c r="V11" s="11">
        <v>17.706270733247084</v>
      </c>
      <c r="W11" s="11">
        <v>18.668081407879139</v>
      </c>
      <c r="X11" s="11">
        <v>20.576338530946408</v>
      </c>
      <c r="Y11" s="11">
        <v>19.166636279461876</v>
      </c>
      <c r="Z11" s="11">
        <v>19.423102190738575</v>
      </c>
      <c r="AA11" s="11">
        <v>19.668434563850393</v>
      </c>
      <c r="AB11" s="11">
        <v>19.834871396619825</v>
      </c>
      <c r="AC11" s="11">
        <v>19.99824644128983</v>
      </c>
      <c r="AD11" s="11">
        <v>20.173124979992519</v>
      </c>
      <c r="AE11">
        <v>20.371154313163057</v>
      </c>
      <c r="AF11">
        <v>20.590065682477213</v>
      </c>
      <c r="AG11">
        <v>20.828360124156379</v>
      </c>
      <c r="AH11">
        <v>21.076517237596303</v>
      </c>
      <c r="AI11" s="11">
        <v>21.347944004351287</v>
      </c>
      <c r="AJ11" s="11">
        <v>21.615277222991665</v>
      </c>
      <c r="AK11" s="11">
        <v>21.858764867669446</v>
      </c>
      <c r="AL11" s="11">
        <v>22.095997991598296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50.974027054323273</v>
      </c>
      <c r="N12" s="11">
        <v>54.159025519691383</v>
      </c>
      <c r="O12" s="11">
        <v>57.029572086900366</v>
      </c>
      <c r="P12" s="11">
        <v>57.670244321535783</v>
      </c>
      <c r="Q12" s="11">
        <v>61.839271755765473</v>
      </c>
      <c r="R12" s="11">
        <v>62.841293442967661</v>
      </c>
      <c r="S12" s="11">
        <v>64.14585661529884</v>
      </c>
      <c r="T12" s="11">
        <v>64.230516358306815</v>
      </c>
      <c r="U12" s="11">
        <v>66.179997835987137</v>
      </c>
      <c r="V12" s="11">
        <v>64.42093789159938</v>
      </c>
      <c r="W12" s="11">
        <v>67.667910687449606</v>
      </c>
      <c r="X12" s="11">
        <v>76.002556921085969</v>
      </c>
      <c r="Y12" s="11">
        <v>71.996274673339229</v>
      </c>
      <c r="Z12" s="11">
        <v>73.580484882319098</v>
      </c>
      <c r="AA12" s="11">
        <v>75.03728158053363</v>
      </c>
      <c r="AB12" s="11">
        <v>76.203041360739249</v>
      </c>
      <c r="AC12" s="11">
        <v>77.309773296963854</v>
      </c>
      <c r="AD12" s="11">
        <v>78.368568927061787</v>
      </c>
      <c r="AE12">
        <v>79.416910889976549</v>
      </c>
      <c r="AF12">
        <v>80.452872422317085</v>
      </c>
      <c r="AG12">
        <v>81.527538846919825</v>
      </c>
      <c r="AH12">
        <v>82.591450098832922</v>
      </c>
      <c r="AI12">
        <v>83.644776924719523</v>
      </c>
      <c r="AJ12">
        <v>84.694621630093778</v>
      </c>
      <c r="AK12">
        <v>85.769437909027815</v>
      </c>
      <c r="AL12">
        <v>86.803433209498067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24.260257607648882</v>
      </c>
      <c r="N13" s="11">
        <v>21.732570605772448</v>
      </c>
      <c r="O13" s="11">
        <v>23.323656707725316</v>
      </c>
      <c r="P13" s="11">
        <v>20.788458243559802</v>
      </c>
      <c r="Q13" s="11">
        <v>27.330578400875396</v>
      </c>
      <c r="R13" s="11">
        <v>29.328655789894558</v>
      </c>
      <c r="S13" s="11">
        <v>29.936908146977284</v>
      </c>
      <c r="T13" s="11">
        <v>34.608487753207434</v>
      </c>
      <c r="U13" s="11">
        <v>34.644202108892586</v>
      </c>
      <c r="V13" s="11">
        <v>37.745848024060933</v>
      </c>
      <c r="W13" s="11">
        <v>38.428938748527401</v>
      </c>
      <c r="X13" s="11">
        <v>39.045288739133866</v>
      </c>
      <c r="Y13" s="11">
        <v>43.095671615408165</v>
      </c>
      <c r="Z13" s="11">
        <v>45.624007621286374</v>
      </c>
      <c r="AA13" s="11">
        <v>48.122947042989459</v>
      </c>
      <c r="AB13" s="11">
        <v>50.470711685785339</v>
      </c>
      <c r="AC13" s="11">
        <v>52.824410451202063</v>
      </c>
      <c r="AD13" s="11">
        <v>55.189693059145768</v>
      </c>
      <c r="AE13">
        <v>57.579083563660184</v>
      </c>
      <c r="AF13">
        <v>60.000491752828154</v>
      </c>
      <c r="AG13">
        <v>62.488484774792717</v>
      </c>
      <c r="AH13">
        <v>65.00676665593177</v>
      </c>
      <c r="AI13">
        <v>67.565546882604238</v>
      </c>
      <c r="AJ13">
        <v>70.169953174457348</v>
      </c>
      <c r="AK13">
        <v>72.810961406495665</v>
      </c>
      <c r="AL13">
        <v>75.43026183862861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3.4483511201847294</v>
      </c>
      <c r="N14" s="11">
        <v>3.2368266720945478</v>
      </c>
      <c r="O14" s="11">
        <v>3.3974944016820952</v>
      </c>
      <c r="P14" s="11">
        <v>3.1504501326087473</v>
      </c>
      <c r="Q14" s="11">
        <v>4.0139751677782538</v>
      </c>
      <c r="R14" s="11">
        <v>4.3906624585399241</v>
      </c>
      <c r="S14" s="11">
        <v>4.3928642115942145</v>
      </c>
      <c r="T14" s="11">
        <v>5.1295874507464738</v>
      </c>
      <c r="U14" s="11">
        <v>5.1415722679407629</v>
      </c>
      <c r="V14" s="11">
        <v>5.6034022147309761</v>
      </c>
      <c r="W14" s="11">
        <v>5.5000244317390914</v>
      </c>
      <c r="X14" s="11">
        <v>5.6157898676869111</v>
      </c>
      <c r="Y14" s="11">
        <v>6.2335360932253625</v>
      </c>
      <c r="Z14" s="11">
        <v>6.5872155596849344</v>
      </c>
      <c r="AA14" s="11">
        <v>6.9419094416087344</v>
      </c>
      <c r="AB14" s="11">
        <v>7.2761527567382833</v>
      </c>
      <c r="AC14" s="11">
        <v>7.6096364974473021</v>
      </c>
      <c r="AD14" s="11">
        <v>7.9445674399124373</v>
      </c>
      <c r="AE14">
        <v>8.2898463226144212</v>
      </c>
      <c r="AF14">
        <v>8.640265038765488</v>
      </c>
      <c r="AG14">
        <v>9.0008214363291419</v>
      </c>
      <c r="AH14">
        <v>9.3663402987962687</v>
      </c>
      <c r="AI14">
        <v>9.7361379035309081</v>
      </c>
      <c r="AJ14">
        <v>10.11094040319341</v>
      </c>
      <c r="AK14">
        <v>10.492089157664028</v>
      </c>
      <c r="AL14">
        <v>10.872333120355584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Gloucestershire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Gloucestershire</v>
      </c>
      <c r="W1" s="203" t="str">
        <f>CONCATENATE("Shift-share Figure 1: Levels of Employment, ",C4," - ",F40,", ",Info!B5)</f>
        <v>Shift-share Figure 1: Levels of Employment, 2015 - 2035, Gloucestershire</v>
      </c>
      <c r="AK1" s="203" t="str">
        <f>CONCATENATE("Shift-share Figure 1.1: Net Changes, ",C4,"-",F40,", ",Info!B5)</f>
        <v>Shift-share Figure 1.1: Net Changes, 2015-2035, Gloucestershire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22.130348525455133</v>
      </c>
      <c r="C8" s="141">
        <f t="shared" ref="C8:C33" si="0">B8/B$35*100</f>
        <v>6.5655052438529493</v>
      </c>
      <c r="E8" s="151">
        <v>27.215157324063142</v>
      </c>
      <c r="F8" s="141">
        <f t="shared" ref="F8:F33" si="1">E8/E$35*100</f>
        <v>7.8341121795957713</v>
      </c>
      <c r="H8" s="151">
        <f>E8-B8</f>
        <v>5.0848087986080088</v>
      </c>
      <c r="I8" s="141">
        <f>IF(B8&lt;&gt;0,((E8/B8)-1)*100,0)</f>
        <v>22.976632260261411</v>
      </c>
      <c r="K8" s="207">
        <f t="shared" ref="K8:K33" si="2">(($E$35/$B$35)-1)*B8</f>
        <v>0.67775710632294461</v>
      </c>
      <c r="L8" s="141">
        <f>IF(B8&lt;&gt;0,K8/B8*100,0)</f>
        <v>3.0625686059275736</v>
      </c>
      <c r="N8" s="151">
        <f>H8-(K8+Q8)</f>
        <v>4.351211133462499</v>
      </c>
      <c r="O8" s="141">
        <f>IF(B8&lt;&gt;0,N8/B8*100,0)</f>
        <v>19.661737945326877</v>
      </c>
      <c r="Q8" s="151">
        <v>5.5840558822564793E-2</v>
      </c>
      <c r="R8" s="141">
        <f>IF(B8&lt;&gt;0,Q8/B8*100,0)</f>
        <v>0.25232570900695461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11.860164490117054</v>
      </c>
      <c r="C9" s="141">
        <f t="shared" si="0"/>
        <v>3.5186057762829845</v>
      </c>
      <c r="E9" s="151">
        <v>13.367335915989161</v>
      </c>
      <c r="F9" s="141">
        <f t="shared" si="1"/>
        <v>3.847900192574162</v>
      </c>
      <c r="H9" s="151">
        <f t="shared" ref="H9:H32" si="3">E9-B9</f>
        <v>1.507171425872107</v>
      </c>
      <c r="I9" s="141">
        <f t="shared" ref="I9:I32" si="4">IF(B9&lt;&gt;0,((E9/B9)-1)*100,0)</f>
        <v>12.707845891412518</v>
      </c>
      <c r="K9" s="207">
        <f t="shared" si="2"/>
        <v>0.36322567428569497</v>
      </c>
      <c r="L9" s="141">
        <f t="shared" ref="L9:L32" si="5">IF(B9&lt;&gt;0,K9/B9*100,0)</f>
        <v>3.0625686059275736</v>
      </c>
      <c r="N9" s="151">
        <f t="shared" ref="N9:N31" si="6">H9-(K9+Q9)</f>
        <v>0.58398782843070052</v>
      </c>
      <c r="O9" s="141">
        <f>IF(B9&lt;&gt;0,N9/B9*100,0)</f>
        <v>4.9239437523596843</v>
      </c>
      <c r="Q9" s="151">
        <v>0.55995792315571147</v>
      </c>
      <c r="R9" s="141">
        <f>IF(B9&lt;&gt;0,Q9/B9*100,0)</f>
        <v>4.7213335331252635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18.91992984805227</v>
      </c>
      <c r="C10" s="141">
        <f t="shared" si="0"/>
        <v>5.6130565900413192</v>
      </c>
      <c r="E10" s="151">
        <v>22.713652698663871</v>
      </c>
      <c r="F10" s="141">
        <f t="shared" si="1"/>
        <v>6.5383161717892619</v>
      </c>
      <c r="H10" s="151">
        <f t="shared" si="3"/>
        <v>3.7937228506116014</v>
      </c>
      <c r="I10" s="141">
        <f t="shared" si="4"/>
        <v>20.051463621056453</v>
      </c>
      <c r="K10" s="207">
        <f t="shared" si="2"/>
        <v>0.57943583178996927</v>
      </c>
      <c r="L10" s="141">
        <f t="shared" si="5"/>
        <v>3.0625686059275732</v>
      </c>
      <c r="N10" s="151">
        <f t="shared" si="6"/>
        <v>2.9654992595945355</v>
      </c>
      <c r="O10" s="141">
        <f t="shared" ref="O10:O32" si="7">IF(B10&lt;&gt;0,N10/B10*100,0)</f>
        <v>15.673944266235329</v>
      </c>
      <c r="Q10" s="151">
        <v>0.24878775922709676</v>
      </c>
      <c r="R10" s="141">
        <f t="shared" ref="R10:R32" si="8">IF(B10&lt;&gt;0,Q10/B10*100,0)</f>
        <v>1.3149507488935455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14.415647320717667</v>
      </c>
      <c r="C11" s="141">
        <f t="shared" si="0"/>
        <v>4.2767518084426586</v>
      </c>
      <c r="E11" s="151">
        <v>15.501579199426509</v>
      </c>
      <c r="F11" s="141">
        <f t="shared" si="1"/>
        <v>4.4622600914314647</v>
      </c>
      <c r="H11" s="151">
        <f>E11-B11</f>
        <v>1.0859318787088412</v>
      </c>
      <c r="I11" s="141">
        <f>IF(B11&lt;&gt;0,((E11/B11)-1)*100,0)</f>
        <v>7.5330080887049622</v>
      </c>
      <c r="K11" s="207">
        <f t="shared" si="2"/>
        <v>0.4414890891855387</v>
      </c>
      <c r="L11" s="141">
        <f t="shared" si="5"/>
        <v>3.0625686059275736</v>
      </c>
      <c r="N11" s="151">
        <f t="shared" si="6"/>
        <v>1.7772743097431085</v>
      </c>
      <c r="O11" s="141">
        <f t="shared" si="7"/>
        <v>12.32878600733296</v>
      </c>
      <c r="Q11" s="151">
        <v>-1.132831520219806</v>
      </c>
      <c r="R11" s="141">
        <f>IF(B11&lt;&gt;0,Q11/B11*100,0)</f>
        <v>-7.8583465245555777</v>
      </c>
      <c r="T11" s="136"/>
    </row>
    <row r="12" spans="1:97" x14ac:dyDescent="0.2">
      <c r="A12" s="10" t="str">
        <f>name!$D8</f>
        <v>23 Teaching and other educational professionals</v>
      </c>
      <c r="B12" s="151">
        <v>15.16743845985177</v>
      </c>
      <c r="C12" s="141">
        <f t="shared" si="0"/>
        <v>4.4997889043379038</v>
      </c>
      <c r="E12" s="151">
        <v>16.292866786648595</v>
      </c>
      <c r="F12" s="141">
        <f t="shared" si="1"/>
        <v>4.690038885829189</v>
      </c>
      <c r="H12" s="151">
        <f t="shared" si="3"/>
        <v>1.1254283267968255</v>
      </c>
      <c r="I12" s="141">
        <f t="shared" si="4"/>
        <v>7.4200289638612027</v>
      </c>
      <c r="K12" s="207">
        <f t="shared" si="2"/>
        <v>0.46451320859480499</v>
      </c>
      <c r="L12" s="141">
        <f t="shared" si="5"/>
        <v>3.0625686059275736</v>
      </c>
      <c r="N12" s="151">
        <f t="shared" si="6"/>
        <v>1.5232145238485406</v>
      </c>
      <c r="O12" s="141">
        <f t="shared" si="7"/>
        <v>10.042661639145539</v>
      </c>
      <c r="Q12" s="151">
        <v>-0.86229940564652019</v>
      </c>
      <c r="R12" s="141">
        <f t="shared" si="8"/>
        <v>-5.6852012812119064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18.620480107365644</v>
      </c>
      <c r="C13" s="141">
        <f t="shared" si="0"/>
        <v>5.5242175534356805</v>
      </c>
      <c r="E13" s="151">
        <v>23.245543570278755</v>
      </c>
      <c r="F13" s="141">
        <f t="shared" si="1"/>
        <v>6.6914254375530753</v>
      </c>
      <c r="H13" s="151">
        <f t="shared" si="3"/>
        <v>4.6250634629131113</v>
      </c>
      <c r="I13" s="141">
        <f t="shared" si="4"/>
        <v>24.838583303142592</v>
      </c>
      <c r="K13" s="207">
        <f t="shared" si="2"/>
        <v>0.57026497804116916</v>
      </c>
      <c r="L13" s="141">
        <f t="shared" si="5"/>
        <v>3.0625686059275736</v>
      </c>
      <c r="N13" s="151">
        <f>H13-(K13+Q13)</f>
        <v>4.1617695463578341</v>
      </c>
      <c r="O13" s="141">
        <f>IF(B13&lt;&gt;0,N13/B13*100,0)</f>
        <v>22.350495381220465</v>
      </c>
      <c r="Q13" s="151">
        <v>-0.10697106148589181</v>
      </c>
      <c r="R13" s="141">
        <f t="shared" si="8"/>
        <v>-0.57448068400544405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5.596775065439358</v>
      </c>
      <c r="C14" s="141">
        <f t="shared" si="0"/>
        <v>1.6604192201736609</v>
      </c>
      <c r="E14" s="151">
        <v>7.245179806611195</v>
      </c>
      <c r="F14" s="141">
        <f t="shared" si="1"/>
        <v>2.0855860096810224</v>
      </c>
      <c r="H14" s="151">
        <f t="shared" si="3"/>
        <v>1.648404741171837</v>
      </c>
      <c r="I14" s="141">
        <f t="shared" si="4"/>
        <v>29.452760239569042</v>
      </c>
      <c r="K14" s="207">
        <f t="shared" si="2"/>
        <v>0.1714050760985282</v>
      </c>
      <c r="L14" s="141">
        <f>IF(B14&lt;&gt;0,K14/B14*100,0)</f>
        <v>3.0625686059275741</v>
      </c>
      <c r="N14" s="151">
        <f t="shared" si="6"/>
        <v>1.4007577303624117</v>
      </c>
      <c r="O14" s="141">
        <f t="shared" si="7"/>
        <v>25.027944021052946</v>
      </c>
      <c r="Q14" s="151">
        <v>7.6241934710897047E-2</v>
      </c>
      <c r="R14" s="141">
        <f t="shared" si="8"/>
        <v>1.3622476125885166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6.4074624994003795</v>
      </c>
      <c r="C15" s="141">
        <f t="shared" si="0"/>
        <v>1.9009293320083012</v>
      </c>
      <c r="E15" s="151">
        <v>6.6801287363087978</v>
      </c>
      <c r="F15" s="141">
        <f t="shared" si="1"/>
        <v>1.9229313015255913</v>
      </c>
      <c r="H15" s="151">
        <f t="shared" si="3"/>
        <v>0.27266623690841829</v>
      </c>
      <c r="I15" s="141">
        <f t="shared" si="4"/>
        <v>4.255448033194642</v>
      </c>
      <c r="K15" s="207">
        <f t="shared" si="2"/>
        <v>0.19623293494321828</v>
      </c>
      <c r="L15" s="141">
        <f t="shared" si="5"/>
        <v>3.0625686059275741</v>
      </c>
      <c r="N15" s="151">
        <f t="shared" si="6"/>
        <v>0.58471182742043548</v>
      </c>
      <c r="O15" s="141">
        <f t="shared" si="7"/>
        <v>9.1254818498766674</v>
      </c>
      <c r="Q15" s="151">
        <v>-0.50827852545523544</v>
      </c>
      <c r="R15" s="141">
        <f t="shared" si="8"/>
        <v>-7.9326024226095884</v>
      </c>
      <c r="T15" s="11"/>
    </row>
    <row r="16" spans="1:97" x14ac:dyDescent="0.2">
      <c r="A16" s="10" t="str">
        <f>name!$D12</f>
        <v>33 Protective service occupations</v>
      </c>
      <c r="B16" s="151">
        <v>2.6246281196898718</v>
      </c>
      <c r="C16" s="141">
        <f t="shared" si="0"/>
        <v>0.77865966110596385</v>
      </c>
      <c r="E16" s="151">
        <v>2.4491350864360739</v>
      </c>
      <c r="F16" s="141">
        <f t="shared" si="1"/>
        <v>0.70500415564967456</v>
      </c>
      <c r="H16" s="151">
        <f t="shared" si="3"/>
        <v>-0.17549303325379784</v>
      </c>
      <c r="I16" s="141">
        <f t="shared" si="4"/>
        <v>-6.6863961388379138</v>
      </c>
      <c r="K16" s="207">
        <f t="shared" si="2"/>
        <v>8.0381036815969198E-2</v>
      </c>
      <c r="L16" s="141">
        <f t="shared" si="5"/>
        <v>3.0625686059275736</v>
      </c>
      <c r="N16" s="151">
        <f t="shared" si="6"/>
        <v>0.14162216596506128</v>
      </c>
      <c r="O16" s="141">
        <f t="shared" si="7"/>
        <v>5.3958945613139084</v>
      </c>
      <c r="Q16" s="151">
        <v>-0.39749623603482831</v>
      </c>
      <c r="R16" s="141">
        <f t="shared" si="8"/>
        <v>-15.1448593060794</v>
      </c>
      <c r="T16" s="11"/>
    </row>
    <row r="17" spans="1:20" x14ac:dyDescent="0.2">
      <c r="A17" s="10" t="str">
        <f>name!$D13</f>
        <v>34 Culture, media and sports occupations</v>
      </c>
      <c r="B17" s="151">
        <v>6.5996395444980331</v>
      </c>
      <c r="C17" s="141">
        <f t="shared" si="0"/>
        <v>1.9579433187462647</v>
      </c>
      <c r="E17" s="151">
        <v>7.237454740561561</v>
      </c>
      <c r="F17" s="141">
        <f t="shared" si="1"/>
        <v>2.0833622843757822</v>
      </c>
      <c r="H17" s="151">
        <f t="shared" si="3"/>
        <v>0.63781519606352788</v>
      </c>
      <c r="I17" s="141">
        <f t="shared" si="4"/>
        <v>9.6643944228023813</v>
      </c>
      <c r="K17" s="207">
        <f t="shared" si="2"/>
        <v>0.20211848879417829</v>
      </c>
      <c r="L17" s="141">
        <f t="shared" si="5"/>
        <v>3.0625686059275736</v>
      </c>
      <c r="N17" s="151">
        <f t="shared" si="6"/>
        <v>0.42740369717680632</v>
      </c>
      <c r="O17" s="141">
        <f t="shared" si="7"/>
        <v>6.4761672860319006</v>
      </c>
      <c r="Q17" s="151">
        <v>8.2930100925432682E-3</v>
      </c>
      <c r="R17" s="141">
        <f t="shared" si="8"/>
        <v>0.12565853084289974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19.285094674559932</v>
      </c>
      <c r="C18" s="141">
        <f t="shared" si="0"/>
        <v>5.7213916025039122</v>
      </c>
      <c r="E18" s="151">
        <v>21.2458689829419</v>
      </c>
      <c r="F18" s="141">
        <f t="shared" si="1"/>
        <v>6.1158022708983486</v>
      </c>
      <c r="H18" s="151">
        <f t="shared" si="3"/>
        <v>1.9607743083819678</v>
      </c>
      <c r="I18" s="141">
        <f t="shared" si="4"/>
        <v>10.167304550329925</v>
      </c>
      <c r="K18" s="207">
        <f t="shared" si="2"/>
        <v>0.59061925512648283</v>
      </c>
      <c r="L18" s="141">
        <f t="shared" si="5"/>
        <v>3.0625686059275736</v>
      </c>
      <c r="N18" s="151">
        <f t="shared" si="6"/>
        <v>1.5981851213218792</v>
      </c>
      <c r="O18" s="141">
        <f t="shared" si="7"/>
        <v>8.2871520637652676</v>
      </c>
      <c r="Q18" s="151">
        <v>-0.22803006806639434</v>
      </c>
      <c r="R18" s="141">
        <f t="shared" si="8"/>
        <v>-1.1824161193629077</v>
      </c>
      <c r="T18" s="11"/>
    </row>
    <row r="19" spans="1:20" x14ac:dyDescent="0.2">
      <c r="A19" s="10" t="str">
        <f>name!$D15</f>
        <v>41 Administrative occupations</v>
      </c>
      <c r="B19" s="151">
        <v>28.283057088761538</v>
      </c>
      <c r="C19" s="141">
        <f t="shared" si="0"/>
        <v>8.3908556349605554</v>
      </c>
      <c r="E19" s="151">
        <v>28.614375915133209</v>
      </c>
      <c r="F19" s="141">
        <f t="shared" si="1"/>
        <v>8.2368890320568369</v>
      </c>
      <c r="H19" s="151">
        <f t="shared" si="3"/>
        <v>0.33131882637167109</v>
      </c>
      <c r="I19" s="141">
        <f t="shared" si="4"/>
        <v>1.1714392306739763</v>
      </c>
      <c r="K19" s="207">
        <f t="shared" si="2"/>
        <v>0.86618802719698407</v>
      </c>
      <c r="L19" s="141">
        <f t="shared" si="5"/>
        <v>3.0625686059275736</v>
      </c>
      <c r="N19" s="151">
        <f t="shared" si="6"/>
        <v>1.9063160309911176E-2</v>
      </c>
      <c r="O19" s="141">
        <f t="shared" si="7"/>
        <v>6.7401342966867797E-2</v>
      </c>
      <c r="Q19" s="151">
        <v>-0.55393236113522415</v>
      </c>
      <c r="R19" s="141">
        <f t="shared" si="8"/>
        <v>-1.9585307182204601</v>
      </c>
      <c r="T19" s="11"/>
    </row>
    <row r="20" spans="1:20" x14ac:dyDescent="0.2">
      <c r="A20" s="10" t="str">
        <f>name!$D16</f>
        <v>42 Secretarial and related occupations</v>
      </c>
      <c r="B20" s="151">
        <v>7.073701953048495</v>
      </c>
      <c r="C20" s="141">
        <f t="shared" si="0"/>
        <v>2.0985854430974267</v>
      </c>
      <c r="E20" s="151">
        <v>6.296435204967409</v>
      </c>
      <c r="F20" s="141">
        <f t="shared" si="1"/>
        <v>1.8124818879388498</v>
      </c>
      <c r="H20" s="151">
        <f t="shared" si="3"/>
        <v>-0.77726674808108598</v>
      </c>
      <c r="I20" s="141">
        <f t="shared" si="4"/>
        <v>-10.988118431341508</v>
      </c>
      <c r="K20" s="207">
        <f t="shared" si="2"/>
        <v>0.21663697529094883</v>
      </c>
      <c r="L20" s="141">
        <f t="shared" si="5"/>
        <v>3.0625686059275732</v>
      </c>
      <c r="N20" s="151">
        <f t="shared" si="6"/>
        <v>-0.93258923171394592</v>
      </c>
      <c r="O20" s="141">
        <f t="shared" si="7"/>
        <v>-13.183892082306855</v>
      </c>
      <c r="Q20" s="151">
        <v>-6.131449165808886E-2</v>
      </c>
      <c r="R20" s="141">
        <f t="shared" si="8"/>
        <v>-0.86679495496222669</v>
      </c>
      <c r="T20" s="11"/>
    </row>
    <row r="21" spans="1:20" x14ac:dyDescent="0.2">
      <c r="A21" s="10" t="str">
        <f>name!$D17</f>
        <v>51 Skilled agricultural and related trades</v>
      </c>
      <c r="B21" s="151">
        <v>5.0164188995445613</v>
      </c>
      <c r="C21" s="141">
        <f t="shared" si="0"/>
        <v>1.4882424717549951</v>
      </c>
      <c r="E21" s="151">
        <v>5.2519154145104405</v>
      </c>
      <c r="F21" s="141">
        <f t="shared" si="1"/>
        <v>1.5118080716970232</v>
      </c>
      <c r="H21" s="151">
        <f t="shared" si="3"/>
        <v>0.2354965149658792</v>
      </c>
      <c r="I21" s="141">
        <f t="shared" si="4"/>
        <v>4.6945145467668148</v>
      </c>
      <c r="K21" s="207">
        <f t="shared" si="2"/>
        <v>0.15363127035926921</v>
      </c>
      <c r="L21" s="141">
        <f t="shared" si="5"/>
        <v>3.0625686059275741</v>
      </c>
      <c r="N21" s="151">
        <f t="shared" si="6"/>
        <v>-0.39033571586849114</v>
      </c>
      <c r="O21" s="141">
        <f t="shared" si="7"/>
        <v>-7.7811626916549885</v>
      </c>
      <c r="Q21" s="151">
        <v>0.47220096047510113</v>
      </c>
      <c r="R21" s="141">
        <f t="shared" si="8"/>
        <v>9.4131086324942306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15.827040544413665</v>
      </c>
      <c r="C22" s="141">
        <f t="shared" si="0"/>
        <v>4.6954758787236086</v>
      </c>
      <c r="E22" s="151">
        <v>14.034638953036611</v>
      </c>
      <c r="F22" s="141">
        <f t="shared" si="1"/>
        <v>4.0399889902895589</v>
      </c>
      <c r="H22" s="151">
        <f t="shared" si="3"/>
        <v>-1.7924015913770539</v>
      </c>
      <c r="I22" s="141">
        <f t="shared" si="4"/>
        <v>-11.324932076513205</v>
      </c>
      <c r="K22" s="207">
        <f t="shared" si="2"/>
        <v>0.48471397496064145</v>
      </c>
      <c r="L22" s="141">
        <f t="shared" si="5"/>
        <v>3.0625686059275736</v>
      </c>
      <c r="N22" s="151">
        <f t="shared" si="6"/>
        <v>-2.8246631851390029</v>
      </c>
      <c r="O22" s="141">
        <f t="shared" si="7"/>
        <v>-17.847071138868095</v>
      </c>
      <c r="Q22" s="151">
        <v>0.54754761880130742</v>
      </c>
      <c r="R22" s="141">
        <f t="shared" si="8"/>
        <v>3.4595704564273113</v>
      </c>
      <c r="T22" s="11"/>
    </row>
    <row r="23" spans="1:20" x14ac:dyDescent="0.2">
      <c r="A23" s="10" t="str">
        <f>name!$D19</f>
        <v>53 Skilled construction and building trades</v>
      </c>
      <c r="B23" s="151">
        <v>13.780435527666219</v>
      </c>
      <c r="C23" s="141">
        <f t="shared" si="0"/>
        <v>4.0883008062616728</v>
      </c>
      <c r="E23" s="151">
        <v>11.823731597518041</v>
      </c>
      <c r="F23" s="141">
        <f t="shared" si="1"/>
        <v>3.403560692794052</v>
      </c>
      <c r="H23" s="151">
        <f t="shared" si="3"/>
        <v>-1.9567039301481781</v>
      </c>
      <c r="I23" s="141">
        <f t="shared" si="4"/>
        <v>-14.199144331975655</v>
      </c>
      <c r="K23" s="207">
        <f t="shared" si="2"/>
        <v>0.42203529223039538</v>
      </c>
      <c r="L23" s="141">
        <f t="shared" si="5"/>
        <v>3.0625686059275736</v>
      </c>
      <c r="N23" s="151">
        <f t="shared" si="6"/>
        <v>-3.8654711210440316</v>
      </c>
      <c r="O23" s="141">
        <f t="shared" si="7"/>
        <v>-28.05042782053977</v>
      </c>
      <c r="Q23" s="151">
        <v>1.4867318986654581</v>
      </c>
      <c r="R23" s="141">
        <f t="shared" si="8"/>
        <v>10.788714882636537</v>
      </c>
      <c r="T23" s="11"/>
    </row>
    <row r="24" spans="1:20" x14ac:dyDescent="0.2">
      <c r="A24" s="10" t="str">
        <f>name!$D20</f>
        <v>54 Textiles, printing and other skilled trades</v>
      </c>
      <c r="B24" s="151">
        <v>6.8738472918364453</v>
      </c>
      <c r="C24" s="141">
        <f t="shared" si="0"/>
        <v>2.0392937051165774</v>
      </c>
      <c r="E24" s="151">
        <v>6.4878343675299002</v>
      </c>
      <c r="F24" s="141">
        <f t="shared" si="1"/>
        <v>1.8675777484088336</v>
      </c>
      <c r="H24" s="151">
        <f t="shared" si="3"/>
        <v>-0.3860129243065451</v>
      </c>
      <c r="I24" s="141">
        <f t="shared" si="4"/>
        <v>-5.615675005829468</v>
      </c>
      <c r="K24" s="207">
        <f t="shared" si="2"/>
        <v>0.21051628917918569</v>
      </c>
      <c r="L24" s="141">
        <f t="shared" si="5"/>
        <v>3.0625686059275736</v>
      </c>
      <c r="N24" s="151">
        <f t="shared" si="6"/>
        <v>-1.0724619501973827</v>
      </c>
      <c r="O24" s="141">
        <f t="shared" si="7"/>
        <v>-15.602062493751726</v>
      </c>
      <c r="Q24" s="151">
        <v>0.47593273671165198</v>
      </c>
      <c r="R24" s="141">
        <f t="shared" si="8"/>
        <v>6.9238188819946842</v>
      </c>
      <c r="T24" s="11"/>
    </row>
    <row r="25" spans="1:20" x14ac:dyDescent="0.2">
      <c r="A25" s="10" t="str">
        <f>name!$D21</f>
        <v>61 Caring personal service occupations</v>
      </c>
      <c r="B25" s="151">
        <v>26.272802068235961</v>
      </c>
      <c r="C25" s="141">
        <f t="shared" si="0"/>
        <v>7.7944646715032384</v>
      </c>
      <c r="E25" s="151">
        <v>24.117018261283967</v>
      </c>
      <c r="F25" s="141">
        <f t="shared" si="1"/>
        <v>6.9422867649273208</v>
      </c>
      <c r="H25" s="151">
        <f t="shared" si="3"/>
        <v>-2.1557838069519946</v>
      </c>
      <c r="I25" s="141">
        <f t="shared" si="4"/>
        <v>-8.20538213378601</v>
      </c>
      <c r="K25" s="207">
        <f t="shared" si="2"/>
        <v>0.80462258803928477</v>
      </c>
      <c r="L25" s="141">
        <f t="shared" si="5"/>
        <v>3.0625686059275736</v>
      </c>
      <c r="N25" s="151">
        <f t="shared" si="6"/>
        <v>-1.005747435483461</v>
      </c>
      <c r="O25" s="141">
        <f t="shared" si="7"/>
        <v>-3.8280935275625518</v>
      </c>
      <c r="Q25" s="151">
        <v>-1.9546589595078183</v>
      </c>
      <c r="R25" s="141">
        <f t="shared" si="8"/>
        <v>-7.4398572121510309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6.9358324538479064</v>
      </c>
      <c r="C26" s="141">
        <f t="shared" si="0"/>
        <v>2.0576831085079976</v>
      </c>
      <c r="E26" s="151">
        <v>6.774426936006698</v>
      </c>
      <c r="F26" s="141">
        <f t="shared" si="1"/>
        <v>1.950075832272584</v>
      </c>
      <c r="H26" s="151">
        <f t="shared" si="3"/>
        <v>-0.16140551784120838</v>
      </c>
      <c r="I26" s="141">
        <f t="shared" si="4"/>
        <v>-2.3271253871143149</v>
      </c>
      <c r="K26" s="207">
        <f t="shared" si="2"/>
        <v>0.21241462729128205</v>
      </c>
      <c r="L26" s="141">
        <f t="shared" si="5"/>
        <v>3.0625686059275736</v>
      </c>
      <c r="N26" s="151">
        <f t="shared" si="6"/>
        <v>-0.34138616559962659</v>
      </c>
      <c r="O26" s="141">
        <f t="shared" si="7"/>
        <v>-4.9220647683066527</v>
      </c>
      <c r="Q26" s="151">
        <v>-3.2433979532863838E-2</v>
      </c>
      <c r="R26" s="141">
        <f t="shared" si="8"/>
        <v>-0.46762922473523566</v>
      </c>
      <c r="T26" s="11"/>
    </row>
    <row r="27" spans="1:20" x14ac:dyDescent="0.2">
      <c r="A27" s="10" t="str">
        <f>name!$D23</f>
        <v>63 Community and civil enforcement occupations</v>
      </c>
      <c r="B27" s="151">
        <v>0.28826767386778418</v>
      </c>
      <c r="C27" s="141">
        <f t="shared" si="0"/>
        <v>8.5521604968636852E-2</v>
      </c>
      <c r="E27" s="151">
        <v>0.29436806288461703</v>
      </c>
      <c r="F27" s="141">
        <f t="shared" si="1"/>
        <v>8.4736325396486692E-2</v>
      </c>
      <c r="H27" s="151">
        <f t="shared" si="3"/>
        <v>6.1003890168328523E-3</v>
      </c>
      <c r="I27" s="141">
        <f t="shared" si="4"/>
        <v>2.1162237634840819</v>
      </c>
      <c r="K27" s="207">
        <f t="shared" si="2"/>
        <v>8.8283952809124419E-3</v>
      </c>
      <c r="L27" s="141">
        <f t="shared" si="5"/>
        <v>3.0625686059275732</v>
      </c>
      <c r="N27" s="151">
        <f t="shared" si="6"/>
        <v>1.7782428215620715E-2</v>
      </c>
      <c r="O27" s="141">
        <f t="shared" si="7"/>
        <v>6.1687208895218477</v>
      </c>
      <c r="Q27" s="151">
        <v>-2.0510434479700305E-2</v>
      </c>
      <c r="R27" s="141">
        <f t="shared" si="8"/>
        <v>-7.115065731965335</v>
      </c>
      <c r="T27" s="172"/>
    </row>
    <row r="28" spans="1:20" x14ac:dyDescent="0.2">
      <c r="A28" s="10" t="str">
        <f>name!$D24</f>
        <v>71 Sales occupations</v>
      </c>
      <c r="B28" s="151">
        <v>24.188456415460649</v>
      </c>
      <c r="C28" s="141">
        <f t="shared" si="0"/>
        <v>7.1760929229716828</v>
      </c>
      <c r="E28" s="151">
        <v>23.775844823164434</v>
      </c>
      <c r="F28" s="141">
        <f t="shared" si="1"/>
        <v>6.8440771181815503</v>
      </c>
      <c r="H28" s="151">
        <f t="shared" si="3"/>
        <v>-0.41261159229621569</v>
      </c>
      <c r="I28" s="141">
        <f t="shared" si="4"/>
        <v>-1.7058202690126367</v>
      </c>
      <c r="K28" s="207">
        <f t="shared" si="2"/>
        <v>0.74078807243837197</v>
      </c>
      <c r="L28" s="141">
        <f t="shared" si="5"/>
        <v>3.0625686059275736</v>
      </c>
      <c r="N28" s="151">
        <f>H28-(K28+Q28)</f>
        <v>-2.0497481141012628</v>
      </c>
      <c r="O28" s="141">
        <f t="shared" si="7"/>
        <v>-8.4740757280862109</v>
      </c>
      <c r="Q28" s="151">
        <v>0.89634844936667535</v>
      </c>
      <c r="R28" s="141">
        <f t="shared" si="8"/>
        <v>3.7056868531459992</v>
      </c>
      <c r="T28" s="11"/>
    </row>
    <row r="29" spans="1:20" x14ac:dyDescent="0.2">
      <c r="A29" s="10" t="str">
        <f>name!$D25</f>
        <v>72 Customer service occupations</v>
      </c>
      <c r="B29" s="151">
        <v>5.0806221925190238</v>
      </c>
      <c r="C29" s="141">
        <f t="shared" si="0"/>
        <v>1.5072899375557078</v>
      </c>
      <c r="E29" s="151">
        <v>5.8491493342889216</v>
      </c>
      <c r="F29" s="141">
        <f t="shared" si="1"/>
        <v>1.6837268840445607</v>
      </c>
      <c r="H29" s="151">
        <f t="shared" si="3"/>
        <v>0.76852714176989778</v>
      </c>
      <c r="I29" s="141">
        <f t="shared" si="4"/>
        <v>15.126634350051017</v>
      </c>
      <c r="K29" s="207">
        <f t="shared" si="2"/>
        <v>0.15559754025387679</v>
      </c>
      <c r="L29" s="141">
        <f t="shared" si="5"/>
        <v>3.0625686059275736</v>
      </c>
      <c r="N29" s="151">
        <f t="shared" si="6"/>
        <v>0.50532875926817855</v>
      </c>
      <c r="O29" s="141">
        <f t="shared" si="7"/>
        <v>9.9461983221710781</v>
      </c>
      <c r="Q29" s="151">
        <v>0.10760084224784242</v>
      </c>
      <c r="R29" s="141">
        <f t="shared" si="8"/>
        <v>2.1178674219523659</v>
      </c>
      <c r="T29" s="11"/>
    </row>
    <row r="30" spans="1:20" x14ac:dyDescent="0.2">
      <c r="A30" s="10" t="str">
        <f>name!$D26</f>
        <v>81 Process, plant and machine operatives</v>
      </c>
      <c r="B30" s="151">
        <v>9.7727897014878895</v>
      </c>
      <c r="C30" s="141">
        <f t="shared" si="0"/>
        <v>2.8993353610490082</v>
      </c>
      <c r="E30" s="151">
        <v>8.2927484885188889</v>
      </c>
      <c r="F30" s="141">
        <f t="shared" si="1"/>
        <v>2.3871374749977368</v>
      </c>
      <c r="H30" s="151">
        <f t="shared" si="3"/>
        <v>-1.4800412129690006</v>
      </c>
      <c r="I30" s="141">
        <f t="shared" si="4"/>
        <v>-15.14451101657971</v>
      </c>
      <c r="K30" s="207">
        <f t="shared" si="2"/>
        <v>0.29929838932109115</v>
      </c>
      <c r="L30" s="141">
        <f t="shared" si="5"/>
        <v>3.0625686059275736</v>
      </c>
      <c r="N30" s="151">
        <f t="shared" si="6"/>
        <v>-2.167506632875388</v>
      </c>
      <c r="O30" s="141">
        <f t="shared" si="7"/>
        <v>-22.178995957985151</v>
      </c>
      <c r="Q30" s="151">
        <v>0.38816703058529622</v>
      </c>
      <c r="R30" s="141">
        <f t="shared" si="8"/>
        <v>3.9719163354778675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9.5054888842966996</v>
      </c>
      <c r="C31" s="141">
        <f t="shared" si="0"/>
        <v>2.8200340832161572</v>
      </c>
      <c r="E31" s="151">
        <v>9.0262744879396486</v>
      </c>
      <c r="F31" s="141">
        <f t="shared" si="1"/>
        <v>2.598289110010751</v>
      </c>
      <c r="H31" s="151">
        <f t="shared" si="3"/>
        <v>-0.47921439635705099</v>
      </c>
      <c r="I31" s="141">
        <f t="shared" si="4"/>
        <v>-5.0414492320192466</v>
      </c>
      <c r="K31" s="207">
        <f t="shared" si="2"/>
        <v>0.29111211841040591</v>
      </c>
      <c r="L31" s="141">
        <f t="shared" si="5"/>
        <v>3.0625686059275736</v>
      </c>
      <c r="N31" s="151">
        <f t="shared" si="6"/>
        <v>-0.52163626791140016</v>
      </c>
      <c r="O31" s="141">
        <f t="shared" si="7"/>
        <v>-5.487737393214525</v>
      </c>
      <c r="Q31" s="151">
        <v>-0.24869024685605678</v>
      </c>
      <c r="R31" s="141">
        <f t="shared" si="8"/>
        <v>-2.6162804447322974</v>
      </c>
      <c r="T31" s="11"/>
    </row>
    <row r="32" spans="1:20" x14ac:dyDescent="0.2">
      <c r="A32" s="10" t="str">
        <f>name!$D28</f>
        <v>91 Elementary trades and related occupations</v>
      </c>
      <c r="B32" s="151">
        <v>6.1858391787442359</v>
      </c>
      <c r="C32" s="141">
        <f t="shared" si="0"/>
        <v>1.835179392631868</v>
      </c>
      <c r="E32" s="151">
        <v>4.9566728858423668</v>
      </c>
      <c r="F32" s="141">
        <f t="shared" si="1"/>
        <v>1.4268200239620161</v>
      </c>
      <c r="H32" s="151">
        <f t="shared" si="3"/>
        <v>-1.2291662929018692</v>
      </c>
      <c r="I32" s="141">
        <f t="shared" si="4"/>
        <v>-19.870647415560484</v>
      </c>
      <c r="K32" s="207">
        <f t="shared" si="2"/>
        <v>0.18944556870138901</v>
      </c>
      <c r="L32" s="141">
        <f t="shared" si="5"/>
        <v>3.0625686059275736</v>
      </c>
      <c r="N32" s="151">
        <f>H32-(K32+Q32)</f>
        <v>-1.6621861424283724</v>
      </c>
      <c r="O32" s="141">
        <f t="shared" si="7"/>
        <v>-26.870826971059515</v>
      </c>
      <c r="Q32" s="151">
        <v>0.24357428082511409</v>
      </c>
      <c r="R32" s="141">
        <f t="shared" si="8"/>
        <v>3.9376109495714564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30.357791471121715</v>
      </c>
      <c r="C33" s="141">
        <f t="shared" si="0"/>
        <v>9.0063759667492569</v>
      </c>
      <c r="E33" s="151">
        <v>28.603662419445246</v>
      </c>
      <c r="F33" s="141">
        <f t="shared" si="1"/>
        <v>8.2338050621184777</v>
      </c>
      <c r="H33" s="151">
        <f t="shared" ref="H33" si="9">E33-B33</f>
        <v>-1.7541290516764683</v>
      </c>
      <c r="I33" s="141">
        <f>IF(B33&lt;&gt;0,((E33/B33)-1)*100,0)</f>
        <v>-5.7781840070451391</v>
      </c>
      <c r="K33" s="207">
        <f t="shared" si="2"/>
        <v>0.92972819104753213</v>
      </c>
      <c r="L33" s="141">
        <f t="shared" ref="L33" si="10">IF(B33&lt;&gt;0,K33/B33*100,0)</f>
        <v>3.0625686059275736</v>
      </c>
      <c r="N33" s="151">
        <f>H33-(K33+Q33)</f>
        <v>-3.2240795291141522</v>
      </c>
      <c r="O33" s="141">
        <f t="shared" ref="O33" si="11">IF(B33&lt;&gt;0,N33/B33*100,0)</f>
        <v>-10.620270358537459</v>
      </c>
      <c r="Q33" s="151">
        <v>0.54022228639015202</v>
      </c>
      <c r="R33" s="141">
        <f t="shared" ref="R33" si="12">IF(B33&lt;&gt;0,Q33/B33*100,0)</f>
        <v>1.7795177455647464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337.06999999999994</v>
      </c>
      <c r="C35" s="147">
        <f>B35/B$35*100</f>
        <v>100</v>
      </c>
      <c r="D35" s="145"/>
      <c r="E35" s="152">
        <f>SUM(E8:E33)</f>
        <v>347.39300000000003</v>
      </c>
      <c r="F35" s="147">
        <f t="shared" ref="F35" si="13">E35/E$35*100</f>
        <v>100</v>
      </c>
      <c r="G35" s="145"/>
      <c r="H35" s="152">
        <f>E35-B35</f>
        <v>10.323000000000093</v>
      </c>
      <c r="I35" s="147">
        <f>IF(B35&lt;&gt;0,((E35/B35)-1)*100,0)</f>
        <v>3.0625686059275736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Gloucestershire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27.215157324063142</v>
      </c>
      <c r="C44" s="141">
        <f t="shared" ref="C44:C68" si="15">B44/B$71*100</f>
        <v>7.8341121795957713</v>
      </c>
      <c r="E44" s="151">
        <v>28.094282355466582</v>
      </c>
      <c r="F44" s="141">
        <f t="shared" ref="F44:F68" si="16">E44/E$71*100</f>
        <v>7.2750697501285915</v>
      </c>
      <c r="H44" s="151">
        <f>E44-B44</f>
        <v>0.87912503140344</v>
      </c>
      <c r="I44" s="141">
        <f>IF(B44&gt;0,((E44/B44)-1)*100,0)</f>
        <v>3.2302772346134212</v>
      </c>
      <c r="K44" s="151">
        <f>(($E$71/$B$71)-1)*B44</f>
        <v>3.0379903621254418</v>
      </c>
      <c r="L44" s="141">
        <f>IF(B44&gt;0,K44/B44*100,0)</f>
        <v>11.162861658122058</v>
      </c>
      <c r="N44" s="151">
        <f>H44-(K44+Q44)</f>
        <v>-1.1201747282054644</v>
      </c>
      <c r="O44" s="141">
        <f>IF(B44&gt;0,N44/B44*100,0)</f>
        <v>-4.1159957845072839</v>
      </c>
      <c r="Q44" s="151">
        <v>-1.0386906025165374</v>
      </c>
      <c r="R44" s="141">
        <f>IF(B44&gt;0,Q44/B44*100,0)</f>
        <v>-3.816588639001349</v>
      </c>
      <c r="T44" s="151"/>
    </row>
    <row r="45" spans="1:20" x14ac:dyDescent="0.2">
      <c r="A45" s="135" t="str">
        <f t="shared" si="14"/>
        <v>12 Other managers and proprietors</v>
      </c>
      <c r="B45" s="151">
        <v>13.367335915989161</v>
      </c>
      <c r="C45" s="141">
        <f t="shared" si="15"/>
        <v>3.847900192574162</v>
      </c>
      <c r="E45" s="151">
        <v>19.094259003755411</v>
      </c>
      <c r="F45" s="141">
        <f t="shared" si="16"/>
        <v>4.9444959768588639</v>
      </c>
      <c r="H45" s="151">
        <f t="shared" ref="H45:H71" si="17">E45-B45</f>
        <v>5.7269230877662505</v>
      </c>
      <c r="I45" s="141">
        <f t="shared" ref="I45:I71" si="18">IF(B45&gt;0,((E45/B45)-1)*100,0)</f>
        <v>42.842666061201214</v>
      </c>
      <c r="K45" s="151">
        <f t="shared" ref="K45:K68" si="19">(($E$71/$B$71)-1)*B45</f>
        <v>1.4921772156783331</v>
      </c>
      <c r="L45" s="141">
        <f t="shared" ref="L45:L68" si="20">IF(B45&gt;0,K45/B45*100,0)</f>
        <v>11.162861658122058</v>
      </c>
      <c r="N45" s="151">
        <f t="shared" ref="N45:N68" si="21">H45-(K45+Q45)</f>
        <v>4.1481990756321112</v>
      </c>
      <c r="O45" s="141">
        <f t="shared" ref="O45:O68" si="22">IF(B45&gt;0,N45/B45*100,0)</f>
        <v>31.032354552190899</v>
      </c>
      <c r="Q45" s="151">
        <v>8.6546796455806485E-2</v>
      </c>
      <c r="R45" s="141">
        <f>IF(B45&gt;0,Q45/B45*100,0)</f>
        <v>0.64744985088827378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22.713652698663871</v>
      </c>
      <c r="C46" s="141">
        <f t="shared" si="15"/>
        <v>6.5383161717892619</v>
      </c>
      <c r="E46" s="151">
        <v>26.956112009075824</v>
      </c>
      <c r="F46" s="141">
        <f t="shared" si="16"/>
        <v>6.9803382972032741</v>
      </c>
      <c r="H46" s="151">
        <f t="shared" si="17"/>
        <v>4.2424593104119523</v>
      </c>
      <c r="I46" s="141">
        <f t="shared" si="18"/>
        <v>18.678014349763817</v>
      </c>
      <c r="K46" s="151">
        <f t="shared" si="19"/>
        <v>2.5354936282581555</v>
      </c>
      <c r="L46" s="141">
        <f t="shared" si="20"/>
        <v>11.162861658122058</v>
      </c>
      <c r="N46" s="151">
        <f t="shared" si="21"/>
        <v>2.3954064146588232</v>
      </c>
      <c r="O46" s="141">
        <f t="shared" si="22"/>
        <v>10.546108309561909</v>
      </c>
      <c r="Q46" s="151">
        <v>-0.68844073250502613</v>
      </c>
      <c r="R46" s="141">
        <f t="shared" ref="R46:R68" si="23">IF(B46&gt;0,Q46/B46*100,0)</f>
        <v>-3.0309556179201578</v>
      </c>
      <c r="T46" s="151"/>
    </row>
    <row r="47" spans="1:20" x14ac:dyDescent="0.2">
      <c r="A47" s="135" t="str">
        <f t="shared" si="14"/>
        <v>22 Health professionals</v>
      </c>
      <c r="B47" s="151">
        <v>15.501579199426509</v>
      </c>
      <c r="C47" s="141">
        <f t="shared" si="15"/>
        <v>4.4622600914314647</v>
      </c>
      <c r="E47" s="151">
        <v>21.014141705577604</v>
      </c>
      <c r="F47" s="141">
        <f t="shared" si="16"/>
        <v>5.441653383874959</v>
      </c>
      <c r="H47" s="151">
        <f t="shared" si="17"/>
        <v>5.5125625061510952</v>
      </c>
      <c r="I47" s="141">
        <f t="shared" si="18"/>
        <v>35.561296273317986</v>
      </c>
      <c r="K47" s="151">
        <f t="shared" si="19"/>
        <v>1.7304198408562061</v>
      </c>
      <c r="L47" s="141">
        <f t="shared" si="20"/>
        <v>11.162861658122058</v>
      </c>
      <c r="N47" s="151">
        <f t="shared" si="21"/>
        <v>1.8988334419070609</v>
      </c>
      <c r="O47" s="141">
        <f t="shared" si="22"/>
        <v>12.249290330222031</v>
      </c>
      <c r="Q47" s="151">
        <v>1.8833092233878279</v>
      </c>
      <c r="R47" s="141">
        <f t="shared" si="23"/>
        <v>12.149144284973897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16.292866786648595</v>
      </c>
      <c r="C48" s="141">
        <f t="shared" si="15"/>
        <v>4.690038885829189</v>
      </c>
      <c r="E48" s="151">
        <v>19.277369821198544</v>
      </c>
      <c r="F48" s="141">
        <f t="shared" si="16"/>
        <v>4.991912883688757</v>
      </c>
      <c r="H48" s="151">
        <f t="shared" si="17"/>
        <v>2.9845030345499488</v>
      </c>
      <c r="I48" s="141">
        <f t="shared" si="18"/>
        <v>18.317850833934514</v>
      </c>
      <c r="K48" s="151">
        <f t="shared" si="19"/>
        <v>1.8187501795356995</v>
      </c>
      <c r="L48" s="141">
        <f t="shared" si="20"/>
        <v>11.162861658122058</v>
      </c>
      <c r="N48" s="151">
        <f t="shared" si="21"/>
        <v>1.377813266225931</v>
      </c>
      <c r="O48" s="141">
        <f t="shared" si="22"/>
        <v>8.4565428801946521</v>
      </c>
      <c r="Q48" s="151">
        <v>-0.21206041121168165</v>
      </c>
      <c r="R48" s="141">
        <f t="shared" si="23"/>
        <v>-1.3015537043821985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23.245543570278755</v>
      </c>
      <c r="C49" s="141">
        <f t="shared" si="15"/>
        <v>6.6914254375530753</v>
      </c>
      <c r="E49" s="151">
        <v>30.050491700067269</v>
      </c>
      <c r="F49" s="141">
        <f t="shared" si="16"/>
        <v>7.7816340128407209</v>
      </c>
      <c r="H49" s="151">
        <f t="shared" si="17"/>
        <v>6.8049481297885137</v>
      </c>
      <c r="I49" s="141">
        <f t="shared" si="18"/>
        <v>29.274205222239559</v>
      </c>
      <c r="K49" s="151">
        <f t="shared" si="19"/>
        <v>2.5948678704287045</v>
      </c>
      <c r="L49" s="141">
        <f t="shared" si="20"/>
        <v>11.162861658122058</v>
      </c>
      <c r="N49" s="151">
        <f t="shared" si="21"/>
        <v>4.333540870062615</v>
      </c>
      <c r="O49" s="141">
        <f t="shared" si="22"/>
        <v>18.642458744666161</v>
      </c>
      <c r="Q49" s="151">
        <v>-0.12346061070280634</v>
      </c>
      <c r="R49" s="141">
        <f t="shared" si="23"/>
        <v>-0.53111518054867246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7.245179806611195</v>
      </c>
      <c r="C50" s="141">
        <f t="shared" si="15"/>
        <v>2.0855860096810224</v>
      </c>
      <c r="E50" s="151">
        <v>6.8241741143062438</v>
      </c>
      <c r="F50" s="141">
        <f t="shared" si="16"/>
        <v>1.7671333277156926</v>
      </c>
      <c r="H50" s="151">
        <f t="shared" si="17"/>
        <v>-0.42100569230495122</v>
      </c>
      <c r="I50" s="141">
        <f t="shared" si="18"/>
        <v>-5.810838426960574</v>
      </c>
      <c r="K50" s="151">
        <f t="shared" si="19"/>
        <v>0.80876939869420295</v>
      </c>
      <c r="L50" s="141">
        <f t="shared" si="20"/>
        <v>11.162861658122058</v>
      </c>
      <c r="N50" s="151">
        <f t="shared" si="21"/>
        <v>-0.97649574624900448</v>
      </c>
      <c r="O50" s="141">
        <f t="shared" si="22"/>
        <v>-13.477867662552093</v>
      </c>
      <c r="Q50" s="151">
        <v>-0.25327934475014974</v>
      </c>
      <c r="R50" s="141">
        <f t="shared" si="23"/>
        <v>-3.4958324225305413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6.6801287363087978</v>
      </c>
      <c r="C51" s="141">
        <f t="shared" si="15"/>
        <v>1.9229313015255913</v>
      </c>
      <c r="E51" s="151">
        <v>8.354723502561809</v>
      </c>
      <c r="F51" s="141">
        <f t="shared" si="16"/>
        <v>2.1634721063572218</v>
      </c>
      <c r="H51" s="151">
        <f t="shared" si="17"/>
        <v>1.6745947662530112</v>
      </c>
      <c r="I51" s="141">
        <f t="shared" si="18"/>
        <v>25.068300812093813</v>
      </c>
      <c r="K51" s="151">
        <f t="shared" si="19"/>
        <v>0.74569352941860834</v>
      </c>
      <c r="L51" s="141">
        <f t="shared" si="20"/>
        <v>11.162861658122058</v>
      </c>
      <c r="N51" s="151">
        <f t="shared" si="21"/>
        <v>0.14847330071726006</v>
      </c>
      <c r="O51" s="141">
        <f t="shared" si="22"/>
        <v>2.2226113684045727</v>
      </c>
      <c r="Q51" s="151">
        <v>0.78042793611714267</v>
      </c>
      <c r="R51" s="141">
        <f t="shared" si="23"/>
        <v>11.68282778556719</v>
      </c>
      <c r="T51" s="151"/>
    </row>
    <row r="52" spans="1:20" x14ac:dyDescent="0.2">
      <c r="A52" s="135" t="str">
        <f t="shared" si="14"/>
        <v>33 Protective service occupations</v>
      </c>
      <c r="B52" s="151">
        <v>2.4491350864360739</v>
      </c>
      <c r="C52" s="141">
        <f t="shared" si="15"/>
        <v>0.70500415564967456</v>
      </c>
      <c r="E52" s="151">
        <v>3.4164297931974055</v>
      </c>
      <c r="F52" s="141">
        <f t="shared" si="16"/>
        <v>0.88469122390991728</v>
      </c>
      <c r="H52" s="151">
        <f t="shared" si="17"/>
        <v>0.96729470676133156</v>
      </c>
      <c r="I52" s="141">
        <f t="shared" si="18"/>
        <v>39.495359489088735</v>
      </c>
      <c r="K52" s="151">
        <f t="shared" si="19"/>
        <v>0.27339356151938704</v>
      </c>
      <c r="L52" s="141">
        <f t="shared" si="20"/>
        <v>11.162861658122058</v>
      </c>
      <c r="N52" s="151">
        <f t="shared" si="21"/>
        <v>0.78219579521397442</v>
      </c>
      <c r="O52" s="141">
        <f t="shared" si="22"/>
        <v>31.937633801662123</v>
      </c>
      <c r="Q52" s="151">
        <v>-8.8294649972029862E-2</v>
      </c>
      <c r="R52" s="141">
        <f t="shared" si="23"/>
        <v>-3.6051359706954447</v>
      </c>
      <c r="T52" s="151"/>
    </row>
    <row r="53" spans="1:20" x14ac:dyDescent="0.2">
      <c r="A53" s="135" t="str">
        <f t="shared" si="14"/>
        <v>34 Culture, media and sports occupations</v>
      </c>
      <c r="B53" s="151">
        <v>7.237454740561561</v>
      </c>
      <c r="C53" s="141">
        <f t="shared" si="15"/>
        <v>2.0833622843757822</v>
      </c>
      <c r="E53" s="151">
        <v>8.9053445960700124</v>
      </c>
      <c r="F53" s="141">
        <f t="shared" si="16"/>
        <v>2.3060565230182442</v>
      </c>
      <c r="H53" s="151">
        <f t="shared" si="17"/>
        <v>1.6678898555084514</v>
      </c>
      <c r="I53" s="141">
        <f t="shared" si="18"/>
        <v>23.0452543787381</v>
      </c>
      <c r="K53" s="151">
        <f t="shared" si="19"/>
        <v>0.80790706025808379</v>
      </c>
      <c r="L53" s="141">
        <f t="shared" si="20"/>
        <v>11.162861658122058</v>
      </c>
      <c r="N53" s="151">
        <f t="shared" si="21"/>
        <v>0.28910687979974692</v>
      </c>
      <c r="O53" s="141">
        <f t="shared" si="22"/>
        <v>3.9945932674297433</v>
      </c>
      <c r="Q53" s="151">
        <v>0.57087591545062066</v>
      </c>
      <c r="R53" s="141">
        <f t="shared" si="23"/>
        <v>7.8877994531862994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21.2458689829419</v>
      </c>
      <c r="C54" s="141">
        <f t="shared" si="15"/>
        <v>6.1158022708983486</v>
      </c>
      <c r="E54" s="151">
        <v>21.67097443471917</v>
      </c>
      <c r="F54" s="141">
        <f t="shared" si="16"/>
        <v>5.6117415127764758</v>
      </c>
      <c r="H54" s="151">
        <f t="shared" si="17"/>
        <v>0.4251054517772701</v>
      </c>
      <c r="I54" s="141">
        <f t="shared" si="18"/>
        <v>2.000885217350179</v>
      </c>
      <c r="K54" s="151">
        <f t="shared" si="19"/>
        <v>2.3716469626316683</v>
      </c>
      <c r="L54" s="141">
        <f t="shared" si="20"/>
        <v>11.162861658122058</v>
      </c>
      <c r="N54" s="151">
        <f t="shared" si="21"/>
        <v>-1.1006578247782994</v>
      </c>
      <c r="O54" s="141">
        <f t="shared" si="22"/>
        <v>-5.1805733418671025</v>
      </c>
      <c r="Q54" s="151">
        <v>-0.84588368607609887</v>
      </c>
      <c r="R54" s="141">
        <f t="shared" si="23"/>
        <v>-3.9814030989047828</v>
      </c>
      <c r="T54" s="151"/>
    </row>
    <row r="55" spans="1:20" x14ac:dyDescent="0.2">
      <c r="A55" s="135" t="str">
        <f t="shared" si="14"/>
        <v>41 Administrative occupations</v>
      </c>
      <c r="B55" s="151">
        <v>28.614375915133209</v>
      </c>
      <c r="C55" s="141">
        <f t="shared" si="15"/>
        <v>8.2368890320568369</v>
      </c>
      <c r="E55" s="151">
        <v>24.928762213602585</v>
      </c>
      <c r="F55" s="141">
        <f t="shared" si="16"/>
        <v>6.4553520746202704</v>
      </c>
      <c r="H55" s="151">
        <f t="shared" si="17"/>
        <v>-3.6856137015306238</v>
      </c>
      <c r="I55" s="141">
        <f t="shared" si="18"/>
        <v>-12.880286861617074</v>
      </c>
      <c r="K55" s="151">
        <f t="shared" si="19"/>
        <v>3.1941831977413178</v>
      </c>
      <c r="L55" s="141">
        <f t="shared" si="20"/>
        <v>11.162861658122058</v>
      </c>
      <c r="N55" s="151">
        <f t="shared" si="21"/>
        <v>-6.0063029825701175</v>
      </c>
      <c r="O55" s="141">
        <f t="shared" si="22"/>
        <v>-20.990508408724651</v>
      </c>
      <c r="Q55" s="151">
        <v>-0.87349391670182397</v>
      </c>
      <c r="R55" s="141">
        <f t="shared" si="23"/>
        <v>-3.0526401110144832</v>
      </c>
      <c r="T55" s="151"/>
    </row>
    <row r="56" spans="1:20" x14ac:dyDescent="0.2">
      <c r="A56" s="135" t="str">
        <f t="shared" si="14"/>
        <v>42 Secretarial and related occupations</v>
      </c>
      <c r="B56" s="151">
        <v>6.296435204967409</v>
      </c>
      <c r="C56" s="141">
        <f t="shared" si="15"/>
        <v>1.8124818879388498</v>
      </c>
      <c r="E56" s="151">
        <v>6.0007943841958307</v>
      </c>
      <c r="F56" s="141">
        <f t="shared" si="16"/>
        <v>1.5539175248842048</v>
      </c>
      <c r="H56" s="151">
        <f t="shared" si="17"/>
        <v>-0.29564082077157838</v>
      </c>
      <c r="I56" s="141">
        <f t="shared" si="18"/>
        <v>-4.695368270260925</v>
      </c>
      <c r="K56" s="151">
        <f t="shared" si="19"/>
        <v>0.70286235132380592</v>
      </c>
      <c r="L56" s="141">
        <f t="shared" si="20"/>
        <v>11.162861658122058</v>
      </c>
      <c r="N56" s="151">
        <f t="shared" si="21"/>
        <v>-1.1620058983913739</v>
      </c>
      <c r="O56" s="141">
        <f t="shared" si="22"/>
        <v>-18.454980644835977</v>
      </c>
      <c r="Q56" s="151">
        <v>0.16350272629598964</v>
      </c>
      <c r="R56" s="141">
        <f t="shared" si="23"/>
        <v>2.5967507164529926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5.2519154145104405</v>
      </c>
      <c r="C57" s="141">
        <f t="shared" si="15"/>
        <v>1.5118080716970232</v>
      </c>
      <c r="E57" s="151">
        <v>5.7840385842694877</v>
      </c>
      <c r="F57" s="141">
        <f t="shared" si="16"/>
        <v>1.4977881835735083</v>
      </c>
      <c r="H57" s="151">
        <f t="shared" si="17"/>
        <v>0.53212316975904717</v>
      </c>
      <c r="I57" s="141">
        <f t="shared" si="18"/>
        <v>10.131982862649537</v>
      </c>
      <c r="K57" s="151">
        <f t="shared" si="19"/>
        <v>0.58626405212338817</v>
      </c>
      <c r="L57" s="141">
        <f t="shared" si="20"/>
        <v>11.162861658122058</v>
      </c>
      <c r="N57" s="151">
        <f t="shared" si="21"/>
        <v>1.908788082418944E-2</v>
      </c>
      <c r="O57" s="141">
        <f t="shared" si="22"/>
        <v>0.36344608238456794</v>
      </c>
      <c r="Q57" s="151">
        <v>-7.3228763188530416E-2</v>
      </c>
      <c r="R57" s="141">
        <f t="shared" si="23"/>
        <v>-1.3943248778570905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14.034638953036611</v>
      </c>
      <c r="C58" s="141">
        <f t="shared" si="15"/>
        <v>4.0399889902895589</v>
      </c>
      <c r="E58" s="151">
        <v>13.293234299302206</v>
      </c>
      <c r="F58" s="141">
        <f t="shared" si="16"/>
        <v>3.442309204008112</v>
      </c>
      <c r="H58" s="151">
        <f t="shared" si="17"/>
        <v>-0.74140465373440456</v>
      </c>
      <c r="I58" s="141">
        <f t="shared" si="18"/>
        <v>-5.282677069323471</v>
      </c>
      <c r="K58" s="151">
        <f t="shared" si="19"/>
        <v>1.566667330544387</v>
      </c>
      <c r="L58" s="141">
        <f t="shared" si="20"/>
        <v>11.162861658122058</v>
      </c>
      <c r="N58" s="151">
        <f t="shared" si="21"/>
        <v>-1.2076137021306752</v>
      </c>
      <c r="O58" s="141">
        <f t="shared" si="22"/>
        <v>-8.6045227538211044</v>
      </c>
      <c r="Q58" s="151">
        <v>-1.1004582821481164</v>
      </c>
      <c r="R58" s="141">
        <f t="shared" si="23"/>
        <v>-7.8410159736244252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11.823731597518041</v>
      </c>
      <c r="C59" s="141">
        <f t="shared" si="15"/>
        <v>3.403560692794052</v>
      </c>
      <c r="E59" s="151">
        <v>13.228850689799945</v>
      </c>
      <c r="F59" s="141">
        <f t="shared" si="16"/>
        <v>3.425636941518273</v>
      </c>
      <c r="H59" s="151">
        <f t="shared" si="17"/>
        <v>1.4051190922819039</v>
      </c>
      <c r="I59" s="141">
        <f t="shared" si="18"/>
        <v>11.883888607356896</v>
      </c>
      <c r="K59" s="151">
        <f t="shared" si="19"/>
        <v>1.3198668010586041</v>
      </c>
      <c r="L59" s="141">
        <f t="shared" si="20"/>
        <v>11.162861658122058</v>
      </c>
      <c r="N59" s="151">
        <f t="shared" si="21"/>
        <v>-0.5578739048352932</v>
      </c>
      <c r="O59" s="141">
        <f t="shared" si="22"/>
        <v>-4.7182558250256488</v>
      </c>
      <c r="Q59" s="151">
        <v>0.64312619605859289</v>
      </c>
      <c r="R59" s="141">
        <f t="shared" si="23"/>
        <v>5.4392827742604855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6.4878343675299002</v>
      </c>
      <c r="C60" s="141">
        <f t="shared" si="15"/>
        <v>1.8675777484088336</v>
      </c>
      <c r="E60" s="151">
        <v>6.3214641335810784</v>
      </c>
      <c r="F60" s="141">
        <f t="shared" si="16"/>
        <v>1.6369555880750235</v>
      </c>
      <c r="H60" s="151">
        <f t="shared" si="17"/>
        <v>-0.16637023394882178</v>
      </c>
      <c r="I60" s="141">
        <f t="shared" si="18"/>
        <v>-2.5643415741540165</v>
      </c>
      <c r="K60" s="151">
        <f t="shared" si="19"/>
        <v>0.72422797505546099</v>
      </c>
      <c r="L60" s="141">
        <f t="shared" si="20"/>
        <v>11.162861658122058</v>
      </c>
      <c r="N60" s="151">
        <f t="shared" si="21"/>
        <v>-0.85595141802528785</v>
      </c>
      <c r="O60" s="141">
        <f t="shared" si="22"/>
        <v>-13.193176174612677</v>
      </c>
      <c r="Q60" s="151">
        <v>-3.4646790978994868E-2</v>
      </c>
      <c r="R60" s="141">
        <f t="shared" si="23"/>
        <v>-0.53402705766340131</v>
      </c>
      <c r="T60" s="151"/>
    </row>
    <row r="61" spans="1:20" x14ac:dyDescent="0.2">
      <c r="A61" s="135" t="str">
        <f t="shared" si="14"/>
        <v>61 Caring personal service occupations</v>
      </c>
      <c r="B61" s="151">
        <v>24.117018261283967</v>
      </c>
      <c r="C61" s="141">
        <f t="shared" si="15"/>
        <v>6.9422867649273208</v>
      </c>
      <c r="E61" s="151">
        <v>30.845506852745807</v>
      </c>
      <c r="F61" s="141">
        <f t="shared" si="16"/>
        <v>7.9875047524796754</v>
      </c>
      <c r="H61" s="151">
        <f t="shared" si="17"/>
        <v>6.72848859146184</v>
      </c>
      <c r="I61" s="141">
        <f t="shared" si="18"/>
        <v>27.899338627044767</v>
      </c>
      <c r="K61" s="151">
        <f t="shared" si="19"/>
        <v>2.692149384571163</v>
      </c>
      <c r="L61" s="141">
        <f t="shared" si="20"/>
        <v>11.162861658122058</v>
      </c>
      <c r="N61" s="151">
        <f t="shared" si="21"/>
        <v>1.402802105430478</v>
      </c>
      <c r="O61" s="141">
        <f t="shared" si="22"/>
        <v>5.8166481869048194</v>
      </c>
      <c r="Q61" s="151">
        <v>2.6335371014601989</v>
      </c>
      <c r="R61" s="141">
        <f t="shared" si="23"/>
        <v>10.919828782017897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6.774426936006698</v>
      </c>
      <c r="C62" s="141">
        <f t="shared" si="15"/>
        <v>1.950075832272584</v>
      </c>
      <c r="E62" s="151">
        <v>8.1891529961479037</v>
      </c>
      <c r="F62" s="141">
        <f t="shared" si="16"/>
        <v>2.1205972976155456</v>
      </c>
      <c r="H62" s="151">
        <f t="shared" si="17"/>
        <v>1.4147260601412057</v>
      </c>
      <c r="I62" s="141">
        <f t="shared" si="18"/>
        <v>20.883331881871925</v>
      </c>
      <c r="K62" s="151">
        <f t="shared" si="19"/>
        <v>0.7562199069969846</v>
      </c>
      <c r="L62" s="141">
        <f t="shared" si="20"/>
        <v>11.162861658122058</v>
      </c>
      <c r="N62" s="151">
        <f t="shared" si="21"/>
        <v>0.47706749111367808</v>
      </c>
      <c r="O62" s="141">
        <f t="shared" si="22"/>
        <v>7.0421822483318959</v>
      </c>
      <c r="Q62" s="151">
        <v>0.18143866203054307</v>
      </c>
      <c r="R62" s="141">
        <f t="shared" si="23"/>
        <v>2.6782879754179647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0.29436806288461703</v>
      </c>
      <c r="C63" s="141">
        <f t="shared" si="15"/>
        <v>8.4736325396486692E-2</v>
      </c>
      <c r="E63" s="151">
        <v>0.23853659470299232</v>
      </c>
      <c r="F63" s="141">
        <f t="shared" si="16"/>
        <v>6.1769521017316718E-2</v>
      </c>
      <c r="H63" s="151">
        <f t="shared" si="17"/>
        <v>-5.583146818162471E-2</v>
      </c>
      <c r="I63" s="141">
        <f t="shared" si="18"/>
        <v>-18.966550798518146</v>
      </c>
      <c r="K63" s="151">
        <f t="shared" si="19"/>
        <v>3.2859899625503543E-2</v>
      </c>
      <c r="L63" s="141">
        <f t="shared" si="20"/>
        <v>11.162861658122058</v>
      </c>
      <c r="N63" s="151">
        <f t="shared" si="21"/>
        <v>-9.2603477963124819E-2</v>
      </c>
      <c r="O63" s="141">
        <f t="shared" si="22"/>
        <v>-31.458398392702829</v>
      </c>
      <c r="Q63" s="151">
        <v>3.9121101559965584E-3</v>
      </c>
      <c r="R63" s="141">
        <f t="shared" si="23"/>
        <v>1.3289859360626299</v>
      </c>
      <c r="T63" s="151"/>
    </row>
    <row r="64" spans="1:20" x14ac:dyDescent="0.2">
      <c r="A64" s="135" t="str">
        <f t="shared" si="14"/>
        <v>71 Sales occupations</v>
      </c>
      <c r="B64" s="151">
        <v>23.775844823164434</v>
      </c>
      <c r="C64" s="141">
        <f t="shared" si="15"/>
        <v>6.8440771181815503</v>
      </c>
      <c r="E64" s="151">
        <v>21.217114906768504</v>
      </c>
      <c r="F64" s="141">
        <f t="shared" si="16"/>
        <v>5.4942136940970618</v>
      </c>
      <c r="H64" s="151">
        <f t="shared" si="17"/>
        <v>-2.5587299163959294</v>
      </c>
      <c r="I64" s="141">
        <f t="shared" si="18"/>
        <v>-10.76188852773382</v>
      </c>
      <c r="K64" s="151">
        <f t="shared" si="19"/>
        <v>2.6540646656596207</v>
      </c>
      <c r="L64" s="141">
        <f t="shared" si="20"/>
        <v>11.162861658122058</v>
      </c>
      <c r="N64" s="151">
        <f t="shared" si="21"/>
        <v>-3.7851251198073523</v>
      </c>
      <c r="O64" s="141">
        <f t="shared" si="22"/>
        <v>-15.920044683836279</v>
      </c>
      <c r="Q64" s="151">
        <v>-1.427669462248198</v>
      </c>
      <c r="R64" s="141">
        <f t="shared" si="23"/>
        <v>-6.0047055020196041</v>
      </c>
      <c r="T64" s="151"/>
    </row>
    <row r="65" spans="1:20" x14ac:dyDescent="0.2">
      <c r="A65" s="135" t="str">
        <f t="shared" si="14"/>
        <v>72 Customer service occupations</v>
      </c>
      <c r="B65" s="151">
        <v>5.8491493342889216</v>
      </c>
      <c r="C65" s="141">
        <f t="shared" si="15"/>
        <v>1.6837268840445607</v>
      </c>
      <c r="E65" s="151">
        <v>8.6125292858154374</v>
      </c>
      <c r="F65" s="141">
        <f t="shared" si="16"/>
        <v>2.2302314217021011</v>
      </c>
      <c r="H65" s="151">
        <f t="shared" si="17"/>
        <v>2.7633799515265158</v>
      </c>
      <c r="I65" s="141">
        <f t="shared" si="18"/>
        <v>47.24413403718404</v>
      </c>
      <c r="K65" s="151">
        <f t="shared" si="19"/>
        <v>0.65293244836363962</v>
      </c>
      <c r="L65" s="141">
        <f t="shared" si="20"/>
        <v>11.162861658122058</v>
      </c>
      <c r="N65" s="151">
        <f t="shared" si="21"/>
        <v>2.3334736429715623</v>
      </c>
      <c r="O65" s="141">
        <f t="shared" si="22"/>
        <v>39.894239480128469</v>
      </c>
      <c r="Q65" s="151">
        <v>-0.22302613980868627</v>
      </c>
      <c r="R65" s="141">
        <f t="shared" si="23"/>
        <v>-3.8129671010664912</v>
      </c>
      <c r="T65" s="151"/>
    </row>
    <row r="66" spans="1:20" x14ac:dyDescent="0.2">
      <c r="A66" s="135" t="str">
        <f t="shared" si="14"/>
        <v>81 Process, plant and machine operatives</v>
      </c>
      <c r="B66" s="151">
        <v>8.2927484885188889</v>
      </c>
      <c r="C66" s="141">
        <f t="shared" si="15"/>
        <v>2.3871374749977368</v>
      </c>
      <c r="E66" s="151">
        <v>9.7870650000506725</v>
      </c>
      <c r="F66" s="141">
        <f t="shared" si="16"/>
        <v>2.5343797582555632</v>
      </c>
      <c r="H66" s="151">
        <f t="shared" si="17"/>
        <v>1.4943165115317836</v>
      </c>
      <c r="I66" s="141">
        <f t="shared" si="18"/>
        <v>18.019556647601554</v>
      </c>
      <c r="K66" s="151">
        <f t="shared" si="19"/>
        <v>0.92570804142937158</v>
      </c>
      <c r="L66" s="141">
        <f t="shared" si="20"/>
        <v>11.162861658122058</v>
      </c>
      <c r="N66" s="151">
        <f t="shared" si="21"/>
        <v>1.3782291793236063</v>
      </c>
      <c r="O66" s="141">
        <f t="shared" si="22"/>
        <v>16.619691061796114</v>
      </c>
      <c r="Q66" s="151">
        <v>-0.80962070922119422</v>
      </c>
      <c r="R66" s="141">
        <f t="shared" si="23"/>
        <v>-9.7629960723166107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9.0262744879396486</v>
      </c>
      <c r="C67" s="141">
        <f t="shared" si="15"/>
        <v>2.598289110010751</v>
      </c>
      <c r="E67" s="151">
        <v>9.9211567109773835</v>
      </c>
      <c r="F67" s="141">
        <f t="shared" si="16"/>
        <v>2.5691030709055509</v>
      </c>
      <c r="H67" s="151">
        <f t="shared" si="17"/>
        <v>0.8948822230377349</v>
      </c>
      <c r="I67" s="141">
        <f t="shared" si="18"/>
        <v>9.9141924415595994</v>
      </c>
      <c r="K67" s="151">
        <f t="shared" si="19"/>
        <v>1.0075905339710682</v>
      </c>
      <c r="L67" s="141">
        <f t="shared" si="20"/>
        <v>11.162861658122058</v>
      </c>
      <c r="N67" s="151">
        <f t="shared" si="21"/>
        <v>0.29474892372558648</v>
      </c>
      <c r="O67" s="141">
        <f t="shared" si="22"/>
        <v>3.2654549129811175</v>
      </c>
      <c r="Q67" s="151">
        <v>-0.40745723465891975</v>
      </c>
      <c r="R67" s="141">
        <f t="shared" si="23"/>
        <v>-4.5141241295435783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4.9566728858423668</v>
      </c>
      <c r="C68" s="141">
        <f t="shared" si="15"/>
        <v>1.4268200239620161</v>
      </c>
      <c r="E68" s="151">
        <v>4.3895410793673815</v>
      </c>
      <c r="F68" s="141">
        <f t="shared" si="16"/>
        <v>1.1366803080926069</v>
      </c>
      <c r="H68" s="151">
        <f t="shared" si="17"/>
        <v>-0.56713180647498529</v>
      </c>
      <c r="I68" s="141">
        <f t="shared" si="18"/>
        <v>-11.441784026032288</v>
      </c>
      <c r="K68" s="151">
        <f t="shared" si="19"/>
        <v>0.55330653709222977</v>
      </c>
      <c r="L68" s="141">
        <f t="shared" si="20"/>
        <v>11.162861658122059</v>
      </c>
      <c r="N68" s="151">
        <f t="shared" si="21"/>
        <v>-0.95295672738527926</v>
      </c>
      <c r="O68" s="141">
        <f t="shared" si="22"/>
        <v>-19.225733659108073</v>
      </c>
      <c r="Q68" s="151">
        <v>-0.16748161618193574</v>
      </c>
      <c r="R68" s="141">
        <f t="shared" si="23"/>
        <v>-3.3789120250462705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28.603662419445246</v>
      </c>
      <c r="C69" s="141">
        <f t="shared" ref="C69" si="25">B69/B$71*100</f>
        <v>8.2338050621184777</v>
      </c>
      <c r="E69" s="151">
        <v>29.755949232676848</v>
      </c>
      <c r="F69" s="141">
        <f t="shared" ref="F69" si="26">E69/E$71*100</f>
        <v>7.7053616607824633</v>
      </c>
      <c r="H69" s="151">
        <f t="shared" ref="H69" si="27">E69-B69</f>
        <v>1.1522868132316013</v>
      </c>
      <c r="I69" s="141">
        <f t="shared" ref="I69" si="28">IF(B69&gt;0,((E69/B69)-1)*100,0)</f>
        <v>4.0284590005797982</v>
      </c>
      <c r="K69" s="151">
        <f t="shared" ref="K69" si="29">(($E$71/$B$71)-1)*B69</f>
        <v>3.1929872650389219</v>
      </c>
      <c r="L69" s="141">
        <f t="shared" ref="L69" si="30">IF(B69&gt;0,K69/B69*100,0)</f>
        <v>11.162861658122058</v>
      </c>
      <c r="N69" s="151">
        <f t="shared" ref="N69" si="31">H69-(K69+Q69)</f>
        <v>-3.4612167372652838</v>
      </c>
      <c r="O69" s="141">
        <f t="shared" ref="O69" si="32">IF(B69&gt;0,N69/B69*100,0)</f>
        <v>-12.100606861141989</v>
      </c>
      <c r="Q69" s="151">
        <v>1.4205162854579636</v>
      </c>
      <c r="R69" s="141">
        <f t="shared" ref="R69" si="33">IF(B69&gt;0,Q69/B69*100,0)</f>
        <v>4.9662042035997214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347.39300000000003</v>
      </c>
      <c r="C71" s="147">
        <f>B71/B$71*100</f>
        <v>100</v>
      </c>
      <c r="D71" s="145"/>
      <c r="E71" s="152">
        <f>SUM(E44:E69)</f>
        <v>386.17199999999997</v>
      </c>
      <c r="F71" s="147">
        <f>E71/E$71*100</f>
        <v>100</v>
      </c>
      <c r="G71" s="145"/>
      <c r="H71" s="152">
        <f t="shared" si="17"/>
        <v>38.77899999999994</v>
      </c>
      <c r="I71" s="147">
        <f t="shared" si="18"/>
        <v>11.162861658122058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Gloucestershire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Gloucestershire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Gloucestershire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Gloucestershire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27.215157324063131</v>
      </c>
      <c r="C7" s="11">
        <f t="shared" si="2"/>
        <v>28.094282355466557</v>
      </c>
      <c r="D7" s="11">
        <f t="shared" si="2"/>
        <v>0.87912503140342557</v>
      </c>
      <c r="E7" s="11">
        <f t="shared" si="2"/>
        <v>13.478101478797512</v>
      </c>
      <c r="F7" s="11">
        <f t="shared" si="2"/>
        <v>14.357226510200936</v>
      </c>
      <c r="G7" s="200">
        <f>IF(B7&gt;0,(1+(E7/B7))^(1/($C$6-$B$6))-1,0)</f>
        <v>2.7182097114126558E-2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18.36753321529342</v>
      </c>
      <c r="R7" s="11">
        <v>17.799981619085283</v>
      </c>
      <c r="S7" s="345">
        <f>R7-Q7</f>
        <v>-0.567551596208137</v>
      </c>
      <c r="T7" s="345">
        <v>8.0292631931257237</v>
      </c>
      <c r="U7" s="345">
        <f>SUM(S7:T7)</f>
        <v>7.4617115969175867</v>
      </c>
      <c r="V7" s="346">
        <f>IF(Q7&gt;0,(1+(T7/Q7))^(1/($C$6-$B$6))-1,0)</f>
        <v>2.4471841477679224E-2</v>
      </c>
      <c r="X7" s="10" t="str">
        <f>name!B4</f>
        <v>Agriculture</v>
      </c>
      <c r="Y7" s="11">
        <v>7.0630000000000122</v>
      </c>
      <c r="Z7" s="11">
        <v>7.5659999999999927</v>
      </c>
      <c r="AA7" s="345">
        <f>Z7-Y7</f>
        <v>0.50299999999998057</v>
      </c>
      <c r="AB7" s="11">
        <v>3.6566966631268616</v>
      </c>
      <c r="AC7" s="345">
        <f>SUM(AA7:AB7)</f>
        <v>4.1596966631268426</v>
      </c>
      <c r="AD7" s="348">
        <f>IF(Y7&gt;0,(1+(AB7/Y7))^(1/($C$6-$B$6))-1,0)</f>
        <v>2.8204624091512587E-2</v>
      </c>
    </row>
    <row r="8" spans="1:30" x14ac:dyDescent="0.2">
      <c r="A8" s="10" t="str">
        <f>name!D5</f>
        <v>12 Other managers and proprietors</v>
      </c>
      <c r="B8" s="11">
        <f t="shared" si="2"/>
        <v>13.367335915989168</v>
      </c>
      <c r="C8" s="11">
        <f t="shared" si="2"/>
        <v>19.094259003755418</v>
      </c>
      <c r="D8" s="11">
        <f t="shared" si="2"/>
        <v>5.7269230877662523</v>
      </c>
      <c r="E8" s="11">
        <f t="shared" si="2"/>
        <v>9.7072399964841853</v>
      </c>
      <c r="F8" s="11">
        <f t="shared" si="2"/>
        <v>15.434163084250436</v>
      </c>
      <c r="G8" s="200">
        <f t="shared" ref="G8:G33" si="3">IF(B8&gt;0,(1+(E8/B8))^(1/($C$6-$B$6))-1,0)</f>
        <v>3.7064873287778521E-2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40.582493240052301</v>
      </c>
      <c r="K8" s="11">
        <f t="array" ref="K8:K16">MMULT(aggregation!$B$13:$AA$21,C7:C32)</f>
        <v>47.188541359221972</v>
      </c>
      <c r="L8" s="11">
        <f t="array" ref="L8:L16">MMULT(aggregation!$B$13:$AA$21,D7:D32)</f>
        <v>6.606048119169678</v>
      </c>
      <c r="M8" s="11">
        <f t="array" ref="M8:M16">MMULT(aggregation!$B$13:$AA$21,E7:E32)</f>
        <v>23.185341475281696</v>
      </c>
      <c r="N8" s="11">
        <f t="array" ref="N8:N16">MMULT(aggregation!$B$13:$AA$21,F7:F32)</f>
        <v>29.791389594451374</v>
      </c>
      <c r="O8" s="11"/>
      <c r="P8" s="10" t="str">
        <f>name!D5</f>
        <v>12 Other managers and proprietors</v>
      </c>
      <c r="Q8" s="11">
        <v>7.858579480008153</v>
      </c>
      <c r="R8" s="11">
        <v>11.798661948748656</v>
      </c>
      <c r="S8" s="345">
        <f t="shared" ref="S8:S31" si="4">R8-Q8</f>
        <v>3.9400824687405027</v>
      </c>
      <c r="T8" s="345">
        <v>5.3538924941505801</v>
      </c>
      <c r="U8" s="345">
        <f t="shared" ref="U8:U31" si="5">SUM(S8:T8)</f>
        <v>9.2939749628910828</v>
      </c>
      <c r="V8" s="346">
        <f t="shared" ref="V8:V33" si="6">IF(Q8&gt;0,(1+(T8/Q8))^(1/($C$6-$B$6))-1,0)</f>
        <v>3.5243872442838331E-2</v>
      </c>
      <c r="X8" s="10" t="str">
        <f>name!B5</f>
        <v>Mining and quarrying</v>
      </c>
      <c r="Y8" s="11">
        <v>0.29999999999999932</v>
      </c>
      <c r="Z8" s="11">
        <v>0.21900000000000006</v>
      </c>
      <c r="AA8" s="345">
        <f t="shared" ref="AA8:AA29" si="7">Z8-Y8</f>
        <v>-8.0999999999999267E-2</v>
      </c>
      <c r="AB8" s="11">
        <v>0.10511759024566791</v>
      </c>
      <c r="AC8" s="345">
        <f t="shared" ref="AC8:AC29" si="8">SUM(AA8:AB8)</f>
        <v>2.4117590245668646E-2</v>
      </c>
      <c r="AD8" s="348">
        <f t="shared" ref="AD8:AD29" si="9">IF(Y8&gt;0,(1+(AB8/Y8))^(1/($C$6-$B$6))-1,0)</f>
        <v>2.0228198649231866E-2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22.713652698663886</v>
      </c>
      <c r="C9" s="11">
        <f t="shared" si="2"/>
        <v>26.956112009075856</v>
      </c>
      <c r="D9" s="11">
        <f t="shared" si="2"/>
        <v>4.2424593104119674</v>
      </c>
      <c r="E9" s="11">
        <f t="shared" si="2"/>
        <v>9.1663322041220958</v>
      </c>
      <c r="F9" s="11">
        <f t="shared" si="2"/>
        <v>13.408791514534062</v>
      </c>
      <c r="G9" s="200">
        <f t="shared" si="3"/>
        <v>2.2858146446548933E-2</v>
      </c>
      <c r="H9" s="11"/>
      <c r="I9" s="10" t="str">
        <f>name!E5</f>
        <v>Professional occupations</v>
      </c>
      <c r="J9" s="11">
        <v>77.753642255017724</v>
      </c>
      <c r="K9" s="11">
        <v>97.298115235919298</v>
      </c>
      <c r="L9" s="11">
        <v>19.544472980901567</v>
      </c>
      <c r="M9" s="11">
        <v>40.902886147319833</v>
      </c>
      <c r="N9" s="11">
        <v>60.4473591282214</v>
      </c>
      <c r="O9" s="11"/>
      <c r="P9" s="10" t="str">
        <f>name!D6</f>
        <v>21 Science, research, engineering and technology professionals</v>
      </c>
      <c r="Q9" s="11">
        <v>18.158853224240051</v>
      </c>
      <c r="R9" s="11">
        <v>20.355675071266468</v>
      </c>
      <c r="S9" s="345">
        <f t="shared" si="4"/>
        <v>2.1968218470264169</v>
      </c>
      <c r="T9" s="345">
        <v>6.2354074065381901</v>
      </c>
      <c r="U9" s="345">
        <f t="shared" si="5"/>
        <v>8.4322292535646071</v>
      </c>
      <c r="V9" s="346">
        <f t="shared" si="6"/>
        <v>1.9874224918672301E-2</v>
      </c>
      <c r="X9" s="10" t="str">
        <f>name!B6</f>
        <v>Food drink and tobacco</v>
      </c>
      <c r="Y9" s="11">
        <v>3.8929999999999936</v>
      </c>
      <c r="Z9" s="11">
        <v>3.1189999999999962</v>
      </c>
      <c r="AA9" s="345">
        <f t="shared" si="7"/>
        <v>-0.77399999999999736</v>
      </c>
      <c r="AB9" s="11">
        <v>1.5732196304148469</v>
      </c>
      <c r="AC9" s="345">
        <f t="shared" si="8"/>
        <v>0.79921963041484956</v>
      </c>
      <c r="AD9" s="348">
        <f t="shared" si="9"/>
        <v>2.2885082275213575E-2</v>
      </c>
    </row>
    <row r="10" spans="1:30" x14ac:dyDescent="0.2">
      <c r="A10" s="10" t="str">
        <f>name!D7</f>
        <v>22 Health professionals</v>
      </c>
      <c r="B10" s="11">
        <f t="shared" si="2"/>
        <v>15.501579199426496</v>
      </c>
      <c r="C10" s="11">
        <f t="shared" si="2"/>
        <v>21.014141705577607</v>
      </c>
      <c r="D10" s="11">
        <f t="shared" si="2"/>
        <v>5.5125625061511121</v>
      </c>
      <c r="E10" s="11">
        <f t="shared" si="2"/>
        <v>9.7842176640253928</v>
      </c>
      <c r="F10" s="11">
        <f t="shared" si="2"/>
        <v>15.296780170176502</v>
      </c>
      <c r="G10" s="200">
        <f t="shared" si="3"/>
        <v>3.315792985740007E-2</v>
      </c>
      <c r="H10" s="11"/>
      <c r="I10" s="10" t="str">
        <f>name!E6</f>
        <v>Associate professional occupations</v>
      </c>
      <c r="J10" s="11">
        <v>44.857767352859547</v>
      </c>
      <c r="K10" s="11">
        <v>49.17164644085463</v>
      </c>
      <c r="L10" s="11">
        <v>4.3138790879950815</v>
      </c>
      <c r="M10" s="11">
        <v>21.475073502448964</v>
      </c>
      <c r="N10" s="11">
        <v>25.78895259044404</v>
      </c>
      <c r="O10" s="11"/>
      <c r="P10" s="10" t="str">
        <f>name!D7</f>
        <v>22 Health professionals</v>
      </c>
      <c r="Q10" s="11">
        <v>4.4724110793454805</v>
      </c>
      <c r="R10" s="11">
        <v>6.0982973831862983</v>
      </c>
      <c r="S10" s="345">
        <f t="shared" si="4"/>
        <v>1.6258863038408178</v>
      </c>
      <c r="T10" s="345">
        <v>2.0555431851843187</v>
      </c>
      <c r="U10" s="345">
        <f t="shared" si="5"/>
        <v>3.6814294890251364</v>
      </c>
      <c r="V10" s="346">
        <f t="shared" si="6"/>
        <v>2.5531550271608694E-2</v>
      </c>
      <c r="X10" s="10" t="str">
        <f>name!B7</f>
        <v>Engineering</v>
      </c>
      <c r="Y10" s="11">
        <v>10.445</v>
      </c>
      <c r="Z10" s="11">
        <v>8.1149999999999984</v>
      </c>
      <c r="AA10" s="345">
        <f t="shared" si="7"/>
        <v>-2.3300000000000018</v>
      </c>
      <c r="AB10" s="11">
        <v>4.1149633740573623</v>
      </c>
      <c r="AC10" s="345">
        <f t="shared" si="8"/>
        <v>1.7849633740573605</v>
      </c>
      <c r="AD10" s="348">
        <f t="shared" si="9"/>
        <v>2.2390461912793702E-2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16.292866786648595</v>
      </c>
      <c r="C11" s="11">
        <f t="shared" si="2"/>
        <v>19.277369821198551</v>
      </c>
      <c r="D11" s="11">
        <f t="shared" si="2"/>
        <v>2.9845030345499572</v>
      </c>
      <c r="E11" s="11">
        <f t="shared" si="2"/>
        <v>9.0768347774985205</v>
      </c>
      <c r="F11" s="11">
        <f t="shared" si="2"/>
        <v>12.061337812048476</v>
      </c>
      <c r="G11" s="200">
        <f t="shared" si="3"/>
        <v>2.9961972072305221E-2</v>
      </c>
      <c r="H11" s="11"/>
      <c r="I11" s="10" t="str">
        <f>name!E7</f>
        <v>Administrative and secretarial occupations</v>
      </c>
      <c r="J11" s="11">
        <v>34.910811120100611</v>
      </c>
      <c r="K11" s="11">
        <v>30.929556597798424</v>
      </c>
      <c r="L11" s="11">
        <v>-3.9812545223021876</v>
      </c>
      <c r="M11" s="11">
        <v>16.533986497737761</v>
      </c>
      <c r="N11" s="11">
        <v>12.552731975435574</v>
      </c>
      <c r="O11" s="11"/>
      <c r="P11" s="10" t="str">
        <f>name!D8</f>
        <v>23 Teaching and other educational professionals</v>
      </c>
      <c r="Q11" s="11">
        <v>5.1687739194037414</v>
      </c>
      <c r="R11" s="11">
        <v>6.2952725230443685</v>
      </c>
      <c r="S11" s="345">
        <f t="shared" si="4"/>
        <v>1.126498603640627</v>
      </c>
      <c r="T11" s="345">
        <v>2.4633203158334958</v>
      </c>
      <c r="U11" s="345">
        <f t="shared" si="5"/>
        <v>3.5898189194741228</v>
      </c>
      <c r="V11" s="346">
        <f t="shared" si="6"/>
        <v>2.6322253773464199E-2</v>
      </c>
      <c r="X11" s="10" t="str">
        <f>name!B8</f>
        <v>Rest of manufacturing</v>
      </c>
      <c r="Y11" s="11">
        <v>23.534000000000024</v>
      </c>
      <c r="Z11" s="11">
        <v>21.762999999999966</v>
      </c>
      <c r="AA11" s="345">
        <f t="shared" si="7"/>
        <v>-1.7710000000000576</v>
      </c>
      <c r="AB11" s="11">
        <v>9.415551959377126</v>
      </c>
      <c r="AC11" s="345">
        <f t="shared" si="8"/>
        <v>7.6445519593770683</v>
      </c>
      <c r="AD11" s="348">
        <f t="shared" si="9"/>
        <v>2.2688998996349019E-2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23.245543570278752</v>
      </c>
      <c r="C12" s="11">
        <f t="shared" si="2"/>
        <v>30.05049170006728</v>
      </c>
      <c r="D12" s="11">
        <f t="shared" si="2"/>
        <v>6.8049481297885297</v>
      </c>
      <c r="E12" s="11">
        <f t="shared" si="2"/>
        <v>12.875501501673824</v>
      </c>
      <c r="F12" s="11">
        <f t="shared" si="2"/>
        <v>19.680449631462359</v>
      </c>
      <c r="G12" s="200">
        <f t="shared" si="3"/>
        <v>2.9820121990768556E-2</v>
      </c>
      <c r="H12" s="11"/>
      <c r="I12" s="10" t="str">
        <f>name!E8</f>
        <v>Skilled trades occupations</v>
      </c>
      <c r="J12" s="11">
        <v>37.598120332595009</v>
      </c>
      <c r="K12" s="11">
        <v>38.62758770695271</v>
      </c>
      <c r="L12" s="11">
        <v>1.0294673743576932</v>
      </c>
      <c r="M12" s="11">
        <v>16.588208632182109</v>
      </c>
      <c r="N12" s="11">
        <v>17.617676006539799</v>
      </c>
      <c r="O12" s="11"/>
      <c r="P12" s="10" t="str">
        <f>name!D9</f>
        <v>24 Business, media and public service professionals</v>
      </c>
      <c r="Q12" s="11">
        <v>13.254192093495504</v>
      </c>
      <c r="R12" s="11">
        <v>16.768151536686165</v>
      </c>
      <c r="S12" s="345">
        <f t="shared" si="4"/>
        <v>3.5139594431906609</v>
      </c>
      <c r="T12" s="345">
        <v>6.4363128724124961</v>
      </c>
      <c r="U12" s="345">
        <f t="shared" si="5"/>
        <v>9.9502723156031578</v>
      </c>
      <c r="V12" s="346">
        <f t="shared" si="6"/>
        <v>2.6739427507118663E-2</v>
      </c>
      <c r="X12" s="10" t="str">
        <f>name!B9</f>
        <v>Electricity and gas</v>
      </c>
      <c r="Y12" s="11">
        <v>3.3730000000000024</v>
      </c>
      <c r="Z12" s="11">
        <v>3.1119999999999939</v>
      </c>
      <c r="AA12" s="345">
        <f t="shared" si="7"/>
        <v>-0.26100000000000856</v>
      </c>
      <c r="AB12" s="11">
        <v>1.3275789786994456</v>
      </c>
      <c r="AC12" s="345">
        <f t="shared" si="8"/>
        <v>1.0665789786994371</v>
      </c>
      <c r="AD12" s="348">
        <f t="shared" si="9"/>
        <v>2.2372127192441305E-2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7.2451798066111941</v>
      </c>
      <c r="C13" s="11">
        <f t="shared" si="2"/>
        <v>6.8241741143062562</v>
      </c>
      <c r="D13" s="11">
        <f t="shared" si="2"/>
        <v>-0.42100569230493812</v>
      </c>
      <c r="E13" s="11">
        <f t="shared" si="2"/>
        <v>2.6988417242934624</v>
      </c>
      <c r="F13" s="11">
        <f t="shared" si="2"/>
        <v>2.277836031988524</v>
      </c>
      <c r="G13" s="200">
        <f t="shared" si="3"/>
        <v>2.1333379482332715E-2</v>
      </c>
      <c r="H13" s="11"/>
      <c r="I13" s="10" t="str">
        <f>name!E9</f>
        <v>Caring, leisure and other service occupations</v>
      </c>
      <c r="J13" s="11">
        <v>31.185813260175266</v>
      </c>
      <c r="K13" s="11">
        <v>39.273196443596731</v>
      </c>
      <c r="L13" s="11">
        <v>8.0873831834214656</v>
      </c>
      <c r="M13" s="11">
        <v>19.727624325600242</v>
      </c>
      <c r="N13" s="11">
        <v>27.815007509021701</v>
      </c>
      <c r="O13" s="11"/>
      <c r="P13" s="10" t="str">
        <f>name!D10</f>
        <v>31 Science, engineering and technology associate professionals</v>
      </c>
      <c r="Q13" s="11">
        <v>5.2837071513900007</v>
      </c>
      <c r="R13" s="11">
        <v>4.4303149243205304</v>
      </c>
      <c r="S13" s="345">
        <f t="shared" si="4"/>
        <v>-0.85339222706947027</v>
      </c>
      <c r="T13" s="345">
        <v>1.6206958966524627</v>
      </c>
      <c r="U13" s="345">
        <f t="shared" si="5"/>
        <v>0.76730366958299245</v>
      </c>
      <c r="V13" s="346">
        <f t="shared" si="6"/>
        <v>1.7995425505835883E-2</v>
      </c>
      <c r="X13" s="10" t="str">
        <f>name!B10</f>
        <v>Water and sewerage</v>
      </c>
      <c r="Y13" s="11">
        <v>2.2460000000000035</v>
      </c>
      <c r="Z13" s="11">
        <v>2.6059999999999994</v>
      </c>
      <c r="AA13" s="345">
        <f t="shared" si="7"/>
        <v>0.35999999999999588</v>
      </c>
      <c r="AB13" s="11">
        <v>1.0643222954661211</v>
      </c>
      <c r="AC13" s="345">
        <f t="shared" si="8"/>
        <v>1.424322295466117</v>
      </c>
      <c r="AD13" s="348">
        <f t="shared" si="9"/>
        <v>2.6196908110448502E-2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6.6801287363087942</v>
      </c>
      <c r="C14" s="11">
        <f t="shared" si="2"/>
        <v>8.3547235025618072</v>
      </c>
      <c r="D14" s="11">
        <f t="shared" si="2"/>
        <v>1.6745947662530112</v>
      </c>
      <c r="E14" s="11">
        <f t="shared" si="2"/>
        <v>4.252568649972857</v>
      </c>
      <c r="F14" s="11">
        <f t="shared" si="2"/>
        <v>5.9271634162258664</v>
      </c>
      <c r="G14" s="200">
        <f t="shared" si="3"/>
        <v>3.3386617337011204E-2</v>
      </c>
      <c r="H14" s="11"/>
      <c r="I14" s="10" t="str">
        <f>name!E10</f>
        <v>Sales and customer service occupations</v>
      </c>
      <c r="J14" s="11">
        <v>29.624994157453362</v>
      </c>
      <c r="K14" s="11">
        <v>29.829644192583931</v>
      </c>
      <c r="L14" s="11">
        <v>0.20465003513057134</v>
      </c>
      <c r="M14" s="11">
        <v>13.829232273711014</v>
      </c>
      <c r="N14" s="11">
        <v>14.033882308841585</v>
      </c>
      <c r="O14" s="11"/>
      <c r="P14" s="10" t="str">
        <f>name!D11</f>
        <v>32 Health and social care associate professionals</v>
      </c>
      <c r="Q14" s="11">
        <v>1.5381434165741328</v>
      </c>
      <c r="R14" s="11">
        <v>1.7194744219940765</v>
      </c>
      <c r="S14" s="345">
        <f t="shared" si="4"/>
        <v>0.18133100541994374</v>
      </c>
      <c r="T14" s="345">
        <v>0.76251318165915261</v>
      </c>
      <c r="U14" s="345">
        <f t="shared" si="5"/>
        <v>0.94384418707909634</v>
      </c>
      <c r="V14" s="346">
        <f t="shared" si="6"/>
        <v>2.7204700128679482E-2</v>
      </c>
      <c r="X14" s="10" t="str">
        <f>name!B11</f>
        <v>Construction</v>
      </c>
      <c r="Y14" s="11">
        <v>28.150000000000041</v>
      </c>
      <c r="Z14" s="11">
        <v>34.622000000000028</v>
      </c>
      <c r="AA14" s="345">
        <f t="shared" si="7"/>
        <v>6.4719999999999871</v>
      </c>
      <c r="AB14" s="11">
        <v>13.183282157965323</v>
      </c>
      <c r="AC14" s="345">
        <f t="shared" si="8"/>
        <v>19.65528215796531</v>
      </c>
      <c r="AD14" s="348">
        <f t="shared" si="9"/>
        <v>2.5938748466161954E-2</v>
      </c>
    </row>
    <row r="15" spans="1:30" x14ac:dyDescent="0.2">
      <c r="A15" s="10" t="str">
        <f>name!D12</f>
        <v>33 Protective service occupations</v>
      </c>
      <c r="B15" s="11">
        <f t="shared" si="2"/>
        <v>2.4491350864360735</v>
      </c>
      <c r="C15" s="11">
        <f t="shared" si="2"/>
        <v>3.4164297931974068</v>
      </c>
      <c r="D15" s="11">
        <f t="shared" si="2"/>
        <v>0.96729470676133245</v>
      </c>
      <c r="E15" s="11">
        <f t="shared" si="2"/>
        <v>1.0244534827597165</v>
      </c>
      <c r="F15" s="11">
        <f t="shared" si="2"/>
        <v>1.9917481895210492</v>
      </c>
      <c r="G15" s="200">
        <f t="shared" si="3"/>
        <v>2.3570378368197087E-2</v>
      </c>
      <c r="H15" s="11"/>
      <c r="I15" s="10" t="str">
        <f>name!E11</f>
        <v>Process, plant and machine operatives</v>
      </c>
      <c r="J15" s="11">
        <v>17.319022976458513</v>
      </c>
      <c r="K15" s="11">
        <v>19.708221711028042</v>
      </c>
      <c r="L15" s="11">
        <v>2.3891987345695291</v>
      </c>
      <c r="M15" s="11">
        <v>8.8925373219777111</v>
      </c>
      <c r="N15" s="11">
        <v>11.28173605654724</v>
      </c>
      <c r="O15" s="11"/>
      <c r="P15" s="10" t="str">
        <f>name!D12</f>
        <v>33 Protective service occupations</v>
      </c>
      <c r="Q15" s="11">
        <v>1.8266482391662411</v>
      </c>
      <c r="R15" s="11">
        <v>2.3552138558100477</v>
      </c>
      <c r="S15" s="345">
        <f t="shared" si="4"/>
        <v>0.52856561664380664</v>
      </c>
      <c r="T15" s="345">
        <v>0.60759691673199034</v>
      </c>
      <c r="U15" s="345">
        <f t="shared" si="5"/>
        <v>1.136162533375797</v>
      </c>
      <c r="V15" s="346">
        <f t="shared" si="6"/>
        <v>1.9328012707398701E-2</v>
      </c>
      <c r="X15" s="10" t="str">
        <f>name!B12</f>
        <v>Wholesale and retail trade</v>
      </c>
      <c r="Y15" s="11">
        <v>49.969000000000015</v>
      </c>
      <c r="Z15" s="11">
        <v>50.533000000000008</v>
      </c>
      <c r="AA15" s="345">
        <f t="shared" si="7"/>
        <v>0.56399999999999295</v>
      </c>
      <c r="AB15" s="11">
        <v>22.979072653061792</v>
      </c>
      <c r="AC15" s="345">
        <f t="shared" si="8"/>
        <v>23.543072653061785</v>
      </c>
      <c r="AD15" s="348">
        <f t="shared" si="9"/>
        <v>2.5543794120071572E-2</v>
      </c>
    </row>
    <row r="16" spans="1:30" x14ac:dyDescent="0.2">
      <c r="A16" s="10" t="str">
        <f>name!D13</f>
        <v>34 Culture, media and sports occupations</v>
      </c>
      <c r="B16" s="11">
        <f t="shared" si="2"/>
        <v>7.2374547405615681</v>
      </c>
      <c r="C16" s="11">
        <f t="shared" si="2"/>
        <v>8.9053445960700142</v>
      </c>
      <c r="D16" s="11">
        <f t="shared" si="2"/>
        <v>1.6678898555084436</v>
      </c>
      <c r="E16" s="11">
        <f t="shared" si="2"/>
        <v>3.8425828034115876</v>
      </c>
      <c r="F16" s="11">
        <f t="shared" si="2"/>
        <v>5.5104726589200297</v>
      </c>
      <c r="G16" s="200">
        <f t="shared" si="3"/>
        <v>2.8798584565848273E-2</v>
      </c>
      <c r="H16" s="11"/>
      <c r="I16" s="10" t="str">
        <f>name!E12</f>
        <v>Elementary occupations</v>
      </c>
      <c r="J16" s="11">
        <v>33.560335305287595</v>
      </c>
      <c r="K16" s="11">
        <v>34.14549031204421</v>
      </c>
      <c r="L16" s="11">
        <v>0.58515500675662258</v>
      </c>
      <c r="M16" s="11">
        <v>16.144521682128822</v>
      </c>
      <c r="N16" s="11">
        <v>16.729676688885441</v>
      </c>
      <c r="O16" s="11"/>
      <c r="P16" s="10" t="str">
        <f>name!D13</f>
        <v>34 Culture, media and sports occupations</v>
      </c>
      <c r="Q16" s="11">
        <v>3.1168655552674829</v>
      </c>
      <c r="R16" s="11">
        <v>3.838314006040068</v>
      </c>
      <c r="S16" s="345">
        <f t="shared" si="4"/>
        <v>0.72144845077258513</v>
      </c>
      <c r="T16" s="345">
        <v>1.3957311848855423</v>
      </c>
      <c r="U16" s="345">
        <f t="shared" si="5"/>
        <v>2.1171796356581272</v>
      </c>
      <c r="V16" s="346">
        <f t="shared" si="6"/>
        <v>2.4976473493788065E-2</v>
      </c>
      <c r="X16" s="10" t="str">
        <f>name!B13</f>
        <v>Transport and storage</v>
      </c>
      <c r="Y16" s="11">
        <v>10.149999999999997</v>
      </c>
      <c r="Z16" s="11">
        <v>10.231000000000012</v>
      </c>
      <c r="AA16" s="345">
        <f t="shared" si="7"/>
        <v>8.1000000000015504E-2</v>
      </c>
      <c r="AB16" s="11">
        <v>4.7100948585401907</v>
      </c>
      <c r="AC16" s="345">
        <f t="shared" si="8"/>
        <v>4.7910948585402062</v>
      </c>
      <c r="AD16" s="348">
        <f t="shared" si="9"/>
        <v>2.5739395999081705E-2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21.245868982941918</v>
      </c>
      <c r="C17" s="11">
        <f t="shared" si="10"/>
        <v>21.670974434719149</v>
      </c>
      <c r="D17" s="11">
        <f t="shared" si="10"/>
        <v>0.42510545177723286</v>
      </c>
      <c r="E17" s="11">
        <f t="shared" si="10"/>
        <v>9.6566268420113381</v>
      </c>
      <c r="F17" s="11">
        <f t="shared" si="10"/>
        <v>10.081732293788571</v>
      </c>
      <c r="G17" s="200">
        <f t="shared" si="3"/>
        <v>2.5292869787697736E-2</v>
      </c>
      <c r="H17" s="11"/>
      <c r="O17" s="11"/>
      <c r="P17" s="10" t="str">
        <f>name!D14</f>
        <v>35 Business and public service associate professionals</v>
      </c>
      <c r="Q17" s="11">
        <v>11.380058506285488</v>
      </c>
      <c r="R17" s="11">
        <v>10.644233236082616</v>
      </c>
      <c r="S17" s="345">
        <f t="shared" si="4"/>
        <v>-0.73582527020287181</v>
      </c>
      <c r="T17" s="345">
        <v>4.0949662004101057</v>
      </c>
      <c r="U17" s="345">
        <f t="shared" si="5"/>
        <v>3.3591409302072339</v>
      </c>
      <c r="V17" s="346">
        <f t="shared" si="6"/>
        <v>2.0702371352893767E-2</v>
      </c>
      <c r="X17" s="10" t="str">
        <f>name!B14</f>
        <v>Accommodation and food</v>
      </c>
      <c r="Y17" s="11">
        <v>27.070000000000011</v>
      </c>
      <c r="Z17" s="11">
        <v>33.034999999999954</v>
      </c>
      <c r="AA17" s="345">
        <f t="shared" si="7"/>
        <v>5.964999999999943</v>
      </c>
      <c r="AB17" s="11">
        <v>15.258626477264981</v>
      </c>
      <c r="AC17" s="345">
        <f t="shared" si="8"/>
        <v>21.223626477264922</v>
      </c>
      <c r="AD17" s="348">
        <f t="shared" si="9"/>
        <v>3.0251039444093131E-2</v>
      </c>
    </row>
    <row r="18" spans="1:30" x14ac:dyDescent="0.2">
      <c r="A18" s="10" t="str">
        <f>name!D15</f>
        <v>41 Administrative occupations</v>
      </c>
      <c r="B18" s="11">
        <f t="shared" si="10"/>
        <v>28.614375915133206</v>
      </c>
      <c r="C18" s="11">
        <f t="shared" si="10"/>
        <v>24.928762213602592</v>
      </c>
      <c r="D18" s="11">
        <f t="shared" si="10"/>
        <v>-3.6856137015306123</v>
      </c>
      <c r="E18" s="11">
        <f t="shared" si="10"/>
        <v>13.186664334091887</v>
      </c>
      <c r="F18" s="11">
        <f t="shared" si="10"/>
        <v>9.5010506325612738</v>
      </c>
      <c r="G18" s="200">
        <f t="shared" si="3"/>
        <v>2.5589393428831819E-2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8.066187589794712</v>
      </c>
      <c r="R18" s="11">
        <v>7.9493218142190241</v>
      </c>
      <c r="S18" s="345">
        <f t="shared" si="4"/>
        <v>-0.11686577557568789</v>
      </c>
      <c r="T18" s="345">
        <v>2.8663651841854163</v>
      </c>
      <c r="U18" s="345">
        <f t="shared" si="5"/>
        <v>2.7494994086097284</v>
      </c>
      <c r="V18" s="346">
        <f t="shared" si="6"/>
        <v>2.0477775758792838E-2</v>
      </c>
      <c r="X18" s="10" t="str">
        <f>name!B15</f>
        <v>Media</v>
      </c>
      <c r="Y18" s="11">
        <v>2.3910000000000027</v>
      </c>
      <c r="Z18" s="11">
        <v>2.2579999999999996</v>
      </c>
      <c r="AA18" s="345">
        <f t="shared" si="7"/>
        <v>-0.13300000000000312</v>
      </c>
      <c r="AB18" s="11">
        <v>1.0894859943783115</v>
      </c>
      <c r="AC18" s="345">
        <f t="shared" si="8"/>
        <v>0.95648599437830839</v>
      </c>
      <c r="AD18" s="348">
        <f t="shared" si="9"/>
        <v>2.5346581032307913E-2</v>
      </c>
    </row>
    <row r="19" spans="1:30" x14ac:dyDescent="0.2">
      <c r="A19" s="10" t="str">
        <f>name!D16</f>
        <v>42 Secretarial and related occupations</v>
      </c>
      <c r="B19" s="11">
        <f t="shared" si="10"/>
        <v>6.2964352049674064</v>
      </c>
      <c r="C19" s="11">
        <f t="shared" si="10"/>
        <v>6.0007943841958307</v>
      </c>
      <c r="D19" s="11">
        <f t="shared" si="10"/>
        <v>-0.29564082077157511</v>
      </c>
      <c r="E19" s="11">
        <f t="shared" si="10"/>
        <v>3.3473221636458739</v>
      </c>
      <c r="F19" s="11">
        <f t="shared" si="10"/>
        <v>3.051681342874299</v>
      </c>
      <c r="G19" s="200">
        <f t="shared" si="3"/>
        <v>2.8829564770872507E-2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0.58907939032907675</v>
      </c>
      <c r="K19" s="11">
        <f t="array" ref="K19:K27">MMULT(aggregation!$B$13:$AA$21,C36:C61)</f>
        <v>1.2758687618361573</v>
      </c>
      <c r="L19" s="11">
        <f t="array" ref="L19:L27">MMULT(aggregation!$B$13:$AA$21,D36:D61)</f>
        <v>0.68678937150708053</v>
      </c>
      <c r="M19" s="11">
        <f t="array" ref="M19:M27">MMULT(aggregation!$B$13:$AA$21,E36:E61)</f>
        <v>0.50313938686093751</v>
      </c>
      <c r="N19" s="11">
        <f t="array" ref="N19:N27">MMULT(aggregation!$B$13:$AA$21,F36:F61)</f>
        <v>1.189928758368018</v>
      </c>
      <c r="O19" s="11"/>
      <c r="P19" s="10" t="str">
        <f>name!D16</f>
        <v>42 Secretarial and related occupations</v>
      </c>
      <c r="Q19" s="11">
        <v>0.51122019770263649</v>
      </c>
      <c r="R19" s="11">
        <v>0.91364523590033253</v>
      </c>
      <c r="S19" s="345">
        <f t="shared" si="4"/>
        <v>0.40242503819769604</v>
      </c>
      <c r="T19" s="345">
        <v>0.25683426984020991</v>
      </c>
      <c r="U19" s="345">
        <f t="shared" si="5"/>
        <v>0.65925930803790589</v>
      </c>
      <c r="V19" s="346">
        <f t="shared" si="6"/>
        <v>2.750892068639188E-2</v>
      </c>
      <c r="X19" s="10" t="str">
        <f>name!B16</f>
        <v>Information technology</v>
      </c>
      <c r="Y19" s="11">
        <v>10.365000000000022</v>
      </c>
      <c r="Z19" s="11">
        <v>11.895000000000023</v>
      </c>
      <c r="AA19" s="345">
        <f t="shared" si="7"/>
        <v>1.5300000000000011</v>
      </c>
      <c r="AB19" s="11">
        <v>4.860957904027309</v>
      </c>
      <c r="AC19" s="345">
        <f t="shared" si="8"/>
        <v>6.3909579040273101</v>
      </c>
      <c r="AD19" s="348">
        <f t="shared" si="9"/>
        <v>2.596927388193504E-2</v>
      </c>
    </row>
    <row r="20" spans="1:30" x14ac:dyDescent="0.2">
      <c r="A20" s="10" t="str">
        <f>name!D17</f>
        <v>51 Skilled agricultural and related trades</v>
      </c>
      <c r="B20" s="11">
        <f t="shared" si="10"/>
        <v>5.2519154145104334</v>
      </c>
      <c r="C20" s="11">
        <f t="shared" si="10"/>
        <v>5.7840385842694859</v>
      </c>
      <c r="D20" s="11">
        <f t="shared" si="10"/>
        <v>0.53212316975905316</v>
      </c>
      <c r="E20" s="11">
        <f t="shared" si="10"/>
        <v>2.9057951895848193</v>
      </c>
      <c r="F20" s="11">
        <f t="shared" si="10"/>
        <v>3.4379183593438718</v>
      </c>
      <c r="G20" s="200">
        <f t="shared" si="3"/>
        <v>2.9793243573991823E-2</v>
      </c>
      <c r="H20" s="11"/>
      <c r="I20" s="11" t="str">
        <f t="shared" si="11"/>
        <v>Professional occupations</v>
      </c>
      <c r="J20" s="11">
        <v>3.9493558757907428</v>
      </c>
      <c r="K20" s="11">
        <v>7.4776422194841734</v>
      </c>
      <c r="L20" s="11">
        <v>3.5282863436934315</v>
      </c>
      <c r="M20" s="11">
        <v>2.6300303315500226</v>
      </c>
      <c r="N20" s="11">
        <v>6.1583166752434542</v>
      </c>
      <c r="O20" s="11"/>
      <c r="P20" s="10" t="str">
        <f>name!D17</f>
        <v>51 Skilled agricultural and related trades</v>
      </c>
      <c r="Q20" s="11">
        <v>4.5978602715313315</v>
      </c>
      <c r="R20" s="11">
        <v>4.8962688160742251</v>
      </c>
      <c r="S20" s="345">
        <f t="shared" si="4"/>
        <v>0.29840854454289367</v>
      </c>
      <c r="T20" s="345">
        <v>2.3739540187513861</v>
      </c>
      <c r="U20" s="345">
        <f t="shared" si="5"/>
        <v>2.6723625632942798</v>
      </c>
      <c r="V20" s="346">
        <f t="shared" si="6"/>
        <v>2.8140979195685034E-2</v>
      </c>
      <c r="X20" s="10" t="str">
        <f>name!B17</f>
        <v>Finance and insurance</v>
      </c>
      <c r="Y20" s="11">
        <v>11.017999999999997</v>
      </c>
      <c r="Z20" s="11">
        <v>10.544000000000006</v>
      </c>
      <c r="AA20" s="345">
        <f t="shared" si="7"/>
        <v>-0.47399999999999132</v>
      </c>
      <c r="AB20" s="11">
        <v>5.3179441209471738</v>
      </c>
      <c r="AC20" s="345">
        <f t="shared" si="8"/>
        <v>4.8439441209471825</v>
      </c>
      <c r="AD20" s="348">
        <f t="shared" si="9"/>
        <v>2.6603557147575563E-2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14.034638953036614</v>
      </c>
      <c r="C21" s="11">
        <f t="shared" si="10"/>
        <v>13.293234299302206</v>
      </c>
      <c r="D21" s="11">
        <f t="shared" si="10"/>
        <v>-0.741404653734409</v>
      </c>
      <c r="E21" s="11">
        <f t="shared" si="10"/>
        <v>5.2955056448476086</v>
      </c>
      <c r="F21" s="11">
        <f t="shared" si="10"/>
        <v>4.5541009911131987</v>
      </c>
      <c r="G21" s="200">
        <f t="shared" si="3"/>
        <v>2.1571865721869754E-2</v>
      </c>
      <c r="H21" s="11"/>
      <c r="I21" s="11" t="str">
        <f t="shared" si="11"/>
        <v>Associate professional occupations</v>
      </c>
      <c r="J21" s="11">
        <v>0.56241067532132094</v>
      </c>
      <c r="K21" s="11">
        <v>1.1305284035710681</v>
      </c>
      <c r="L21" s="11">
        <v>0.56811772824974716</v>
      </c>
      <c r="M21" s="11">
        <v>0.39778490650051879</v>
      </c>
      <c r="N21" s="11">
        <v>0.96590263475026605</v>
      </c>
      <c r="O21" s="11"/>
      <c r="P21" s="10" t="str">
        <f>name!D18</f>
        <v>52 Skilled metal, electrical and electronic trades</v>
      </c>
      <c r="Q21" s="11">
        <v>13.596277080411323</v>
      </c>
      <c r="R21" s="11">
        <v>12.023691361160418</v>
      </c>
      <c r="S21" s="345">
        <f t="shared" si="4"/>
        <v>-1.5725857192509043</v>
      </c>
      <c r="T21" s="345">
        <v>4.7131387377573555</v>
      </c>
      <c r="U21" s="345">
        <f t="shared" si="5"/>
        <v>3.1405530185064512</v>
      </c>
      <c r="V21" s="346">
        <f t="shared" si="6"/>
        <v>2.0039442971576227E-2</v>
      </c>
      <c r="X21" s="10" t="str">
        <f>name!B18</f>
        <v>Real estate</v>
      </c>
      <c r="Y21" s="11">
        <v>6.363999999999991</v>
      </c>
      <c r="Z21" s="11">
        <v>5.8019999999999925</v>
      </c>
      <c r="AA21" s="345">
        <f t="shared" si="7"/>
        <v>-0.5619999999999985</v>
      </c>
      <c r="AB21" s="11">
        <v>2.947050921280796</v>
      </c>
      <c r="AC21" s="345">
        <f t="shared" si="8"/>
        <v>2.3850509212807975</v>
      </c>
      <c r="AD21" s="348">
        <f t="shared" si="9"/>
        <v>2.5694205521519464E-2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11.823731597518053</v>
      </c>
      <c r="C22" s="11">
        <f t="shared" si="10"/>
        <v>13.228850689799941</v>
      </c>
      <c r="D22" s="11">
        <f t="shared" si="10"/>
        <v>1.4051190922818877</v>
      </c>
      <c r="E22" s="11">
        <f t="shared" si="10"/>
        <v>5.5171721645274072</v>
      </c>
      <c r="F22" s="11">
        <f t="shared" si="10"/>
        <v>6.9222912568092951</v>
      </c>
      <c r="G22" s="200">
        <f t="shared" si="3"/>
        <v>2.5859326213707678E-2</v>
      </c>
      <c r="H22" s="11"/>
      <c r="I22" s="11" t="str">
        <f t="shared" si="11"/>
        <v>Administrative and secretarial occupations</v>
      </c>
      <c r="J22" s="11">
        <v>0.1671444701048117</v>
      </c>
      <c r="K22" s="11">
        <v>0.39866329603623435</v>
      </c>
      <c r="L22" s="11">
        <v>0.23151882593142264</v>
      </c>
      <c r="M22" s="11">
        <v>0.15551851546414261</v>
      </c>
      <c r="N22" s="11">
        <v>0.38703734139556528</v>
      </c>
      <c r="O22" s="11"/>
      <c r="P22" s="10" t="str">
        <f>name!D19</f>
        <v>53 Skilled construction and building trades</v>
      </c>
      <c r="Q22" s="11">
        <v>11.528989491395894</v>
      </c>
      <c r="R22" s="11">
        <v>12.82272482131531</v>
      </c>
      <c r="S22" s="345">
        <f t="shared" si="4"/>
        <v>1.2937353299194161</v>
      </c>
      <c r="T22" s="345">
        <v>5.3264203553495104</v>
      </c>
      <c r="U22" s="345">
        <f t="shared" si="5"/>
        <v>6.6201556852689265</v>
      </c>
      <c r="V22" s="346">
        <f t="shared" si="6"/>
        <v>2.5643750834547285E-2</v>
      </c>
      <c r="X22" s="10" t="str">
        <f>name!B19</f>
        <v>Professional services</v>
      </c>
      <c r="Y22" s="11">
        <v>29.821999999999957</v>
      </c>
      <c r="Z22" s="11">
        <v>33.29099999999994</v>
      </c>
      <c r="AA22" s="345">
        <f t="shared" si="7"/>
        <v>3.4689999999999834</v>
      </c>
      <c r="AB22" s="11">
        <v>15.642282313998605</v>
      </c>
      <c r="AC22" s="345">
        <f t="shared" si="8"/>
        <v>19.111282313998586</v>
      </c>
      <c r="AD22" s="348">
        <f t="shared" si="9"/>
        <v>2.8510914894865458E-2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6.4878343675299082</v>
      </c>
      <c r="C23" s="11">
        <f t="shared" si="10"/>
        <v>6.3214641335810704</v>
      </c>
      <c r="D23" s="11">
        <f t="shared" si="10"/>
        <v>-0.16637023394883865</v>
      </c>
      <c r="E23" s="11">
        <f t="shared" si="10"/>
        <v>2.8697356332222732</v>
      </c>
      <c r="F23" s="11">
        <f t="shared" si="10"/>
        <v>2.7033653992734346</v>
      </c>
      <c r="G23" s="200">
        <f t="shared" si="3"/>
        <v>2.4717662679877739E-2</v>
      </c>
      <c r="H23" s="11"/>
      <c r="I23" s="11" t="str">
        <f t="shared" si="11"/>
        <v>Skilled trades occupations</v>
      </c>
      <c r="J23" s="11">
        <v>6.0542082609758498E-2</v>
      </c>
      <c r="K23" s="11">
        <v>0.14496132769928402</v>
      </c>
      <c r="L23" s="11">
        <v>8.4419245089525516E-2</v>
      </c>
      <c r="M23" s="11">
        <v>5.5879237867002801E-2</v>
      </c>
      <c r="N23" s="11">
        <v>0.1402984829565283</v>
      </c>
      <c r="O23" s="11"/>
      <c r="P23" s="10" t="str">
        <f>name!D20</f>
        <v>54 Textiles, printing and other skilled trades</v>
      </c>
      <c r="Q23" s="11">
        <v>3.5786202632781583</v>
      </c>
      <c r="R23" s="11">
        <v>3.334549645071228</v>
      </c>
      <c r="S23" s="345">
        <f t="shared" si="4"/>
        <v>-0.24407061820693032</v>
      </c>
      <c r="T23" s="345">
        <v>1.1008034522924222</v>
      </c>
      <c r="U23" s="345">
        <f t="shared" si="5"/>
        <v>0.85673283408549183</v>
      </c>
      <c r="V23" s="346">
        <f t="shared" si="6"/>
        <v>1.8040643980603122E-2</v>
      </c>
      <c r="X23" s="10" t="str">
        <f>name!B20</f>
        <v>Support services</v>
      </c>
      <c r="Y23" s="11">
        <v>22.917999999999974</v>
      </c>
      <c r="Z23" s="11">
        <v>28.524999999999928</v>
      </c>
      <c r="AA23" s="345">
        <f t="shared" si="7"/>
        <v>5.6069999999999531</v>
      </c>
      <c r="AB23" s="11">
        <v>12.490652843578342</v>
      </c>
      <c r="AC23" s="345">
        <f t="shared" si="8"/>
        <v>18.097652843578295</v>
      </c>
      <c r="AD23" s="348">
        <f t="shared" si="9"/>
        <v>2.9426899899946513E-2</v>
      </c>
    </row>
    <row r="24" spans="1:30" x14ac:dyDescent="0.2">
      <c r="A24" s="10" t="str">
        <f>name!D21</f>
        <v>61 Caring personal service occupations</v>
      </c>
      <c r="B24" s="11">
        <f t="shared" si="10"/>
        <v>24.117018261283942</v>
      </c>
      <c r="C24" s="11">
        <f t="shared" si="10"/>
        <v>30.845506852745832</v>
      </c>
      <c r="D24" s="11">
        <f t="shared" si="10"/>
        <v>6.7284885914618862</v>
      </c>
      <c r="E24" s="11">
        <f t="shared" si="10"/>
        <v>15.711032442779207</v>
      </c>
      <c r="F24" s="11">
        <f t="shared" si="10"/>
        <v>22.439521034241089</v>
      </c>
      <c r="G24" s="200">
        <f t="shared" si="3"/>
        <v>3.4009104141110358E-2</v>
      </c>
      <c r="H24" s="11"/>
      <c r="I24" s="11" t="str">
        <f t="shared" si="11"/>
        <v>Caring, leisure and other service occupations</v>
      </c>
      <c r="J24" s="11">
        <v>3.8325938283978213E-2</v>
      </c>
      <c r="K24" s="11">
        <v>9.233677363666222E-2</v>
      </c>
      <c r="L24" s="11">
        <v>5.4010835352684007E-2</v>
      </c>
      <c r="M24" s="11">
        <v>3.8273418018879575E-2</v>
      </c>
      <c r="N24" s="11">
        <v>9.2284253371563582E-2</v>
      </c>
      <c r="O24" s="11"/>
      <c r="P24" s="10" t="str">
        <f>name!D21</f>
        <v>61 Caring personal service occupations</v>
      </c>
      <c r="Q24" s="11">
        <v>2.5203368112530447</v>
      </c>
      <c r="R24" s="11">
        <v>3.9819222662560598</v>
      </c>
      <c r="S24" s="345">
        <f t="shared" si="4"/>
        <v>1.4615854550030152</v>
      </c>
      <c r="T24" s="345">
        <v>1.5002259424356645</v>
      </c>
      <c r="U24" s="345">
        <f t="shared" si="5"/>
        <v>2.9618113974386797</v>
      </c>
      <c r="V24" s="346">
        <f t="shared" si="6"/>
        <v>3.1625061863193915E-2</v>
      </c>
      <c r="X24" s="10" t="str">
        <f>name!B21</f>
        <v>Public admin. and defence</v>
      </c>
      <c r="Y24" s="11">
        <v>11.798999999999984</v>
      </c>
      <c r="Z24" s="11">
        <v>12.134999999999959</v>
      </c>
      <c r="AA24" s="345">
        <f t="shared" si="7"/>
        <v>0.33599999999997543</v>
      </c>
      <c r="AB24" s="11">
        <v>5.8456799763797154</v>
      </c>
      <c r="AC24" s="345">
        <f t="shared" si="8"/>
        <v>6.1816799763796908</v>
      </c>
      <c r="AD24" s="348">
        <f t="shared" si="9"/>
        <v>2.7191079063798806E-2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6.7744269360067051</v>
      </c>
      <c r="C25" s="11">
        <f t="shared" si="10"/>
        <v>8.1891529961479108</v>
      </c>
      <c r="D25" s="11">
        <f t="shared" si="10"/>
        <v>1.4147260601412046</v>
      </c>
      <c r="E25" s="11">
        <f t="shared" si="10"/>
        <v>3.9083322769303086</v>
      </c>
      <c r="F25" s="11">
        <f t="shared" si="10"/>
        <v>5.3230583370715125</v>
      </c>
      <c r="G25" s="200">
        <f t="shared" si="3"/>
        <v>3.0830813024022241E-2</v>
      </c>
      <c r="H25" s="11"/>
      <c r="I25" s="11" t="str">
        <f t="shared" si="11"/>
        <v>Sales and customer service occupations</v>
      </c>
      <c r="J25" s="11">
        <v>7.5179780882018959E-2</v>
      </c>
      <c r="K25" s="11">
        <v>0.17220517674582336</v>
      </c>
      <c r="L25" s="11">
        <v>9.7025395863804403E-2</v>
      </c>
      <c r="M25" s="11">
        <v>5.7674242119308286E-2</v>
      </c>
      <c r="N25" s="11">
        <v>0.1546996379831127</v>
      </c>
      <c r="O25" s="11"/>
      <c r="P25" s="10" t="str">
        <f>name!D22</f>
        <v>62 Leisure, travel and related personal service occupations</v>
      </c>
      <c r="Q25" s="11">
        <v>2.1029122654511965</v>
      </c>
      <c r="R25" s="11">
        <v>2.6090101214125232</v>
      </c>
      <c r="S25" s="345">
        <f t="shared" si="4"/>
        <v>0.50609785596132673</v>
      </c>
      <c r="T25" s="345">
        <v>1.0351685254825724</v>
      </c>
      <c r="U25" s="345">
        <f t="shared" si="5"/>
        <v>1.5412663814438992</v>
      </c>
      <c r="V25" s="346">
        <f t="shared" si="6"/>
        <v>2.7045138236661215E-2</v>
      </c>
      <c r="X25" s="10" t="str">
        <f>name!B22</f>
        <v>Education</v>
      </c>
      <c r="Y25" s="11">
        <v>26.29500000000003</v>
      </c>
      <c r="Z25" s="11">
        <v>28.692000000000021</v>
      </c>
      <c r="AA25" s="345">
        <f t="shared" si="7"/>
        <v>2.3969999999999914</v>
      </c>
      <c r="AB25" s="11">
        <v>14.486466928770056</v>
      </c>
      <c r="AC25" s="345">
        <f t="shared" si="8"/>
        <v>16.883466928770048</v>
      </c>
      <c r="AD25" s="348">
        <f t="shared" si="9"/>
        <v>2.9688773861237694E-2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0.2943680628846172</v>
      </c>
      <c r="C26" s="11">
        <f t="shared" si="10"/>
        <v>0.23853659470299263</v>
      </c>
      <c r="D26" s="11">
        <f t="shared" si="10"/>
        <v>-5.5831468181624599E-2</v>
      </c>
      <c r="E26" s="11">
        <f t="shared" si="10"/>
        <v>0.1082596058907251</v>
      </c>
      <c r="F26" s="11">
        <f t="shared" si="10"/>
        <v>5.24281377091005E-2</v>
      </c>
      <c r="G26" s="200">
        <f t="shared" si="3"/>
        <v>2.1098241902691051E-2</v>
      </c>
      <c r="H26" s="11"/>
      <c r="I26" s="11" t="str">
        <f t="shared" si="11"/>
        <v>Process, plant and machine operatives</v>
      </c>
      <c r="J26" s="11">
        <v>3.4478464977148932E-2</v>
      </c>
      <c r="K26" s="11">
        <v>0.12398226198818982</v>
      </c>
      <c r="L26" s="11">
        <v>8.9503797011040886E-2</v>
      </c>
      <c r="M26" s="11">
        <v>4.4600920794303708E-2</v>
      </c>
      <c r="N26" s="11">
        <v>0.13410471780534461</v>
      </c>
      <c r="O26" s="11"/>
      <c r="P26" s="10" t="str">
        <f>name!D23</f>
        <v>63 Community and civil enforcement occupations</v>
      </c>
      <c r="Q26" s="11">
        <v>0.23596246595114378</v>
      </c>
      <c r="R26" s="11">
        <v>0.16733027806435768</v>
      </c>
      <c r="S26" s="345">
        <f t="shared" si="4"/>
        <v>-6.86321878867861E-2</v>
      </c>
      <c r="T26" s="345">
        <v>6.4169685828922685E-2</v>
      </c>
      <c r="U26" s="345">
        <f t="shared" si="5"/>
        <v>-4.4625020578634156E-3</v>
      </c>
      <c r="V26" s="346">
        <f t="shared" si="6"/>
        <v>1.6165953205057759E-2</v>
      </c>
      <c r="X26" s="10" t="str">
        <f>name!B23</f>
        <v>Health and social work</v>
      </c>
      <c r="Y26" s="11">
        <v>42.471999999999959</v>
      </c>
      <c r="Z26" s="11">
        <v>56.220999999999975</v>
      </c>
      <c r="AA26" s="345">
        <f t="shared" si="7"/>
        <v>13.749000000000017</v>
      </c>
      <c r="AB26" s="11">
        <v>27.148029635424638</v>
      </c>
      <c r="AC26" s="345">
        <f t="shared" si="8"/>
        <v>40.897029635424659</v>
      </c>
      <c r="AD26" s="348">
        <f t="shared" si="9"/>
        <v>3.3495919107947136E-2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23.775844823164451</v>
      </c>
      <c r="C27" s="11">
        <f t="shared" si="12"/>
        <v>21.217114906768497</v>
      </c>
      <c r="D27" s="11">
        <f t="shared" si="12"/>
        <v>-2.5587299163959507</v>
      </c>
      <c r="E27" s="11">
        <f t="shared" si="12"/>
        <v>10.278150886362031</v>
      </c>
      <c r="F27" s="11">
        <f t="shared" si="12"/>
        <v>7.7194209699660812</v>
      </c>
      <c r="G27" s="200">
        <f t="shared" si="3"/>
        <v>2.4240964136266419E-2</v>
      </c>
      <c r="H27" s="11"/>
      <c r="I27" s="11" t="str">
        <f t="shared" si="11"/>
        <v>Elementary occupations</v>
      </c>
      <c r="J27" s="11">
        <v>2.3507753440244649E-2</v>
      </c>
      <c r="K27" s="11">
        <v>5.6144899357980615E-2</v>
      </c>
      <c r="L27" s="11">
        <v>3.2637145917735963E-2</v>
      </c>
      <c r="M27" s="11">
        <v>2.3225124707092128E-2</v>
      </c>
      <c r="N27" s="11">
        <v>5.5862270624828098E-2</v>
      </c>
      <c r="O27" s="11"/>
      <c r="P27" s="10" t="str">
        <f>name!D24</f>
        <v>71 Sales occupations</v>
      </c>
      <c r="Q27" s="11">
        <v>9.3359129712112061</v>
      </c>
      <c r="R27" s="11">
        <v>8.7829610426581493</v>
      </c>
      <c r="S27" s="345">
        <f t="shared" si="4"/>
        <v>-0.55295192855305686</v>
      </c>
      <c r="T27" s="345">
        <v>2.9853538833791564</v>
      </c>
      <c r="U27" s="345">
        <f t="shared" si="5"/>
        <v>2.4324019548260996</v>
      </c>
      <c r="V27" s="346">
        <f t="shared" si="6"/>
        <v>1.8669347073641207E-2</v>
      </c>
      <c r="X27" s="10" t="str">
        <f>name!B24</f>
        <v>Arts and entertainment</v>
      </c>
      <c r="Y27" s="11">
        <v>9.2149999999999856</v>
      </c>
      <c r="Z27" s="11">
        <v>12.724000000000013</v>
      </c>
      <c r="AA27" s="345">
        <f t="shared" si="7"/>
        <v>3.509000000000027</v>
      </c>
      <c r="AB27" s="11">
        <v>5.5852321836632521</v>
      </c>
      <c r="AC27" s="345">
        <f t="shared" si="8"/>
        <v>9.09423218366328</v>
      </c>
      <c r="AD27" s="348">
        <f t="shared" si="9"/>
        <v>3.2091526752792143E-2</v>
      </c>
    </row>
    <row r="28" spans="1:30" x14ac:dyDescent="0.2">
      <c r="A28" s="10" t="str">
        <f>name!D25</f>
        <v>72 Customer service occupations</v>
      </c>
      <c r="B28" s="11">
        <f t="shared" si="12"/>
        <v>5.84914933428891</v>
      </c>
      <c r="C28" s="11">
        <f t="shared" si="12"/>
        <v>8.6125292858154339</v>
      </c>
      <c r="D28" s="11">
        <f t="shared" si="12"/>
        <v>2.763379951526522</v>
      </c>
      <c r="E28" s="11">
        <f t="shared" si="12"/>
        <v>3.551081387348983</v>
      </c>
      <c r="F28" s="11">
        <f t="shared" si="12"/>
        <v>6.3144613388755042</v>
      </c>
      <c r="G28" s="200">
        <f t="shared" si="3"/>
        <v>3.2134718518914029E-2</v>
      </c>
      <c r="H28" s="11"/>
      <c r="O28" s="11"/>
      <c r="P28" s="10" t="str">
        <f>name!D25</f>
        <v>72 Customer service occupations</v>
      </c>
      <c r="Q28" s="11">
        <v>2.1794991067124108</v>
      </c>
      <c r="R28" s="11">
        <v>3.5426674666864826</v>
      </c>
      <c r="S28" s="345">
        <f t="shared" si="4"/>
        <v>1.3631683599740718</v>
      </c>
      <c r="T28" s="345">
        <v>1.0731898335229086</v>
      </c>
      <c r="U28" s="345">
        <f t="shared" si="5"/>
        <v>2.4363581934969805</v>
      </c>
      <c r="V28" s="346">
        <f t="shared" si="6"/>
        <v>2.7051897227135635E-2</v>
      </c>
      <c r="X28" s="10" t="str">
        <f>name!B25</f>
        <v>Other services</v>
      </c>
      <c r="Y28" s="11">
        <v>8.5410000000000164</v>
      </c>
      <c r="Z28" s="11">
        <v>9.1639999999999926</v>
      </c>
      <c r="AA28" s="345">
        <f t="shared" si="7"/>
        <v>0.62299999999997624</v>
      </c>
      <c r="AB28" s="11">
        <v>4.4771023977202447</v>
      </c>
      <c r="AC28" s="345">
        <f t="shared" si="8"/>
        <v>5.1001023977202209</v>
      </c>
      <c r="AD28" s="348">
        <f t="shared" si="9"/>
        <v>2.8495977362572589E-2</v>
      </c>
    </row>
    <row r="29" spans="1:30" x14ac:dyDescent="0.2">
      <c r="A29" s="10" t="str">
        <f>name!D26</f>
        <v>81 Process, plant and machine operatives</v>
      </c>
      <c r="B29" s="11">
        <f t="shared" si="12"/>
        <v>8.2927484885188747</v>
      </c>
      <c r="C29" s="11">
        <f t="shared" si="12"/>
        <v>9.7870650000506672</v>
      </c>
      <c r="D29" s="11">
        <f t="shared" si="12"/>
        <v>1.4943165115317905</v>
      </c>
      <c r="E29" s="11">
        <f t="shared" si="12"/>
        <v>3.7449493521612092</v>
      </c>
      <c r="F29" s="11">
        <f t="shared" si="12"/>
        <v>5.2392658636929994</v>
      </c>
      <c r="G29" s="200">
        <f t="shared" si="3"/>
        <v>2.5155303818957364E-2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6.4207114895878306</v>
      </c>
      <c r="R29" s="11">
        <v>7.2496601893115518</v>
      </c>
      <c r="S29" s="345">
        <f t="shared" si="4"/>
        <v>0.82894869972372121</v>
      </c>
      <c r="T29" s="345">
        <v>2.6027252842391726</v>
      </c>
      <c r="U29" s="345">
        <f t="shared" si="5"/>
        <v>3.4316739839628938</v>
      </c>
      <c r="V29" s="346">
        <f t="shared" si="6"/>
        <v>2.2945716868201016E-2</v>
      </c>
      <c r="X29" s="231" t="str">
        <f>name!B3</f>
        <v>All industries</v>
      </c>
      <c r="Y29" s="34">
        <f>SUM(Y7:Y28)</f>
        <v>347.39300000000003</v>
      </c>
      <c r="Z29" s="34">
        <f>SUM(Z7:Z28)</f>
        <v>386.17199999999974</v>
      </c>
      <c r="AA29" s="349">
        <f t="shared" si="7"/>
        <v>38.778999999999712</v>
      </c>
      <c r="AB29" s="34">
        <f>SUM(AB7:AB28)</f>
        <v>177.27941185838819</v>
      </c>
      <c r="AC29" s="349">
        <f t="shared" si="8"/>
        <v>216.0584118583879</v>
      </c>
      <c r="AD29" s="350">
        <f t="shared" si="9"/>
        <v>2.7869101513041006E-2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9.0262744879396379</v>
      </c>
      <c r="C30" s="11">
        <f t="shared" si="12"/>
        <v>9.9211567109773746</v>
      </c>
      <c r="D30" s="11">
        <f t="shared" si="12"/>
        <v>0.8948822230377389</v>
      </c>
      <c r="E30" s="11">
        <f t="shared" si="12"/>
        <v>5.1475879698165024</v>
      </c>
      <c r="F30" s="11">
        <f t="shared" si="12"/>
        <v>6.0424701928542408</v>
      </c>
      <c r="G30" s="200">
        <f t="shared" si="3"/>
        <v>3.0541087851988502E-2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4.8753981022756738</v>
      </c>
      <c r="K30" s="11">
        <f t="array" ref="K30:K38">MMULT(aggregation!$B$13:$AA$21,C65:C90)</f>
        <v>10.1263425471783</v>
      </c>
      <c r="L30" s="11">
        <f t="array" ref="L30:L38">MMULT(aggregation!$B$13:$AA$21,D65:D90)</f>
        <v>5.2509444449026272</v>
      </c>
      <c r="M30" s="11">
        <f t="array" ref="M30:M38">MMULT(aggregation!$B$13:$AA$21,E65:E90)</f>
        <v>4.080515286350602</v>
      </c>
      <c r="N30" s="11">
        <f t="array" ref="N30:N38">MMULT(aggregation!$B$13:$AA$21,F65:F90)</f>
        <v>9.3314597312532293</v>
      </c>
      <c r="O30" s="11"/>
      <c r="P30" s="10" t="str">
        <f>name!D27</f>
        <v>82 Transport and mobile machine drivers and operatives</v>
      </c>
      <c r="Q30" s="11">
        <v>8.2003315184609153</v>
      </c>
      <c r="R30" s="11">
        <v>8.6300064874218538</v>
      </c>
      <c r="S30" s="345">
        <f t="shared" si="4"/>
        <v>0.42967496896093849</v>
      </c>
      <c r="T30" s="345">
        <v>4.4169698472822638</v>
      </c>
      <c r="U30" s="345">
        <f t="shared" si="5"/>
        <v>4.8466448162432023</v>
      </c>
      <c r="V30" s="346">
        <f t="shared" si="6"/>
        <v>2.9142873605042086E-2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4.956672885842373</v>
      </c>
      <c r="C31" s="11">
        <f t="shared" si="12"/>
        <v>4.3895410793673779</v>
      </c>
      <c r="D31" s="11">
        <f t="shared" si="12"/>
        <v>-0.56713180647499561</v>
      </c>
      <c r="E31" s="11">
        <f t="shared" si="12"/>
        <v>1.7353225455576493</v>
      </c>
      <c r="F31" s="11">
        <f t="shared" si="12"/>
        <v>1.1681907390826536</v>
      </c>
      <c r="G31" s="200">
        <f t="shared" si="3"/>
        <v>2.0213403905211536E-2</v>
      </c>
      <c r="H31" s="11"/>
      <c r="I31" s="11" t="str">
        <f>I20</f>
        <v>Professional occupations</v>
      </c>
      <c r="J31" s="11">
        <v>21.055101468009852</v>
      </c>
      <c r="K31" s="11">
        <v>37.929874014743099</v>
      </c>
      <c r="L31" s="11">
        <v>16.874772546733247</v>
      </c>
      <c r="M31" s="11">
        <v>14.291843012471318</v>
      </c>
      <c r="N31" s="11">
        <v>31.166615559204565</v>
      </c>
      <c r="O31" s="11"/>
      <c r="P31" s="10" t="str">
        <f>name!D28</f>
        <v>91 Elementary trades and related occupations</v>
      </c>
      <c r="Q31" s="11">
        <v>3.7405425663854222</v>
      </c>
      <c r="R31" s="11">
        <v>3.2629696162376116</v>
      </c>
      <c r="S31" s="345">
        <f t="shared" si="4"/>
        <v>-0.47757295014781054</v>
      </c>
      <c r="T31" s="345">
        <v>1.0659195971889923</v>
      </c>
      <c r="U31" s="345">
        <f t="shared" si="5"/>
        <v>0.58834664704118178</v>
      </c>
      <c r="V31" s="346">
        <f t="shared" si="6"/>
        <v>1.6855858495727905E-2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28.603662419445222</v>
      </c>
      <c r="C32" s="11">
        <f t="shared" si="12"/>
        <v>29.755949232676834</v>
      </c>
      <c r="D32" s="11">
        <f t="shared" si="12"/>
        <v>1.1522868132316182</v>
      </c>
      <c r="E32" s="11">
        <f t="shared" si="12"/>
        <v>14.409199136571171</v>
      </c>
      <c r="F32" s="11">
        <f t="shared" si="12"/>
        <v>15.561485949802789</v>
      </c>
      <c r="G32" s="200">
        <f t="shared" ref="G32" si="13">IF(B32&gt;0,(1+(E32/B32))^(1/($C$6-$B$6))-1,0)</f>
        <v>2.7570858832851375E-2</v>
      </c>
      <c r="H32" s="11"/>
      <c r="I32" s="11" t="str">
        <f>I21</f>
        <v>Associate professional occupations</v>
      </c>
      <c r="J32" s="11">
        <v>6.2102468137873998</v>
      </c>
      <c r="K32" s="11">
        <v>11.899850755939731</v>
      </c>
      <c r="L32" s="11">
        <v>5.6896039421523295</v>
      </c>
      <c r="M32" s="11">
        <v>4.4433573893083338</v>
      </c>
      <c r="N32" s="11">
        <v>10.132961331460663</v>
      </c>
      <c r="O32" s="11"/>
      <c r="P32" s="10" t="str">
        <f>name!D29</f>
        <v>92 Elementary administration and service occupations</v>
      </c>
      <c r="Q32" s="11">
        <v>14.086882281285096</v>
      </c>
      <c r="R32" s="11">
        <v>14.749994193482751</v>
      </c>
      <c r="S32" s="345">
        <f t="shared" ref="S32" si="14">R32-Q32</f>
        <v>0.66311191219765497</v>
      </c>
      <c r="T32" s="345">
        <v>5.8923569086272574</v>
      </c>
      <c r="U32" s="345">
        <f>SUM(S32:T32)</f>
        <v>6.5554688208249123</v>
      </c>
      <c r="V32" s="346">
        <f t="shared" ref="V32" si="15">IF(Q32&gt;0,(1+(T32/Q32))^(1/($C$6-$B$6))-1,0)</f>
        <v>2.357013074144354E-2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347.39299999999992</v>
      </c>
      <c r="C33" s="11">
        <f>SUM(C62,C91,C120,C149,C178,C207,C236,C265,C294)</f>
        <v>386.17199999999997</v>
      </c>
      <c r="D33" s="11">
        <f t="shared" si="12"/>
        <v>38.779000000000018</v>
      </c>
      <c r="E33" s="11">
        <f t="shared" si="12"/>
        <v>177.27941185838816</v>
      </c>
      <c r="F33" s="11">
        <f t="shared" si="12"/>
        <v>216.05841185838818</v>
      </c>
      <c r="G33" s="200">
        <f t="shared" si="3"/>
        <v>2.7869101513041006E-2</v>
      </c>
      <c r="H33" s="11"/>
      <c r="I33" s="11" t="str">
        <f>I22</f>
        <v>Administrative and secretarial occupations</v>
      </c>
      <c r="J33" s="11">
        <v>2.2355401334781964</v>
      </c>
      <c r="K33" s="11">
        <v>4.6674448955125438</v>
      </c>
      <c r="L33" s="11">
        <v>2.4319047620343479</v>
      </c>
      <c r="M33" s="11">
        <v>1.9272102958324611</v>
      </c>
      <c r="N33" s="11">
        <v>4.3591150578668092</v>
      </c>
      <c r="O33" s="11"/>
      <c r="P33" s="10" t="str">
        <f>name!D3</f>
        <v>All occupations</v>
      </c>
      <c r="Q33" s="11">
        <f>SUM(Q7:Q32)</f>
        <v>181.12801225088202</v>
      </c>
      <c r="R33" s="11">
        <f>SUM(R7:R32)</f>
        <v>197.02031388153645</v>
      </c>
      <c r="S33" s="345">
        <f>R33-Q33</f>
        <v>15.89230163065443</v>
      </c>
      <c r="T33" s="11">
        <f>SUM(T7:T32)</f>
        <v>76.328838373747288</v>
      </c>
      <c r="U33" s="345">
        <f>SUM(S33:T33)</f>
        <v>92.221140004401718</v>
      </c>
      <c r="V33" s="346">
        <f t="shared" si="6"/>
        <v>2.3720158914677825E-2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0.73242579197191926</v>
      </c>
      <c r="K34" s="11">
        <v>2.0304551071039261</v>
      </c>
      <c r="L34" s="11">
        <v>1.2980293151320068</v>
      </c>
      <c r="M34" s="11">
        <v>0.74032774214855235</v>
      </c>
      <c r="N34" s="11">
        <v>2.0383570572805589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1.1669532654605776</v>
      </c>
      <c r="K35" s="11">
        <v>2.9372462989830641</v>
      </c>
      <c r="L35" s="11">
        <v>1.770293033522486</v>
      </c>
      <c r="M35" s="11">
        <v>1.2159510784158742</v>
      </c>
      <c r="N35" s="11">
        <v>2.9862441119383605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0.42324036504387774</v>
      </c>
      <c r="C36" s="11">
        <v>0.80873729496744751</v>
      </c>
      <c r="D36" s="11">
        <f>C36-B36</f>
        <v>0.38549692992356976</v>
      </c>
      <c r="E36" s="11">
        <v>0.30672078232680772</v>
      </c>
      <c r="F36" s="11">
        <f>SUM(D36:E36)</f>
        <v>0.69221771225037743</v>
      </c>
      <c r="G36" s="200">
        <f>IF(B36&gt;0,(1+(E36/B36))^(1/($C$6-$B$6))-1,0)</f>
        <v>3.700498554166054E-2</v>
      </c>
      <c r="I36" s="11" t="str">
        <f t="shared" si="17"/>
        <v>Sales and customer service occupations</v>
      </c>
      <c r="J36" s="11">
        <v>1.0444074995906714</v>
      </c>
      <c r="K36" s="11">
        <v>2.5808039862233128</v>
      </c>
      <c r="L36" s="11">
        <v>1.5363964866326414</v>
      </c>
      <c r="M36" s="11">
        <v>0.86150543801969115</v>
      </c>
      <c r="N36" s="11">
        <v>2.3979019246523325</v>
      </c>
      <c r="P36" s="10" t="str">
        <f>name!D4</f>
        <v>11 Corporate managers and directors</v>
      </c>
      <c r="Q36" s="11">
        <v>8.8476241087697094</v>
      </c>
      <c r="R36" s="11">
        <v>10.294300736381283</v>
      </c>
      <c r="S36" s="345">
        <f>R36-Q36</f>
        <v>1.4466766276115735</v>
      </c>
      <c r="T36" s="345">
        <v>5.4488382856717896</v>
      </c>
      <c r="U36" s="345">
        <f>SUM(S36:T36)</f>
        <v>6.8955149132833631</v>
      </c>
      <c r="V36" s="346">
        <f>IF(Q36&gt;0,(1+(T36/Q36))^(1/($C$6-$B$6))-1,0)</f>
        <v>3.2508086101518785E-2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0.165839025285199</v>
      </c>
      <c r="C37" s="11">
        <v>0.46713146686870982</v>
      </c>
      <c r="D37" s="11">
        <f t="shared" ref="D37:D60" si="25">C37-B37</f>
        <v>0.30129244158351082</v>
      </c>
      <c r="E37" s="11">
        <v>0.19641860453412974</v>
      </c>
      <c r="F37" s="11">
        <f t="shared" ref="F37:F60" si="26">SUM(D37:E37)</f>
        <v>0.49771104611764055</v>
      </c>
      <c r="G37" s="200">
        <f t="shared" ref="G37:G62" si="27">IF(B37&gt;0,(1+(E37/B37))^(1/($C$6-$B$6))-1,0)</f>
        <v>5.3469711515455653E-2</v>
      </c>
      <c r="I37" s="11" t="str">
        <f t="shared" si="17"/>
        <v>Process, plant and machine operatives</v>
      </c>
      <c r="J37" s="11">
        <v>0.30627356179504728</v>
      </c>
      <c r="K37" s="11">
        <v>0.91136601789457505</v>
      </c>
      <c r="L37" s="11">
        <v>0.60509245609952778</v>
      </c>
      <c r="M37" s="11">
        <v>0.33830975128625634</v>
      </c>
      <c r="N37" s="11">
        <v>0.94340220738578406</v>
      </c>
      <c r="P37" s="10" t="str">
        <f>name!D5</f>
        <v>12 Other managers and proprietors</v>
      </c>
      <c r="Q37" s="11">
        <v>5.5087564359810166</v>
      </c>
      <c r="R37" s="11">
        <v>7.2955970550067413</v>
      </c>
      <c r="S37" s="345">
        <f t="shared" ref="S37:S60" si="28">R37-Q37</f>
        <v>1.7868406190257247</v>
      </c>
      <c r="T37" s="345">
        <v>4.353347502333607</v>
      </c>
      <c r="U37" s="345">
        <f t="shared" ref="U37:U60" si="29">SUM(S37:T37)</f>
        <v>6.1401881213593317</v>
      </c>
      <c r="V37" s="346">
        <f t="shared" ref="V37:V62" si="30">IF(Q37&gt;0,(1+(T37/Q37))^(1/($C$6-$B$6))-1,0)</f>
        <v>3.9587543223488231E-2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1.0645128887073718</v>
      </c>
      <c r="C38" s="11">
        <v>1.9988574030491257</v>
      </c>
      <c r="D38" s="11">
        <f t="shared" si="25"/>
        <v>0.93434451434175392</v>
      </c>
      <c r="E38" s="11">
        <v>0.56510586615022707</v>
      </c>
      <c r="F38" s="11">
        <f t="shared" si="26"/>
        <v>1.499450380491981</v>
      </c>
      <c r="G38" s="200">
        <f t="shared" si="27"/>
        <v>2.879538167110951E-2</v>
      </c>
      <c r="I38" s="11" t="str">
        <f t="shared" si="17"/>
        <v>Elementary occupations</v>
      </c>
      <c r="J38" s="11">
        <v>0.80259211215808435</v>
      </c>
      <c r="K38" s="11">
        <v>2.3468782150501717</v>
      </c>
      <c r="L38" s="11">
        <v>1.5442861028920873</v>
      </c>
      <c r="M38" s="11">
        <v>0.86557762495539348</v>
      </c>
      <c r="N38" s="11">
        <v>2.409863727847481</v>
      </c>
      <c r="P38" s="10" t="str">
        <f>name!D6</f>
        <v>21 Science, research, engineering and technology professionals</v>
      </c>
      <c r="Q38" s="11">
        <v>4.5547994744238389</v>
      </c>
      <c r="R38" s="11">
        <v>6.6004369378093779</v>
      </c>
      <c r="S38" s="345">
        <f t="shared" si="28"/>
        <v>2.045637463385539</v>
      </c>
      <c r="T38" s="345">
        <v>2.9309247975839048</v>
      </c>
      <c r="U38" s="345">
        <f t="shared" si="29"/>
        <v>4.9765622609694438</v>
      </c>
      <c r="V38" s="346">
        <f t="shared" si="30"/>
        <v>3.3675693923804983E-2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1.0764737882476627</v>
      </c>
      <c r="C39" s="11">
        <v>2.4490514370711698</v>
      </c>
      <c r="D39" s="11">
        <f t="shared" si="25"/>
        <v>1.3725776488235071</v>
      </c>
      <c r="E39" s="11">
        <v>0.85626028178167868</v>
      </c>
      <c r="F39" s="11">
        <f t="shared" si="26"/>
        <v>2.2288379306051858</v>
      </c>
      <c r="G39" s="200">
        <f t="shared" si="27"/>
        <v>3.9787461756102704E-2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11.029168120081016</v>
      </c>
      <c r="R39" s="11">
        <v>14.915844322391312</v>
      </c>
      <c r="S39" s="345">
        <f t="shared" si="28"/>
        <v>3.8866762023102961</v>
      </c>
      <c r="T39" s="345">
        <v>7.7286744788410724</v>
      </c>
      <c r="U39" s="345">
        <f t="shared" si="29"/>
        <v>11.615350681151369</v>
      </c>
      <c r="V39" s="346">
        <f t="shared" si="30"/>
        <v>3.6038772589292556E-2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1.4136012940322527</v>
      </c>
      <c r="C40" s="11">
        <v>2.1513667804653278</v>
      </c>
      <c r="D40" s="11">
        <f>C40-B40</f>
        <v>0.73776548643307516</v>
      </c>
      <c r="E40" s="11">
        <v>0.90419817900480248</v>
      </c>
      <c r="F40" s="11">
        <f>SUM(D40:E40)</f>
        <v>1.6419636654378778</v>
      </c>
      <c r="G40" s="200">
        <f>IF(B40&gt;0,(1+(E40/B40))^(1/($C$6-$B$6))-1,0)</f>
        <v>3.3514549924114512E-2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11.124092867244862</v>
      </c>
      <c r="R40" s="11">
        <v>12.982097298154175</v>
      </c>
      <c r="S40" s="345">
        <f t="shared" si="28"/>
        <v>1.8580044309093129</v>
      </c>
      <c r="T40" s="345">
        <v>6.6135144616650257</v>
      </c>
      <c r="U40" s="345">
        <f t="shared" si="29"/>
        <v>8.4715188925743377</v>
      </c>
      <c r="V40" s="346">
        <f t="shared" si="30"/>
        <v>3.1593733623128228E-2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0.39476790480345569</v>
      </c>
      <c r="C41" s="11">
        <v>0.87836659889855107</v>
      </c>
      <c r="D41" s="11">
        <f t="shared" si="25"/>
        <v>0.48359869409509537</v>
      </c>
      <c r="E41" s="11">
        <v>0.3044660046133143</v>
      </c>
      <c r="F41" s="11">
        <f t="shared" si="26"/>
        <v>0.78806469870840967</v>
      </c>
      <c r="G41" s="200">
        <f t="shared" si="27"/>
        <v>3.8848083638943987E-2</v>
      </c>
      <c r="I41" s="11" t="str">
        <f>I30</f>
        <v>Managers, directors and senior officials</v>
      </c>
      <c r="J41" s="11">
        <f t="array" ref="J41:J49">MMULT(aggregation!$B$13:$AA$21,B94:B119)</f>
        <v>10.362960046871267</v>
      </c>
      <c r="K41" s="11">
        <f t="array" ref="K41:K49">MMULT(aggregation!$B$13:$AA$21,C94:C119)</f>
        <v>13.164915615149395</v>
      </c>
      <c r="L41" s="11">
        <f t="array" ref="L41:L49">MMULT(aggregation!$B$13:$AA$21,D94:D119)</f>
        <v>2.8019555682781281</v>
      </c>
      <c r="M41" s="11">
        <f t="array" ref="M41:M49">MMULT(aggregation!$B$13:$AA$21,E94:E119)</f>
        <v>7.4480403047056729</v>
      </c>
      <c r="N41" s="11">
        <f t="array" ref="N41:N49">MMULT(aggregation!$B$13:$AA$21,F94:F119)</f>
        <v>10.249995872983801</v>
      </c>
      <c r="P41" s="10" t="str">
        <f>name!D9</f>
        <v>24 Business, media and public service professionals</v>
      </c>
      <c r="Q41" s="11">
        <v>9.9913514767832297</v>
      </c>
      <c r="R41" s="11">
        <v>13.2823401633811</v>
      </c>
      <c r="S41" s="345">
        <f t="shared" si="28"/>
        <v>3.2909886865978706</v>
      </c>
      <c r="T41" s="345">
        <v>6.4391886292613325</v>
      </c>
      <c r="U41" s="345">
        <f t="shared" si="29"/>
        <v>9.7301773158592031</v>
      </c>
      <c r="V41" s="346">
        <f t="shared" si="30"/>
        <v>3.3717432416519699E-2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0.16083527697670158</v>
      </c>
      <c r="C42" s="11">
        <v>0.30110826566236398</v>
      </c>
      <c r="D42" s="11">
        <f t="shared" si="25"/>
        <v>0.1402729886856624</v>
      </c>
      <c r="E42" s="11">
        <v>0.1006855195970932</v>
      </c>
      <c r="F42" s="11">
        <f t="shared" si="26"/>
        <v>0.24095850828275561</v>
      </c>
      <c r="G42" s="200">
        <f t="shared" si="27"/>
        <v>3.2939759911262412E-2</v>
      </c>
      <c r="I42" s="11" t="str">
        <f>I31</f>
        <v>Professional occupations</v>
      </c>
      <c r="J42" s="11">
        <v>25.093004571345666</v>
      </c>
      <c r="K42" s="11">
        <v>27.607607385816141</v>
      </c>
      <c r="L42" s="11">
        <v>2.5146028144704728</v>
      </c>
      <c r="M42" s="11">
        <v>13.77243766851505</v>
      </c>
      <c r="N42" s="11">
        <v>16.287040482985525</v>
      </c>
      <c r="P42" s="10" t="str">
        <f>name!D10</f>
        <v>31 Science, engineering and technology associate professionals</v>
      </c>
      <c r="Q42" s="11">
        <v>1.9614726552211945</v>
      </c>
      <c r="R42" s="11">
        <v>2.3938591899857227</v>
      </c>
      <c r="S42" s="345">
        <f t="shared" si="28"/>
        <v>0.43238653476452815</v>
      </c>
      <c r="T42" s="345">
        <v>1.0781458276409994</v>
      </c>
      <c r="U42" s="345">
        <f t="shared" si="29"/>
        <v>1.5105323624055276</v>
      </c>
      <c r="V42" s="346">
        <f t="shared" si="30"/>
        <v>2.9633002858226787E-2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3.2521698353868221E-2</v>
      </c>
      <c r="C43" s="11">
        <v>8.4232260202827577E-2</v>
      </c>
      <c r="D43" s="11">
        <f t="shared" si="25"/>
        <v>5.1710561848959356E-2</v>
      </c>
      <c r="E43" s="11">
        <v>3.3638886794098918E-2</v>
      </c>
      <c r="F43" s="11">
        <f t="shared" si="26"/>
        <v>8.5349448643058268E-2</v>
      </c>
      <c r="G43" s="200">
        <f t="shared" si="27"/>
        <v>4.8483840397623323E-2</v>
      </c>
      <c r="I43" s="11" t="str">
        <f>I32</f>
        <v>Associate professional occupations</v>
      </c>
      <c r="J43" s="11">
        <v>12.460008140257095</v>
      </c>
      <c r="K43" s="11">
        <v>14.691849110510114</v>
      </c>
      <c r="L43" s="11">
        <v>2.2318409702530189</v>
      </c>
      <c r="M43" s="11">
        <v>7.2414746404941859</v>
      </c>
      <c r="N43" s="11">
        <v>9.4733156107472034</v>
      </c>
      <c r="P43" s="10" t="str">
        <f>name!D11</f>
        <v>32 Health and social care associate professionals</v>
      </c>
      <c r="Q43" s="11">
        <v>5.1419853197346646</v>
      </c>
      <c r="R43" s="11">
        <v>6.6352490805677258</v>
      </c>
      <c r="S43" s="345">
        <f t="shared" si="28"/>
        <v>1.4932637608330612</v>
      </c>
      <c r="T43" s="345">
        <v>3.4900554683137033</v>
      </c>
      <c r="U43" s="345">
        <f t="shared" si="29"/>
        <v>4.9833192291467645</v>
      </c>
      <c r="V43" s="346">
        <f t="shared" si="30"/>
        <v>3.5139409986758574E-2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1.0030917239124875E-2</v>
      </c>
      <c r="C44" s="11">
        <v>3.142438276114224E-2</v>
      </c>
      <c r="D44" s="11">
        <f t="shared" si="25"/>
        <v>2.1393465522017367E-2</v>
      </c>
      <c r="E44" s="11">
        <v>6.7596650459993083E-3</v>
      </c>
      <c r="F44" s="11">
        <f t="shared" si="26"/>
        <v>2.8153130568016674E-2</v>
      </c>
      <c r="G44" s="200">
        <f t="shared" si="27"/>
        <v>3.4939606258313605E-2</v>
      </c>
      <c r="I44" s="11" t="str">
        <f>I33</f>
        <v>Administrative and secretarial occupations</v>
      </c>
      <c r="J44" s="11">
        <v>6.510126740758464</v>
      </c>
      <c r="K44" s="11">
        <v>9.4370914667729444</v>
      </c>
      <c r="L44" s="11">
        <v>2.9269647260144795</v>
      </c>
      <c r="M44" s="11">
        <v>4.7125173940247915</v>
      </c>
      <c r="N44" s="11">
        <v>7.639482120039272</v>
      </c>
      <c r="P44" s="10" t="str">
        <f>name!D12</f>
        <v>33 Protective service occupations</v>
      </c>
      <c r="Q44" s="11">
        <v>0.62248684726983505</v>
      </c>
      <c r="R44" s="11">
        <v>1.061215937387358</v>
      </c>
      <c r="S44" s="345">
        <f t="shared" si="28"/>
        <v>0.43872909011752292</v>
      </c>
      <c r="T44" s="345">
        <v>0.41685656602772636</v>
      </c>
      <c r="U44" s="345">
        <f t="shared" si="29"/>
        <v>0.85558565614524928</v>
      </c>
      <c r="V44" s="346">
        <f t="shared" si="30"/>
        <v>3.4765465175914834E-2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9.6831486483795276E-2</v>
      </c>
      <c r="C45" s="11">
        <v>0.18631289899213621</v>
      </c>
      <c r="D45" s="11">
        <f t="shared" ref="D45:D46" si="31">C45-B45</f>
        <v>8.9481412508340935E-2</v>
      </c>
      <c r="E45" s="11">
        <v>7.4661035654047761E-2</v>
      </c>
      <c r="F45" s="11">
        <f t="shared" ref="F45:F46" si="32">SUM(D45:E45)</f>
        <v>0.16414244816238871</v>
      </c>
      <c r="G45" s="200">
        <f t="shared" si="27"/>
        <v>3.8839782361098196E-2</v>
      </c>
      <c r="I45" s="11" t="str">
        <f t="shared" ref="I45:I49" si="33">I34</f>
        <v>Skilled trades occupations</v>
      </c>
      <c r="J45" s="11">
        <v>2.2905776525462116</v>
      </c>
      <c r="K45" s="11">
        <v>3.8429620308947667</v>
      </c>
      <c r="L45" s="11">
        <v>1.5523843783485551</v>
      </c>
      <c r="M45" s="11">
        <v>1.8646559361350163</v>
      </c>
      <c r="N45" s="11">
        <v>3.4170403144835717</v>
      </c>
      <c r="P45" s="10" t="str">
        <f>name!D13</f>
        <v>34 Culture, media and sports occupations</v>
      </c>
      <c r="Q45" s="11">
        <v>4.1205891852940848</v>
      </c>
      <c r="R45" s="11">
        <v>5.0670305900299413</v>
      </c>
      <c r="S45" s="345">
        <f t="shared" si="28"/>
        <v>0.94644140473585647</v>
      </c>
      <c r="T45" s="345">
        <v>2.4468516185260452</v>
      </c>
      <c r="U45" s="345">
        <f t="shared" si="29"/>
        <v>3.3932930232619016</v>
      </c>
      <c r="V45" s="346">
        <f t="shared" si="30"/>
        <v>3.1563079310333864E-2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0.262191296267831</v>
      </c>
      <c r="C46" s="11">
        <v>0.52745059595259813</v>
      </c>
      <c r="D46" s="11">
        <f t="shared" si="31"/>
        <v>0.26525929968476714</v>
      </c>
      <c r="E46" s="11">
        <v>0.18203979940927964</v>
      </c>
      <c r="F46" s="11">
        <f t="shared" si="32"/>
        <v>0.44729909909404675</v>
      </c>
      <c r="G46" s="200">
        <f t="shared" si="27"/>
        <v>3.5776481523709602E-2</v>
      </c>
      <c r="I46" s="11" t="str">
        <f t="shared" si="33"/>
        <v>Caring, leisure and other service occupations</v>
      </c>
      <c r="J46" s="11">
        <v>3.6853128158978601</v>
      </c>
      <c r="K46" s="11">
        <v>5.9085782410005789</v>
      </c>
      <c r="L46" s="11">
        <v>2.2232654251027189</v>
      </c>
      <c r="M46" s="11">
        <v>3.3383859836033944</v>
      </c>
      <c r="N46" s="11">
        <v>5.561651408706112</v>
      </c>
      <c r="P46" s="10" t="str">
        <f>name!D14</f>
        <v>35 Business and public service associate professionals</v>
      </c>
      <c r="Q46" s="11">
        <v>9.8658104766564172</v>
      </c>
      <c r="R46" s="11">
        <v>11.026741198636525</v>
      </c>
      <c r="S46" s="345">
        <f t="shared" si="28"/>
        <v>1.1609307219801082</v>
      </c>
      <c r="T46" s="345">
        <v>5.5616606416012315</v>
      </c>
      <c r="U46" s="345">
        <f t="shared" si="29"/>
        <v>6.7225913635813397</v>
      </c>
      <c r="V46" s="346">
        <f t="shared" si="30"/>
        <v>3.0253578248714108E-2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0.15096169864485509</v>
      </c>
      <c r="C47" s="11">
        <v>0.33832687970487313</v>
      </c>
      <c r="D47" s="11">
        <f t="shared" si="25"/>
        <v>0.18736518106001804</v>
      </c>
      <c r="E47" s="11">
        <v>0.13178715891911288</v>
      </c>
      <c r="F47" s="11">
        <f t="shared" si="26"/>
        <v>0.31915233997913095</v>
      </c>
      <c r="G47" s="200">
        <f t="shared" si="27"/>
        <v>4.2722966002623597E-2</v>
      </c>
      <c r="I47" s="11" t="str">
        <f t="shared" si="33"/>
        <v>Sales and customer service occupations</v>
      </c>
      <c r="J47" s="11">
        <v>3.9486971818769172</v>
      </c>
      <c r="K47" s="11">
        <v>6.1339025372631077</v>
      </c>
      <c r="L47" s="11">
        <v>2.1852053553861905</v>
      </c>
      <c r="M47" s="11">
        <v>2.9181115026274416</v>
      </c>
      <c r="N47" s="11">
        <v>5.1033168580136321</v>
      </c>
      <c r="P47" s="10" t="str">
        <f>name!D15</f>
        <v>41 Administrative occupations</v>
      </c>
      <c r="Q47" s="11">
        <v>20.54818832533849</v>
      </c>
      <c r="R47" s="11">
        <v>16.979440399383567</v>
      </c>
      <c r="S47" s="345">
        <f t="shared" si="28"/>
        <v>-3.5687479259549235</v>
      </c>
      <c r="T47" s="345">
        <v>10.32029914990647</v>
      </c>
      <c r="U47" s="345">
        <f t="shared" si="29"/>
        <v>6.7515512239515463</v>
      </c>
      <c r="V47" s="346">
        <f t="shared" si="30"/>
        <v>2.7502264077793548E-2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1.618277145995662E-2</v>
      </c>
      <c r="C48" s="11">
        <v>6.0336416331361213E-2</v>
      </c>
      <c r="D48" s="11">
        <f t="shared" si="25"/>
        <v>4.4153644871404593E-2</v>
      </c>
      <c r="E48" s="11">
        <v>2.3731356545029735E-2</v>
      </c>
      <c r="F48" s="11">
        <f t="shared" si="26"/>
        <v>6.7885001416434332E-2</v>
      </c>
      <c r="G48" s="200">
        <f t="shared" si="27"/>
        <v>6.2033582249521269E-2</v>
      </c>
      <c r="I48" s="11" t="str">
        <f t="shared" si="33"/>
        <v>Process, plant and machine operatives</v>
      </c>
      <c r="J48" s="11">
        <v>0.77529945583712967</v>
      </c>
      <c r="K48" s="11">
        <v>1.7053380523078294</v>
      </c>
      <c r="L48" s="11">
        <v>0.93003859647069986</v>
      </c>
      <c r="M48" s="11">
        <v>0.77099710168565894</v>
      </c>
      <c r="N48" s="11">
        <v>1.7010356981563586</v>
      </c>
      <c r="P48" s="10" t="str">
        <f>name!D16</f>
        <v>42 Secretarial and related occupations</v>
      </c>
      <c r="Q48" s="11">
        <v>5.7852150072647728</v>
      </c>
      <c r="R48" s="11">
        <v>5.0871491482954978</v>
      </c>
      <c r="S48" s="345">
        <f t="shared" si="28"/>
        <v>-0.69806585896927498</v>
      </c>
      <c r="T48" s="345">
        <v>3.0904878938056641</v>
      </c>
      <c r="U48" s="345">
        <f t="shared" si="29"/>
        <v>2.3924220348363892</v>
      </c>
      <c r="V48" s="346">
        <f t="shared" si="30"/>
        <v>2.894513197750026E-2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1.6006987486414923E-2</v>
      </c>
      <c r="C49" s="11">
        <v>3.7473818671497058E-2</v>
      </c>
      <c r="D49" s="11">
        <f t="shared" si="25"/>
        <v>2.1466831185082136E-2</v>
      </c>
      <c r="E49" s="11">
        <v>1.9786343861663093E-2</v>
      </c>
      <c r="F49" s="11">
        <f t="shared" si="26"/>
        <v>4.1253175046745229E-2</v>
      </c>
      <c r="G49" s="200">
        <f t="shared" si="27"/>
        <v>5.5114280422577266E-2</v>
      </c>
      <c r="I49" s="11" t="str">
        <f t="shared" si="33"/>
        <v>Elementary occupations</v>
      </c>
      <c r="J49" s="11">
        <v>2.5419240820590479</v>
      </c>
      <c r="K49" s="11">
        <v>4.3111887697830511</v>
      </c>
      <c r="L49" s="11">
        <v>1.7692646877240037</v>
      </c>
      <c r="M49" s="11">
        <v>2.3340833867103545</v>
      </c>
      <c r="N49" s="11">
        <v>4.1033480744343587</v>
      </c>
      <c r="P49" s="10" t="str">
        <f>name!D17</f>
        <v>51 Skilled agricultural and related trades</v>
      </c>
      <c r="Q49" s="11">
        <v>0.65405514297910117</v>
      </c>
      <c r="R49" s="11">
        <v>0.88776976819526332</v>
      </c>
      <c r="S49" s="345">
        <f t="shared" si="28"/>
        <v>0.23371462521616215</v>
      </c>
      <c r="T49" s="345">
        <v>0.53184117083343341</v>
      </c>
      <c r="U49" s="345">
        <f t="shared" si="29"/>
        <v>0.76555579604959556</v>
      </c>
      <c r="V49" s="346">
        <f t="shared" si="30"/>
        <v>4.0468229404539757E-2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1.3950576183185548E-2</v>
      </c>
      <c r="C50" s="11">
        <v>3.0797039468733019E-2</v>
      </c>
      <c r="D50" s="11">
        <f t="shared" si="25"/>
        <v>1.6846463285547474E-2</v>
      </c>
      <c r="E50" s="11">
        <v>9.1691012268797466E-3</v>
      </c>
      <c r="F50" s="11">
        <f t="shared" si="26"/>
        <v>2.601556451242722E-2</v>
      </c>
      <c r="G50" s="200">
        <f t="shared" si="27"/>
        <v>3.4251060768414554E-2</v>
      </c>
      <c r="O50" s="71"/>
      <c r="P50" s="10" t="str">
        <f>name!D18</f>
        <v>52 Skilled metal, electrical and electronic trades</v>
      </c>
      <c r="Q50" s="11">
        <v>0.43836187262528697</v>
      </c>
      <c r="R50" s="11">
        <v>1.2695429381417922</v>
      </c>
      <c r="S50" s="345">
        <f t="shared" si="28"/>
        <v>0.83118106551650528</v>
      </c>
      <c r="T50" s="345">
        <v>0.58236690709025263</v>
      </c>
      <c r="U50" s="345">
        <f t="shared" si="29"/>
        <v>1.4135479726067579</v>
      </c>
      <c r="V50" s="346">
        <f t="shared" si="30"/>
        <v>5.7966312197765602E-2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3.6841364651434582E-3</v>
      </c>
      <c r="C51" s="11">
        <v>9.6974211029350402E-3</v>
      </c>
      <c r="D51" s="11">
        <f t="shared" ref="D51" si="34">C51-B51</f>
        <v>6.0132846377915824E-3</v>
      </c>
      <c r="E51" s="11">
        <v>3.3527634255132196E-3</v>
      </c>
      <c r="F51" s="11">
        <f t="shared" ref="F51" si="35">SUM(D51:E51)</f>
        <v>9.3660480633048025E-3</v>
      </c>
      <c r="G51" s="200">
        <f t="shared" si="27"/>
        <v>4.4086252890230382E-2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0.29474210612215451</v>
      </c>
      <c r="R51" s="11">
        <v>0.40612586848462628</v>
      </c>
      <c r="S51" s="345">
        <f t="shared" si="28"/>
        <v>0.11138376236247177</v>
      </c>
      <c r="T51" s="345">
        <v>0.19075180917789555</v>
      </c>
      <c r="U51" s="345">
        <f t="shared" si="29"/>
        <v>0.3021355715403673</v>
      </c>
      <c r="V51" s="346">
        <f t="shared" si="30"/>
        <v>3.3830738132460958E-2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2.690038247501457E-2</v>
      </c>
      <c r="C52" s="11">
        <v>6.6993048456118892E-2</v>
      </c>
      <c r="D52" s="11">
        <f t="shared" si="25"/>
        <v>4.0092665981104322E-2</v>
      </c>
      <c r="E52" s="11">
        <v>2.3571029352946738E-2</v>
      </c>
      <c r="F52" s="11">
        <f t="shared" si="26"/>
        <v>6.3663695334051057E-2</v>
      </c>
      <c r="G52" s="200">
        <f t="shared" si="27"/>
        <v>4.2843487231028821E-2</v>
      </c>
      <c r="I52" s="11" t="str">
        <f>I41</f>
        <v>Managers, directors and senior officials</v>
      </c>
      <c r="J52" s="11">
        <f t="array" ref="J52:J60">MMULT(aggregation!$B$13:$AA$21,B123:B148)</f>
        <v>2.3257090808042467</v>
      </c>
      <c r="K52" s="11">
        <f t="array" ref="K52:K60">MMULT(aggregation!$B$13:$AA$21,C123:C148)</f>
        <v>2.8311245121657795</v>
      </c>
      <c r="L52" s="11">
        <f t="array" ref="L52:L60">MMULT(aggregation!$B$13:$AA$21,D123:D148)</f>
        <v>0.50541543136153311</v>
      </c>
      <c r="M52" s="11">
        <f t="array" ref="M52:M60">MMULT(aggregation!$B$13:$AA$21,E123:E148)</f>
        <v>1.5282293639091167</v>
      </c>
      <c r="N52" s="11">
        <f t="array" ref="N52:N60">MMULT(aggregation!$B$13:$AA$21,F123:F148)</f>
        <v>2.03364479527065</v>
      </c>
      <c r="P52" s="10" t="str">
        <f>name!D20</f>
        <v>54 Textiles, printing and other skilled trades</v>
      </c>
      <c r="Q52" s="11">
        <v>2.9092141042517485</v>
      </c>
      <c r="R52" s="11">
        <v>2.986914488509846</v>
      </c>
      <c r="S52" s="345">
        <f t="shared" si="28"/>
        <v>7.7700384258097444E-2</v>
      </c>
      <c r="T52" s="345">
        <v>1.7689321809298513</v>
      </c>
      <c r="U52" s="345">
        <f t="shared" si="29"/>
        <v>1.8466325651879487</v>
      </c>
      <c r="V52" s="346">
        <f t="shared" si="30"/>
        <v>3.2174694903630563E-2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1.6292764791576094E-2</v>
      </c>
      <c r="C53" s="11">
        <v>4.2772748634294755E-2</v>
      </c>
      <c r="D53" s="11">
        <f t="shared" si="25"/>
        <v>2.6479983842718661E-2</v>
      </c>
      <c r="E53" s="11">
        <v>1.6551833708903882E-2</v>
      </c>
      <c r="F53" s="11">
        <f t="shared" si="26"/>
        <v>4.3031817551622539E-2</v>
      </c>
      <c r="G53" s="200">
        <f t="shared" si="27"/>
        <v>4.7847169585766514E-2</v>
      </c>
      <c r="I53" s="11" t="str">
        <f>I42</f>
        <v>Professional occupations</v>
      </c>
      <c r="J53" s="11">
        <v>3.7003209321831472</v>
      </c>
      <c r="K53" s="11">
        <v>2.4085582884925074</v>
      </c>
      <c r="L53" s="11">
        <v>-1.2917626436906398</v>
      </c>
      <c r="M53" s="11">
        <v>1.1085062798344991</v>
      </c>
      <c r="N53" s="11">
        <v>-0.18325636385614069</v>
      </c>
      <c r="P53" s="10" t="str">
        <f>name!D21</f>
        <v>61 Caring personal service occupations</v>
      </c>
      <c r="Q53" s="11">
        <v>21.596681450030921</v>
      </c>
      <c r="R53" s="11">
        <v>26.863584586489754</v>
      </c>
      <c r="S53" s="345">
        <f t="shared" si="28"/>
        <v>5.2669031364588328</v>
      </c>
      <c r="T53" s="345">
        <v>14.210806500343539</v>
      </c>
      <c r="U53" s="345">
        <f t="shared" si="29"/>
        <v>19.477709636802373</v>
      </c>
      <c r="V53" s="346">
        <f t="shared" si="30"/>
        <v>3.4282370494482794E-2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2.1451979959550806E-2</v>
      </c>
      <c r="C54" s="11">
        <v>4.8299145358686527E-2</v>
      </c>
      <c r="D54" s="11">
        <f t="shared" ref="D54:D55" si="36">C54-B54</f>
        <v>2.684716539913572E-2</v>
      </c>
      <c r="E54" s="11">
        <v>2.125930135030845E-2</v>
      </c>
      <c r="F54" s="11">
        <f t="shared" ref="F54:F55" si="37">SUM(D54:E54)</f>
        <v>4.8106466749444174E-2</v>
      </c>
      <c r="G54" s="200">
        <f t="shared" si="27"/>
        <v>4.6979908918019397E-2</v>
      </c>
      <c r="I54" s="11" t="str">
        <f>I43</f>
        <v>Associate professional occupations</v>
      </c>
      <c r="J54" s="11">
        <v>3.2865944577744282</v>
      </c>
      <c r="K54" s="11">
        <v>3.3455344469057957</v>
      </c>
      <c r="L54" s="11">
        <v>5.8939989131366916E-2</v>
      </c>
      <c r="M54" s="11">
        <v>1.5650044585424441</v>
      </c>
      <c r="N54" s="11">
        <v>1.6239444476738107</v>
      </c>
      <c r="P54" s="10" t="str">
        <f>name!D22</f>
        <v>62 Leisure, travel and related personal service occupations</v>
      </c>
      <c r="Q54" s="11">
        <v>4.6715146705555135</v>
      </c>
      <c r="R54" s="11">
        <v>5.5801428747353796</v>
      </c>
      <c r="S54" s="345">
        <f t="shared" si="28"/>
        <v>0.90862820417986612</v>
      </c>
      <c r="T54" s="345">
        <v>2.8731637514477359</v>
      </c>
      <c r="U54" s="345">
        <f t="shared" si="29"/>
        <v>3.7817919556276021</v>
      </c>
      <c r="V54" s="346">
        <f t="shared" si="30"/>
        <v>3.2473390924534717E-2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5.8119353285131193E-4</v>
      </c>
      <c r="C55" s="11">
        <v>1.264879643680941E-3</v>
      </c>
      <c r="D55" s="11">
        <f t="shared" si="36"/>
        <v>6.8368611082962908E-4</v>
      </c>
      <c r="E55" s="11">
        <v>4.6228295966724118E-4</v>
      </c>
      <c r="F55" s="11">
        <f t="shared" si="37"/>
        <v>1.1459690704968702E-3</v>
      </c>
      <c r="G55" s="200">
        <f t="shared" si="27"/>
        <v>3.9786384935313279E-2</v>
      </c>
      <c r="I55" s="11" t="str">
        <f>I44</f>
        <v>Administrative and secretarial occupations</v>
      </c>
      <c r="J55" s="11">
        <v>2.4593403255259907</v>
      </c>
      <c r="K55" s="11">
        <v>3.1033910544597889</v>
      </c>
      <c r="L55" s="11">
        <v>0.64405072893379822</v>
      </c>
      <c r="M55" s="11">
        <v>1.7447602793212862</v>
      </c>
      <c r="N55" s="11">
        <v>2.3888110082550842</v>
      </c>
      <c r="P55" s="10" t="str">
        <f>name!D23</f>
        <v>63 Community and civil enforcement occupations</v>
      </c>
      <c r="Q55" s="11">
        <v>5.8405596933473483E-2</v>
      </c>
      <c r="R55" s="11">
        <v>7.1206316638634942E-2</v>
      </c>
      <c r="S55" s="345">
        <f t="shared" si="28"/>
        <v>1.2800719705161459E-2</v>
      </c>
      <c r="T55" s="345">
        <v>4.4089920061802415E-2</v>
      </c>
      <c r="U55" s="345">
        <f t="shared" si="29"/>
        <v>5.6890639766963874E-2</v>
      </c>
      <c r="V55" s="346">
        <f t="shared" si="30"/>
        <v>3.8205583571010227E-2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5.255969718291259E-2</v>
      </c>
      <c r="C56" s="11">
        <v>0.10109358790526908</v>
      </c>
      <c r="D56" s="11">
        <f t="shared" si="25"/>
        <v>4.853389072235649E-2</v>
      </c>
      <c r="E56" s="11">
        <v>3.4772816753166139E-2</v>
      </c>
      <c r="F56" s="11">
        <f t="shared" si="26"/>
        <v>8.3306707475522629E-2</v>
      </c>
      <c r="G56" s="200">
        <f t="shared" si="27"/>
        <v>3.4431031962430581E-2</v>
      </c>
      <c r="I56" s="11" t="str">
        <f t="shared" ref="I56:I60" si="38">I45</f>
        <v>Skilled trades occupations</v>
      </c>
      <c r="J56" s="11">
        <v>1.0780279321445863</v>
      </c>
      <c r="K56" s="11">
        <v>1.7690888430253007</v>
      </c>
      <c r="L56" s="11">
        <v>0.69106091088071397</v>
      </c>
      <c r="M56" s="11">
        <v>0.89101988007836574</v>
      </c>
      <c r="N56" s="11">
        <v>1.5820807909590797</v>
      </c>
      <c r="P56" s="10" t="str">
        <f>name!D24</f>
        <v>71 Sales occupations</v>
      </c>
      <c r="Q56" s="11">
        <v>14.439931851953261</v>
      </c>
      <c r="R56" s="11">
        <v>12.434153864110343</v>
      </c>
      <c r="S56" s="345">
        <f t="shared" si="28"/>
        <v>-2.0057779878429187</v>
      </c>
      <c r="T56" s="345">
        <v>7.2927970029828764</v>
      </c>
      <c r="U56" s="345">
        <f t="shared" si="29"/>
        <v>5.2870190151399576</v>
      </c>
      <c r="V56" s="346">
        <f t="shared" si="30"/>
        <v>2.7629606171018395E-2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2.2620083699106366E-2</v>
      </c>
      <c r="C57" s="11">
        <v>7.1111588840554282E-2</v>
      </c>
      <c r="D57" s="11">
        <f t="shared" si="25"/>
        <v>4.8491505141447913E-2</v>
      </c>
      <c r="E57" s="11">
        <v>2.2901425366142144E-2</v>
      </c>
      <c r="F57" s="11">
        <f t="shared" si="26"/>
        <v>7.1392930507590061E-2</v>
      </c>
      <c r="G57" s="200">
        <f t="shared" si="27"/>
        <v>4.7727065193027718E-2</v>
      </c>
      <c r="I57" s="11" t="str">
        <f t="shared" si="38"/>
        <v>Caring, leisure and other service occupations</v>
      </c>
      <c r="J57" s="11">
        <v>2.8478065843447733</v>
      </c>
      <c r="K57" s="11">
        <v>3.7119466143825037</v>
      </c>
      <c r="L57" s="11">
        <v>0.86414003003773032</v>
      </c>
      <c r="M57" s="11">
        <v>2.0830571841911043</v>
      </c>
      <c r="N57" s="11">
        <v>2.9471972142288347</v>
      </c>
      <c r="P57" s="10" t="str">
        <f>name!D25</f>
        <v>72 Customer service occupations</v>
      </c>
      <c r="Q57" s="11">
        <v>3.6696502275765019</v>
      </c>
      <c r="R57" s="11">
        <v>5.0698618191289491</v>
      </c>
      <c r="S57" s="345">
        <f t="shared" si="28"/>
        <v>1.4002115915524471</v>
      </c>
      <c r="T57" s="345">
        <v>2.4778915538260748</v>
      </c>
      <c r="U57" s="345">
        <f t="shared" si="29"/>
        <v>3.878103145378522</v>
      </c>
      <c r="V57" s="346">
        <f t="shared" si="30"/>
        <v>3.4995483209466993E-2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1.4688699563731759E-2</v>
      </c>
      <c r="C58" s="11">
        <v>6.6634075007257501E-2</v>
      </c>
      <c r="D58" s="11">
        <f t="shared" ref="D58:D59" si="39">C58-B58</f>
        <v>5.1945375443525746E-2</v>
      </c>
      <c r="E58" s="11">
        <v>2.0088915006540843E-2</v>
      </c>
      <c r="F58" s="11">
        <f t="shared" ref="F58:F59" si="40">SUM(D58:E58)</f>
        <v>7.2034290450066596E-2</v>
      </c>
      <c r="G58" s="200">
        <f t="shared" si="27"/>
        <v>5.9142583476851085E-2</v>
      </c>
      <c r="I58" s="11" t="str">
        <f t="shared" si="38"/>
        <v>Sales and customer service occupations</v>
      </c>
      <c r="J58" s="11">
        <v>1.3743335276006874</v>
      </c>
      <c r="K58" s="11">
        <v>2.0473237607531671</v>
      </c>
      <c r="L58" s="11">
        <v>0.67299023315247974</v>
      </c>
      <c r="M58" s="11">
        <v>1.0084019877432779</v>
      </c>
      <c r="N58" s="11">
        <v>1.6813922208957577</v>
      </c>
      <c r="P58" s="10" t="str">
        <f>name!D26</f>
        <v>81 Process, plant and machine operatives</v>
      </c>
      <c r="Q58" s="11">
        <v>1.8720369989310521</v>
      </c>
      <c r="R58" s="11">
        <v>2.5374048107391078</v>
      </c>
      <c r="S58" s="345">
        <f t="shared" si="28"/>
        <v>0.66536781180805571</v>
      </c>
      <c r="T58" s="345">
        <v>1.1422240679220359</v>
      </c>
      <c r="U58" s="345">
        <f t="shared" si="29"/>
        <v>1.8075918797300916</v>
      </c>
      <c r="V58" s="346">
        <f t="shared" si="30"/>
        <v>3.2264746520025644E-2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1.9789765413417169E-2</v>
      </c>
      <c r="C59" s="11">
        <v>5.7348186980932317E-2</v>
      </c>
      <c r="D59" s="11">
        <f t="shared" si="39"/>
        <v>3.7558421567515148E-2</v>
      </c>
      <c r="E59" s="11">
        <v>2.4512005787762862E-2</v>
      </c>
      <c r="F59" s="11">
        <f t="shared" si="40"/>
        <v>6.2070427355278013E-2</v>
      </c>
      <c r="G59" s="200">
        <f t="shared" si="27"/>
        <v>5.5193311189651872E-2</v>
      </c>
      <c r="I59" s="11" t="str">
        <f t="shared" si="38"/>
        <v>Process, plant and machine operatives</v>
      </c>
      <c r="J59" s="11">
        <v>0.35496060577161259</v>
      </c>
      <c r="K59" s="11">
        <v>0.77420313378223016</v>
      </c>
      <c r="L59" s="11">
        <v>0.41924252801061757</v>
      </c>
      <c r="M59" s="11">
        <v>0.34972878077113767</v>
      </c>
      <c r="N59" s="11">
        <v>0.76897130878175524</v>
      </c>
      <c r="P59" s="10" t="str">
        <f>name!D27</f>
        <v>82 Transport and mobile machine drivers and operatives</v>
      </c>
      <c r="Q59" s="11">
        <v>0.82594296947873169</v>
      </c>
      <c r="R59" s="11">
        <v>1.2911502235555243</v>
      </c>
      <c r="S59" s="345">
        <f t="shared" si="28"/>
        <v>0.46520725407679264</v>
      </c>
      <c r="T59" s="345">
        <v>0.7306181225342393</v>
      </c>
      <c r="U59" s="345">
        <f t="shared" si="29"/>
        <v>1.1958253766110318</v>
      </c>
      <c r="V59" s="346">
        <f t="shared" si="30"/>
        <v>4.3152349725095407E-2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1.9939336874019549E-4</v>
      </c>
      <c r="C60" s="11">
        <v>3.8849536057725147E-4</v>
      </c>
      <c r="D60" s="11">
        <f t="shared" si="25"/>
        <v>1.8910199183705599E-4</v>
      </c>
      <c r="E60" s="11">
        <v>1.6157121978654522E-4</v>
      </c>
      <c r="F60" s="11">
        <f t="shared" si="26"/>
        <v>3.5067321162360121E-4</v>
      </c>
      <c r="G60" s="200">
        <f t="shared" si="27"/>
        <v>4.0359871921983759E-2</v>
      </c>
      <c r="I60" s="11" t="str">
        <f t="shared" si="38"/>
        <v>Elementary occupations</v>
      </c>
      <c r="J60" s="11">
        <v>1.240987961729636</v>
      </c>
      <c r="K60" s="11">
        <v>2.1048273376312094</v>
      </c>
      <c r="L60" s="11">
        <v>0.86383937590157334</v>
      </c>
      <c r="M60" s="11">
        <v>1.0595562240201863</v>
      </c>
      <c r="N60" s="11">
        <v>1.9233955999217598</v>
      </c>
      <c r="P60" s="10" t="str">
        <f>name!D28</f>
        <v>91 Elementary trades and related occupations</v>
      </c>
      <c r="Q60" s="11">
        <v>1.2161303194569484</v>
      </c>
      <c r="R60" s="11">
        <v>1.1265714631297652</v>
      </c>
      <c r="S60" s="345">
        <f t="shared" si="28"/>
        <v>-8.9558856327183189E-2</v>
      </c>
      <c r="T60" s="345">
        <v>0.66940294836865644</v>
      </c>
      <c r="U60" s="345">
        <f t="shared" si="29"/>
        <v>0.57984409204147325</v>
      </c>
      <c r="V60" s="346">
        <f t="shared" si="30"/>
        <v>2.9667343100342247E-2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2.3308360071504452E-2</v>
      </c>
      <c r="C61" s="11">
        <v>5.5756403997403364E-2</v>
      </c>
      <c r="D61" s="11">
        <f t="shared" ref="D61" si="41">C61-B61</f>
        <v>3.2448043925898909E-2</v>
      </c>
      <c r="E61" s="11">
        <v>2.3063553487305582E-2</v>
      </c>
      <c r="F61" s="11">
        <f t="shared" ref="F61" si="42">SUM(D61:E61)</f>
        <v>5.5511597413204494E-2</v>
      </c>
      <c r="G61" s="200">
        <f t="shared" ref="G61" si="43">IF(B61&gt;0,(1+(E61/B61))^(1/($C$6-$B$6))-1,0)</f>
        <v>4.6926565215672511E-2</v>
      </c>
      <c r="P61" s="10" t="str">
        <f>name!D29</f>
        <v>92 Elementary administration and service occupations</v>
      </c>
      <c r="Q61" s="11">
        <v>14.516780138160113</v>
      </c>
      <c r="R61" s="11">
        <v>15.005955039194093</v>
      </c>
      <c r="S61" s="345">
        <f t="shared" ref="S61" si="44">R61-Q61</f>
        <v>0.48917490103398009</v>
      </c>
      <c r="T61" s="345">
        <v>8.5168422279439131</v>
      </c>
      <c r="U61" s="345">
        <f t="shared" ref="U61" si="45">SUM(S61:T61)</f>
        <v>9.0060171289778932</v>
      </c>
      <c r="V61" s="346">
        <f t="shared" ref="V61" si="46">IF(Q61&gt;0,(1+(T61/Q61))^(1/($C$6-$B$6))-1,0)</f>
        <v>3.1255147961015917E-2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5.5000244317391047</v>
      </c>
      <c r="C62" s="11">
        <f t="shared" ref="C62:F62" si="47">SUM(C36:C61)</f>
        <v>10.872333120355581</v>
      </c>
      <c r="D62" s="11">
        <f t="shared" si="47"/>
        <v>5.3723086886164726</v>
      </c>
      <c r="E62" s="11">
        <f t="shared" si="47"/>
        <v>3.9061260838822074</v>
      </c>
      <c r="F62" s="11">
        <f t="shared" si="47"/>
        <v>9.2784347724986773</v>
      </c>
      <c r="G62" s="200">
        <f t="shared" si="27"/>
        <v>3.6421675187451541E-2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166.26498774911798</v>
      </c>
      <c r="R62" s="11">
        <f>SUM(R36:R61)</f>
        <v>189.15168611846343</v>
      </c>
      <c r="S62" s="345">
        <f>R62-Q62</f>
        <v>22.886698369345453</v>
      </c>
      <c r="T62" s="11">
        <f>SUM(T36:T61)</f>
        <v>100.95057348464087</v>
      </c>
      <c r="U62" s="345">
        <f>SUM(S62:T62)</f>
        <v>123.83727185398632</v>
      </c>
      <c r="V62" s="346">
        <f t="shared" si="30"/>
        <v>3.2137116835929014E-2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3.0404363754984831</v>
      </c>
      <c r="K63" s="11">
        <f t="array" ref="K63:K71">MMULT(aggregation!$B$13:$AA$21,C152:C177)</f>
        <v>3.4225669544639854</v>
      </c>
      <c r="L63" s="11">
        <f t="array" ref="L63:L71">MMULT(aggregation!$B$13:$AA$21,D152:D177)</f>
        <v>0.3821305789655024</v>
      </c>
      <c r="M63" s="11">
        <f t="array" ref="M63:M71">MMULT(aggregation!$B$13:$AA$21,E152:E177)</f>
        <v>1.8845353535708624</v>
      </c>
      <c r="N63" s="11">
        <f t="array" ref="N63:N71">MMULT(aggregation!$B$13:$AA$21,F152:F177)</f>
        <v>2.2666659325363647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3.9540978502792656</v>
      </c>
      <c r="K64" s="11">
        <v>4.0151060309008297</v>
      </c>
      <c r="L64" s="11">
        <v>6.1008180621564101E-2</v>
      </c>
      <c r="M64" s="11">
        <v>1.8071993870648511</v>
      </c>
      <c r="N64" s="11">
        <v>1.8682075676864152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3.4769183003496136</v>
      </c>
      <c r="C65" s="11">
        <v>6.279681471196592</v>
      </c>
      <c r="D65" s="11">
        <f>C65-B65</f>
        <v>2.8027631708469785</v>
      </c>
      <c r="E65" s="11">
        <v>2.4894295579108201</v>
      </c>
      <c r="F65" s="11">
        <f>SUM(D65:E65)</f>
        <v>5.292192728757799</v>
      </c>
      <c r="G65" s="200">
        <f>IF(B65&gt;0,(1+(E65/B65))^(1/($C$6-$B$6))-1,0)</f>
        <v>3.6655061092566443E-2</v>
      </c>
      <c r="I65" s="11" t="str">
        <f>I54</f>
        <v>Associate professional occupations</v>
      </c>
      <c r="J65" s="11">
        <v>2.9662993105737909</v>
      </c>
      <c r="K65" s="11">
        <v>3.0031783303818278</v>
      </c>
      <c r="L65" s="11">
        <v>3.6879019808036567E-2</v>
      </c>
      <c r="M65" s="11">
        <v>1.3944014800424591</v>
      </c>
      <c r="N65" s="11">
        <v>1.4312804998504958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1.39847980192606</v>
      </c>
      <c r="C66" s="11">
        <v>3.846661075981709</v>
      </c>
      <c r="D66" s="11">
        <f t="shared" ref="D66:D89" si="50">C66-B66</f>
        <v>2.4481812740556492</v>
      </c>
      <c r="E66" s="11">
        <v>1.5910857284397819</v>
      </c>
      <c r="F66" s="11">
        <f t="shared" ref="F66:F89" si="51">SUM(D66:E66)</f>
        <v>4.0392670024954311</v>
      </c>
      <c r="G66" s="200">
        <f t="shared" ref="G66:G89" si="52">IF(B66&gt;0,(1+(E66/B66))^(1/($C$6-$B$6))-1,0)</f>
        <v>5.1954103198971646E-2</v>
      </c>
      <c r="I66" s="11" t="str">
        <f>I55</f>
        <v>Administrative and secretarial occupations</v>
      </c>
      <c r="J66" s="11">
        <v>2.4229471133666447</v>
      </c>
      <c r="K66" s="11">
        <v>3.0577193491521966</v>
      </c>
      <c r="L66" s="11">
        <v>0.63477223578555231</v>
      </c>
      <c r="M66" s="11">
        <v>1.5459196763202696</v>
      </c>
      <c r="N66" s="11">
        <v>2.1806919121058215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4.5717316496732012</v>
      </c>
      <c r="C67" s="11">
        <v>9.1376921688268329</v>
      </c>
      <c r="D67" s="11">
        <f t="shared" si="50"/>
        <v>4.5659605191536317</v>
      </c>
      <c r="E67" s="11">
        <v>2.6842976844462423</v>
      </c>
      <c r="F67" s="11">
        <f t="shared" si="51"/>
        <v>7.2502582035998735</v>
      </c>
      <c r="G67" s="200">
        <f t="shared" si="52"/>
        <v>3.127515081877541E-2</v>
      </c>
      <c r="I67" s="11" t="str">
        <f t="shared" ref="I67:I71" si="53">I56</f>
        <v>Skilled trades occupations</v>
      </c>
      <c r="J67" s="11">
        <v>2.1424214066297171</v>
      </c>
      <c r="K67" s="11">
        <v>3.1402778487984979</v>
      </c>
      <c r="L67" s="11">
        <v>0.99785644216878056</v>
      </c>
      <c r="M67" s="11">
        <v>1.4943622699199541</v>
      </c>
      <c r="N67" s="11">
        <v>2.4922187120887349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2.995530641141082</v>
      </c>
      <c r="C68" s="11">
        <v>6.1980208801056209</v>
      </c>
      <c r="D68" s="11">
        <f t="shared" si="50"/>
        <v>3.2024902389645389</v>
      </c>
      <c r="E68" s="11">
        <v>2.3731863814378267</v>
      </c>
      <c r="F68" s="11">
        <f t="shared" si="51"/>
        <v>5.5756766204023656</v>
      </c>
      <c r="G68" s="200">
        <f t="shared" si="52"/>
        <v>3.9664264231610291E-2</v>
      </c>
      <c r="I68" s="11" t="str">
        <f t="shared" si="53"/>
        <v>Caring, leisure and other service occupations</v>
      </c>
      <c r="J68" s="11">
        <v>2.0115439456171931</v>
      </c>
      <c r="K68" s="11">
        <v>2.9622320509160747</v>
      </c>
      <c r="L68" s="11">
        <v>0.95068810529888126</v>
      </c>
      <c r="M68" s="11">
        <v>1.6280953025731573</v>
      </c>
      <c r="N68" s="11">
        <v>2.5787834078720389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8.1057612521711118</v>
      </c>
      <c r="C69" s="11">
        <v>11.978605401608784</v>
      </c>
      <c r="D69" s="11">
        <f t="shared" ref="D69" si="54">C69-B69</f>
        <v>3.8728441494376717</v>
      </c>
      <c r="E69" s="11">
        <v>5.2780594817020905</v>
      </c>
      <c r="F69" s="11">
        <f t="shared" ref="F69" si="55">SUM(D69:E69)</f>
        <v>9.1509036311397622</v>
      </c>
      <c r="G69" s="200">
        <f t="shared" si="52"/>
        <v>3.3996543253490996E-2</v>
      </c>
      <c r="I69" s="11" t="str">
        <f t="shared" si="53"/>
        <v>Sales and customer service occupations</v>
      </c>
      <c r="J69" s="11">
        <v>1.1339273345172454</v>
      </c>
      <c r="K69" s="11">
        <v>1.5331085428450473</v>
      </c>
      <c r="L69" s="11">
        <v>0.39918120832780196</v>
      </c>
      <c r="M69" s="11">
        <v>0.70008365937054062</v>
      </c>
      <c r="N69" s="11">
        <v>1.0992648676983428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5.3820779250244577</v>
      </c>
      <c r="C70" s="11">
        <v>10.615555564201864</v>
      </c>
      <c r="D70" s="11">
        <f t="shared" si="50"/>
        <v>5.2334776391774067</v>
      </c>
      <c r="E70" s="11">
        <v>3.9562994648851593</v>
      </c>
      <c r="F70" s="11">
        <f t="shared" si="51"/>
        <v>9.189777104062566</v>
      </c>
      <c r="G70" s="200">
        <f t="shared" si="52"/>
        <v>3.7420349499646122E-2</v>
      </c>
      <c r="I70" s="11" t="str">
        <f t="shared" si="53"/>
        <v>Process, plant and machine operatives</v>
      </c>
      <c r="J70" s="11">
        <v>0.62127377662326122</v>
      </c>
      <c r="K70" s="11">
        <v>1.1981512443237834</v>
      </c>
      <c r="L70" s="11">
        <v>0.57687746770052217</v>
      </c>
      <c r="M70" s="11">
        <v>0.560510726973525</v>
      </c>
      <c r="N70" s="11">
        <v>1.1373881946740472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0.83165336914335852</v>
      </c>
      <c r="C71" s="11">
        <v>1.4320015700053708</v>
      </c>
      <c r="D71" s="11">
        <f t="shared" si="50"/>
        <v>0.60034820086201224</v>
      </c>
      <c r="E71" s="11">
        <v>0.47217656410531467</v>
      </c>
      <c r="F71" s="11">
        <f t="shared" si="51"/>
        <v>1.0725247649673268</v>
      </c>
      <c r="G71" s="200">
        <f t="shared" si="52"/>
        <v>3.0430186957487226E-2</v>
      </c>
      <c r="I71" s="11" t="str">
        <f t="shared" si="53"/>
        <v>Elementary occupations</v>
      </c>
      <c r="J71" s="11">
        <v>1.1782767751705705</v>
      </c>
      <c r="K71" s="11">
        <v>1.892768932712009</v>
      </c>
      <c r="L71" s="11">
        <v>0.71449215754143847</v>
      </c>
      <c r="M71" s="11">
        <v>0.93253400087705596</v>
      </c>
      <c r="N71" s="11">
        <v>1.6470261584184944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0.73942995005112966</v>
      </c>
      <c r="C72" s="11">
        <v>1.7184999846593798</v>
      </c>
      <c r="D72" s="11">
        <f t="shared" si="50"/>
        <v>0.97907003460825015</v>
      </c>
      <c r="E72" s="11">
        <v>0.69366947790794287</v>
      </c>
      <c r="F72" s="11">
        <f t="shared" si="51"/>
        <v>1.672739512516193</v>
      </c>
      <c r="G72" s="200">
        <f t="shared" si="52"/>
        <v>4.5101856033682886E-2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0.15267242650993521</v>
      </c>
      <c r="C73" s="11">
        <v>0.44940064848637945</v>
      </c>
      <c r="D73" s="11">
        <f t="shared" si="50"/>
        <v>0.29672822197644422</v>
      </c>
      <c r="E73" s="11">
        <v>9.359868529449486E-2</v>
      </c>
      <c r="F73" s="11">
        <f t="shared" si="51"/>
        <v>0.39032690727093911</v>
      </c>
      <c r="G73" s="200">
        <f t="shared" si="52"/>
        <v>3.2389370030239117E-2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1.5136853230779916</v>
      </c>
      <c r="C74" s="11">
        <v>2.9492033147507302</v>
      </c>
      <c r="D74" s="11">
        <f t="shared" ref="D74:D75" si="56">C74-B74</f>
        <v>1.4355179916727385</v>
      </c>
      <c r="E74" s="11">
        <v>1.1497147465894435</v>
      </c>
      <c r="F74" s="11">
        <f t="shared" ref="F74:F75" si="57">SUM(D74:E74)</f>
        <v>2.585232738262182</v>
      </c>
      <c r="G74" s="200">
        <f t="shared" si="52"/>
        <v>3.8388940063676102E-2</v>
      </c>
      <c r="I74" s="11" t="str">
        <f>I63</f>
        <v>Managers, directors and senior officials</v>
      </c>
      <c r="J74" s="11">
        <f t="array" ref="J74:J82">MMULT(aggregation!$B$13:$AA$21,B181:B206)</f>
        <v>7.7763675386142062</v>
      </c>
      <c r="K74" s="11">
        <f t="array" ref="K74:K82">MMULT(aggregation!$B$13:$AA$21,C181:C206)</f>
        <v>7.6362725082096912</v>
      </c>
      <c r="L74" s="11">
        <f t="array" ref="L74:L82">MMULT(aggregation!$B$13:$AA$21,D181:D206)</f>
        <v>-0.14009503040451454</v>
      </c>
      <c r="M74" s="11">
        <f t="array" ref="M74:M82">MMULT(aggregation!$B$13:$AA$21,E181:E206)</f>
        <v>3.1487172694342931</v>
      </c>
      <c r="N74" s="11">
        <f t="array" ref="N74:N82">MMULT(aggregation!$B$13:$AA$21,F181:F206)</f>
        <v>3.0086222390297785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2.9728057450049845</v>
      </c>
      <c r="C75" s="11">
        <v>5.3507452380378693</v>
      </c>
      <c r="D75" s="11">
        <f t="shared" si="56"/>
        <v>2.3779394930328848</v>
      </c>
      <c r="E75" s="11">
        <v>2.0341979154111378</v>
      </c>
      <c r="F75" s="11">
        <f t="shared" si="57"/>
        <v>4.412137408444023</v>
      </c>
      <c r="G75" s="200">
        <f t="shared" si="52"/>
        <v>3.5366459102897041E-2</v>
      </c>
      <c r="I75" s="11" t="str">
        <f>I64</f>
        <v>Professional occupations</v>
      </c>
      <c r="J75" s="11">
        <v>9.4311008102135983</v>
      </c>
      <c r="K75" s="11">
        <v>10.195347361996971</v>
      </c>
      <c r="L75" s="11">
        <v>0.76424655178337297</v>
      </c>
      <c r="M75" s="11">
        <v>3.8210852228712673</v>
      </c>
      <c r="N75" s="11">
        <v>4.5853317746546409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1.9146174148907185</v>
      </c>
      <c r="C76" s="11">
        <v>3.8733363121287847</v>
      </c>
      <c r="D76" s="11">
        <f t="shared" si="50"/>
        <v>1.9587188972380662</v>
      </c>
      <c r="E76" s="11">
        <v>1.5680865712544518</v>
      </c>
      <c r="F76" s="11">
        <f t="shared" si="51"/>
        <v>3.5268054684925181</v>
      </c>
      <c r="G76" s="200">
        <f t="shared" si="52"/>
        <v>4.0692210412810237E-2</v>
      </c>
      <c r="I76" s="11" t="str">
        <f>I65</f>
        <v>Associate professional occupations</v>
      </c>
      <c r="J76" s="11">
        <v>8.7654164160613561</v>
      </c>
      <c r="K76" s="11">
        <v>8.2415483051004301</v>
      </c>
      <c r="L76" s="11">
        <v>-0.52386811096092645</v>
      </c>
      <c r="M76" s="11">
        <v>3.3032451243500756</v>
      </c>
      <c r="N76" s="11">
        <v>2.7793770133891491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0.32092271858747784</v>
      </c>
      <c r="C77" s="11">
        <v>0.79410858338375934</v>
      </c>
      <c r="D77" s="11">
        <f t="shared" si="50"/>
        <v>0.4731858647962815</v>
      </c>
      <c r="E77" s="11">
        <v>0.35912372457800928</v>
      </c>
      <c r="F77" s="11">
        <f t="shared" si="51"/>
        <v>0.83230958937429078</v>
      </c>
      <c r="G77" s="200">
        <f t="shared" si="52"/>
        <v>5.1338432623488695E-2</v>
      </c>
      <c r="I77" s="11" t="str">
        <f>I66</f>
        <v>Administrative and secretarial occupations</v>
      </c>
      <c r="J77" s="11">
        <v>7.7798127889982407</v>
      </c>
      <c r="K77" s="11">
        <v>5.7438291128217456</v>
      </c>
      <c r="L77" s="11">
        <v>-2.0359836761764956</v>
      </c>
      <c r="M77" s="11">
        <v>3.0505902381198204</v>
      </c>
      <c r="N77" s="11">
        <v>1.0146065619433249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8.2454788634613918E-2</v>
      </c>
      <c r="C78" s="11">
        <v>0.1791669214131989</v>
      </c>
      <c r="D78" s="11">
        <f t="shared" si="50"/>
        <v>9.671213277858498E-2</v>
      </c>
      <c r="E78" s="11">
        <v>6.641468668389007E-2</v>
      </c>
      <c r="F78" s="11">
        <f t="shared" si="51"/>
        <v>0.16312681946247504</v>
      </c>
      <c r="G78" s="200">
        <f t="shared" si="52"/>
        <v>4.0173978372190167E-2</v>
      </c>
      <c r="I78" s="11" t="str">
        <f t="shared" ref="I78:I82" si="58">I67</f>
        <v>Skilled trades occupations</v>
      </c>
      <c r="J78" s="11">
        <v>13.004480086530002</v>
      </c>
      <c r="K78" s="11">
        <v>13.765654615460502</v>
      </c>
      <c r="L78" s="11">
        <v>0.76117452893049931</v>
      </c>
      <c r="M78" s="11">
        <v>4.9864530448536915</v>
      </c>
      <c r="N78" s="11">
        <v>5.7476275737841913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0.27444117501790344</v>
      </c>
      <c r="C79" s="11">
        <v>0.9373207633802848</v>
      </c>
      <c r="D79" s="11">
        <f t="shared" si="50"/>
        <v>0.66287958836238137</v>
      </c>
      <c r="E79" s="11">
        <v>0.31565586437019671</v>
      </c>
      <c r="F79" s="11">
        <f t="shared" si="51"/>
        <v>0.97853545273257803</v>
      </c>
      <c r="G79" s="200">
        <f t="shared" si="52"/>
        <v>5.2361483203728687E-2</v>
      </c>
      <c r="I79" s="11" t="str">
        <f t="shared" si="58"/>
        <v>Caring, leisure and other service occupations</v>
      </c>
      <c r="J79" s="11">
        <v>10.972078137066983</v>
      </c>
      <c r="K79" s="11">
        <v>15.226811071134911</v>
      </c>
      <c r="L79" s="11">
        <v>4.2547329340679276</v>
      </c>
      <c r="M79" s="11">
        <v>6.9900239732094009</v>
      </c>
      <c r="N79" s="11">
        <v>11.244756907277328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0.10907391395941825</v>
      </c>
      <c r="C80" s="11">
        <v>0.28642780645322569</v>
      </c>
      <c r="D80" s="11">
        <f t="shared" ref="D80" si="59">C80-B80</f>
        <v>0.17735389249380745</v>
      </c>
      <c r="E80" s="11">
        <v>9.9681482367511842E-2</v>
      </c>
      <c r="F80" s="11">
        <f t="shared" ref="F80" si="60">SUM(D80:E80)</f>
        <v>0.27703537486131929</v>
      </c>
      <c r="G80" s="200">
        <f t="shared" si="52"/>
        <v>4.422588409060757E-2</v>
      </c>
      <c r="I80" s="11" t="str">
        <f t="shared" si="58"/>
        <v>Sales and customer service occupations</v>
      </c>
      <c r="J80" s="11">
        <v>8.1565572335617702</v>
      </c>
      <c r="K80" s="11">
        <v>9.3155756235642198</v>
      </c>
      <c r="L80" s="11">
        <v>1.1590183900024484</v>
      </c>
      <c r="M80" s="11">
        <v>3.7753081476381878</v>
      </c>
      <c r="N80" s="11">
        <v>4.9343265376406364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0.26645591435998367</v>
      </c>
      <c r="C81" s="11">
        <v>0.62753961585721663</v>
      </c>
      <c r="D81" s="11">
        <f t="shared" si="50"/>
        <v>0.36108370149723296</v>
      </c>
      <c r="E81" s="11">
        <v>0.25857570872695368</v>
      </c>
      <c r="F81" s="11">
        <f t="shared" si="51"/>
        <v>0.61965941022418658</v>
      </c>
      <c r="G81" s="200">
        <f t="shared" si="52"/>
        <v>4.6254502199509551E-2</v>
      </c>
      <c r="I81" s="11" t="str">
        <f t="shared" si="58"/>
        <v>Process, plant and machine operatives</v>
      </c>
      <c r="J81" s="11">
        <v>4.1282914001079458</v>
      </c>
      <c r="K81" s="11">
        <v>6.1983581477407137</v>
      </c>
      <c r="L81" s="11">
        <v>2.0700667476327679</v>
      </c>
      <c r="M81" s="11">
        <v>2.279960208805933</v>
      </c>
      <c r="N81" s="11">
        <v>4.3500269564387013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0.97901030477618267</v>
      </c>
      <c r="C82" s="11">
        <v>2.4558395607922354</v>
      </c>
      <c r="D82" s="11">
        <f t="shared" si="50"/>
        <v>1.4768292560160527</v>
      </c>
      <c r="E82" s="11">
        <v>1.031153415741682</v>
      </c>
      <c r="F82" s="11">
        <f t="shared" si="51"/>
        <v>2.5079826717577349</v>
      </c>
      <c r="G82" s="200">
        <f t="shared" si="52"/>
        <v>4.9130737409196046E-2</v>
      </c>
      <c r="I82" s="11" t="str">
        <f t="shared" si="58"/>
        <v>Elementary occupations</v>
      </c>
      <c r="J82" s="11">
        <v>6.5258111826699645</v>
      </c>
      <c r="K82" s="11">
        <v>6.9424188678305061</v>
      </c>
      <c r="L82" s="11">
        <v>0.41660768516054181</v>
      </c>
      <c r="M82" s="11">
        <v>3.0663287037003952</v>
      </c>
      <c r="N82" s="11">
        <v>3.4829363888609368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0.17653736743353737</v>
      </c>
      <c r="C83" s="11">
        <v>0.4613264933983196</v>
      </c>
      <c r="D83" s="11">
        <f t="shared" ref="D83:D84" si="61">C83-B83</f>
        <v>0.28478912596478223</v>
      </c>
      <c r="E83" s="11">
        <v>0.17744311900079029</v>
      </c>
      <c r="F83" s="11">
        <f t="shared" ref="F83:F84" si="62">SUM(D83:E83)</f>
        <v>0.46223224496557253</v>
      </c>
      <c r="G83" s="200">
        <f t="shared" si="52"/>
        <v>4.7473018763272368E-2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1.1405593250857684E-2</v>
      </c>
      <c r="C84" s="11">
        <v>2.0080244792508889E-2</v>
      </c>
      <c r="D84" s="11">
        <f t="shared" si="61"/>
        <v>8.674651541651205E-3</v>
      </c>
      <c r="E84" s="11">
        <v>7.3545436734018923E-3</v>
      </c>
      <c r="F84" s="11">
        <f t="shared" si="62"/>
        <v>1.6029195215053096E-2</v>
      </c>
      <c r="G84" s="200">
        <f t="shared" si="52"/>
        <v>3.3731796569239858E-2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0.79467708989313635</v>
      </c>
      <c r="C85" s="11">
        <v>1.8402070581958387</v>
      </c>
      <c r="D85" s="11">
        <f t="shared" si="50"/>
        <v>1.0455299683027024</v>
      </c>
      <c r="E85" s="11">
        <v>0.61618087531417987</v>
      </c>
      <c r="F85" s="11">
        <f t="shared" si="51"/>
        <v>1.6617108436168824</v>
      </c>
      <c r="G85" s="200">
        <f t="shared" si="52"/>
        <v>3.9009472025623992E-2</v>
      </c>
      <c r="I85" s="11" t="str">
        <f>I74</f>
        <v>Managers, directors and senior officials</v>
      </c>
      <c r="J85" s="11">
        <f t="array" ref="J85:J93">MMULT(aggregation!$B$13:$AA$21,B210:B235)</f>
        <v>6.2477449237654206</v>
      </c>
      <c r="K85" s="11">
        <f t="array" ref="K85:K93">MMULT(aggregation!$B$13:$AA$21,C210:C235)</f>
        <v>4.2871575668876281</v>
      </c>
      <c r="L85" s="11">
        <f t="array" ref="L85:L93">MMULT(aggregation!$B$13:$AA$21,D210:D235)</f>
        <v>-1.9605873568777925</v>
      </c>
      <c r="M85" s="11">
        <f t="array" ref="M85:M93">MMULT(aggregation!$B$13:$AA$21,E210:E235)</f>
        <v>2.6341578966001435</v>
      </c>
      <c r="N85" s="11">
        <f t="array" ref="N85:N93">MMULT(aggregation!$B$13:$AA$21,F210:F235)</f>
        <v>0.67357053972235081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0.24973040969753504</v>
      </c>
      <c r="C86" s="11">
        <v>0.74059692802747401</v>
      </c>
      <c r="D86" s="11">
        <f t="shared" si="50"/>
        <v>0.49086651832993899</v>
      </c>
      <c r="E86" s="11">
        <v>0.24532456270551131</v>
      </c>
      <c r="F86" s="11">
        <f t="shared" si="51"/>
        <v>0.73619108103545028</v>
      </c>
      <c r="G86" s="200">
        <f t="shared" si="52"/>
        <v>4.6675679773949819E-2</v>
      </c>
      <c r="I86" s="11" t="str">
        <f>I75</f>
        <v>Professional occupations</v>
      </c>
      <c r="J86" s="11">
        <v>6.0169278518818814</v>
      </c>
      <c r="K86" s="11">
        <v>4.1559829732534848</v>
      </c>
      <c r="L86" s="11">
        <v>-1.8609448786283964</v>
      </c>
      <c r="M86" s="11">
        <v>2.0995228072300556</v>
      </c>
      <c r="N86" s="11">
        <v>0.23857792860165911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0.12068433871513626</v>
      </c>
      <c r="C87" s="11">
        <v>0.44137701436560473</v>
      </c>
      <c r="D87" s="11">
        <f t="shared" ref="D87:D88" si="63">C87-B87</f>
        <v>0.32069267565046844</v>
      </c>
      <c r="E87" s="11">
        <v>0.13221421938361358</v>
      </c>
      <c r="F87" s="11">
        <f t="shared" ref="F87:F88" si="64">SUM(D87:E87)</f>
        <v>0.45290689503408199</v>
      </c>
      <c r="G87" s="200">
        <f t="shared" si="52"/>
        <v>5.0557181445891608E-2</v>
      </c>
      <c r="I87" s="11" t="str">
        <f>I76</f>
        <v>Associate professional occupations</v>
      </c>
      <c r="J87" s="11">
        <v>6.0735231413314494</v>
      </c>
      <c r="K87" s="11">
        <v>3.7160918841632187</v>
      </c>
      <c r="L87" s="11">
        <v>-2.3574312571682299</v>
      </c>
      <c r="M87" s="11">
        <v>1.9203128998686285</v>
      </c>
      <c r="N87" s="11">
        <v>-0.43711835729960152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0.18558922307991102</v>
      </c>
      <c r="C88" s="11">
        <v>0.46998900352897033</v>
      </c>
      <c r="D88" s="11">
        <f t="shared" si="63"/>
        <v>0.28439978044905934</v>
      </c>
      <c r="E88" s="11">
        <v>0.20609553190264276</v>
      </c>
      <c r="F88" s="11">
        <f t="shared" si="64"/>
        <v>0.49049531235170207</v>
      </c>
      <c r="G88" s="200">
        <f t="shared" si="52"/>
        <v>5.1055367296956478E-2</v>
      </c>
      <c r="I88" s="11" t="str">
        <f>I77</f>
        <v>Administrative and secretarial occupations</v>
      </c>
      <c r="J88" s="11">
        <v>7.7711012925819105</v>
      </c>
      <c r="K88" s="11">
        <v>3.1497337749285572</v>
      </c>
      <c r="L88" s="11">
        <v>-4.6213675176533533</v>
      </c>
      <c r="M88" s="11">
        <v>2.3320693869146822</v>
      </c>
      <c r="N88" s="11">
        <v>-2.2892981307386711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8.6969645376531457E-2</v>
      </c>
      <c r="C89" s="11">
        <v>0.20858242453541723</v>
      </c>
      <c r="D89" s="11">
        <f t="shared" si="50"/>
        <v>0.12161277915888577</v>
      </c>
      <c r="E89" s="11">
        <v>6.4647178747349085E-2</v>
      </c>
      <c r="F89" s="11">
        <f t="shared" si="51"/>
        <v>0.18625995790623484</v>
      </c>
      <c r="G89" s="200">
        <f t="shared" si="52"/>
        <v>3.7748178459817927E-2</v>
      </c>
      <c r="I89" s="11" t="str">
        <f t="shared" ref="I89:I93" si="65">I78</f>
        <v>Skilled trades occupations</v>
      </c>
      <c r="J89" s="11">
        <v>9.7739346706768568</v>
      </c>
      <c r="K89" s="11">
        <v>8.1596465714976336</v>
      </c>
      <c r="L89" s="11">
        <v>-1.6142880991792232</v>
      </c>
      <c r="M89" s="11">
        <v>4.0395917374767718</v>
      </c>
      <c r="N89" s="11">
        <v>2.4253036382975486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0.71562246678155284</v>
      </c>
      <c r="C90" s="11">
        <v>2.1382957905147544</v>
      </c>
      <c r="D90" s="11">
        <f t="shared" ref="D90" si="66">C90-B90</f>
        <v>1.4226733237332017</v>
      </c>
      <c r="E90" s="11">
        <v>0.80093044620804443</v>
      </c>
      <c r="F90" s="11">
        <f t="shared" ref="F90" si="67">SUM(D90:E90)</f>
        <v>2.2236037699412461</v>
      </c>
      <c r="G90" s="200">
        <f t="shared" ref="G90:G91" si="68">IF(B90&gt;0,(1+(E90/B90))^(1/($C$6-$B$6))-1,0)</f>
        <v>5.1344160235678782E-2</v>
      </c>
      <c r="I90" s="11" t="str">
        <f t="shared" si="65"/>
        <v>Caring, leisure and other service occupations</v>
      </c>
      <c r="J90" s="11">
        <v>7.5881609398701233</v>
      </c>
      <c r="K90" s="11">
        <v>5.8027031494597248</v>
      </c>
      <c r="L90" s="11">
        <v>-1.7854577904103981</v>
      </c>
      <c r="M90" s="11">
        <v>3.4797627387335064</v>
      </c>
      <c r="N90" s="11">
        <v>1.6943049483231081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38.428938748527415</v>
      </c>
      <c r="C91" s="11">
        <f t="shared" ref="C91:F91" si="69">SUM(C65:C90)</f>
        <v>75.430261838628724</v>
      </c>
      <c r="D91" s="11">
        <f t="shared" si="69"/>
        <v>37.001323090101309</v>
      </c>
      <c r="E91" s="11">
        <f t="shared" si="69"/>
        <v>28.764597618788482</v>
      </c>
      <c r="F91" s="11">
        <f t="shared" si="69"/>
        <v>65.765920708889809</v>
      </c>
      <c r="G91" s="200">
        <f t="shared" si="68"/>
        <v>3.7953602279548582E-2</v>
      </c>
      <c r="I91" s="11" t="str">
        <f t="shared" si="65"/>
        <v>Sales and customer service occupations</v>
      </c>
      <c r="J91" s="11">
        <v>7.3340714686578519</v>
      </c>
      <c r="K91" s="11">
        <v>5.3321082996498337</v>
      </c>
      <c r="L91" s="11">
        <v>-2.0019631690080173</v>
      </c>
      <c r="M91" s="11">
        <v>3.0052346879144669</v>
      </c>
      <c r="N91" s="11">
        <v>1.0032715189064496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5.2397949637504428</v>
      </c>
      <c r="K92" s="11">
        <v>5.5496640487796096</v>
      </c>
      <c r="L92" s="11">
        <v>0.30986908502916632</v>
      </c>
      <c r="M92" s="11">
        <v>2.7938519441201217</v>
      </c>
      <c r="N92" s="11">
        <v>3.1037210291492876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9.4995542726504887</v>
      </c>
      <c r="K93" s="11">
        <v>7.8890189916495164</v>
      </c>
      <c r="L93" s="11">
        <v>-1.6105352810009728</v>
      </c>
      <c r="M93" s="11">
        <v>4.340864619922896</v>
      </c>
      <c r="N93" s="11">
        <v>2.7303293389219232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7.4530297930764977</v>
      </c>
      <c r="C94" s="11">
        <v>8.2765183941801475</v>
      </c>
      <c r="D94" s="11">
        <f>C94-B94</f>
        <v>0.82348860110364974</v>
      </c>
      <c r="E94" s="11">
        <v>4.578148398791889</v>
      </c>
      <c r="F94" s="11">
        <f>SUM(D94:E94)</f>
        <v>5.4016369998955387</v>
      </c>
      <c r="G94" s="200">
        <f>IF(B94&gt;0,(1+(E94/B94))^(1/($C$6-$B$6))-1,0)</f>
        <v>3.2440470647106867E-2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2.9099302537947693</v>
      </c>
      <c r="C95" s="11">
        <v>4.8883972209692477</v>
      </c>
      <c r="D95" s="11">
        <f t="shared" ref="D95:D118" si="72">C95-B95</f>
        <v>1.9784669671744783</v>
      </c>
      <c r="E95" s="11">
        <v>2.8698919059137844</v>
      </c>
      <c r="F95" s="11">
        <f t="shared" ref="F95:F118" si="73">SUM(D95:E95)</f>
        <v>4.8483588730882623</v>
      </c>
      <c r="G95" s="200">
        <f t="shared" ref="G95:G120" si="74">IF(B95&gt;0,(1+(E95/B95))^(1/($C$6-$B$6))-1,0)</f>
        <v>4.6812242450525732E-2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7.0414675623695775</v>
      </c>
      <c r="C96" s="11">
        <v>7.5412090852177727</v>
      </c>
      <c r="D96" s="11">
        <f t="shared" si="72"/>
        <v>0.49974152284819517</v>
      </c>
      <c r="E96" s="11">
        <v>3.0231872958638326</v>
      </c>
      <c r="F96" s="11">
        <f t="shared" si="73"/>
        <v>3.5229288187120278</v>
      </c>
      <c r="G96" s="200">
        <f t="shared" si="74"/>
        <v>2.4100033230183504E-2</v>
      </c>
      <c r="I96" s="11" t="str">
        <f>I85</f>
        <v>Managers, directors and senior officials</v>
      </c>
      <c r="J96" s="11">
        <f t="array" ref="J96:J104">MMULT(aggregation!$B$13:$AA$21,B239:B264)</f>
        <v>4.4605313321917865</v>
      </c>
      <c r="K96" s="11">
        <f t="array" ref="K96:K104">MMULT(aggregation!$B$13:$AA$21,C239:C264)</f>
        <v>3.7099456358080367</v>
      </c>
      <c r="L96" s="11">
        <f t="array" ref="L96:L104">MMULT(aggregation!$B$13:$AA$21,D239:D264)</f>
        <v>-0.75058569638375006</v>
      </c>
      <c r="M96" s="11">
        <f t="array" ref="M96:M104">MMULT(aggregation!$B$13:$AA$21,E239:E264)</f>
        <v>1.6712537622073049</v>
      </c>
      <c r="N96" s="11">
        <f t="array" ref="N96:N104">MMULT(aggregation!$B$13:$AA$21,F239:F264)</f>
        <v>0.92066806582355498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5.576591875700311</v>
      </c>
      <c r="C97" s="11">
        <v>7.5579292170848111</v>
      </c>
      <c r="D97" s="11">
        <f t="shared" si="72"/>
        <v>1.9813373413845001</v>
      </c>
      <c r="E97" s="11">
        <v>3.9895546812824545</v>
      </c>
      <c r="F97" s="11">
        <f t="shared" si="73"/>
        <v>5.9708920226669546</v>
      </c>
      <c r="G97" s="200">
        <f t="shared" si="74"/>
        <v>3.6631841338802928E-2</v>
      </c>
      <c r="I97" s="11" t="str">
        <f>I86</f>
        <v>Professional occupations</v>
      </c>
      <c r="J97" s="11">
        <v>3.8375326946808519</v>
      </c>
      <c r="K97" s="11">
        <v>2.8092226831996214</v>
      </c>
      <c r="L97" s="11">
        <v>-1.0283100114812309</v>
      </c>
      <c r="M97" s="11">
        <v>1.1118126452440145</v>
      </c>
      <c r="N97" s="11">
        <v>8.3502633762783468E-2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4.3312510093817256</v>
      </c>
      <c r="C98" s="11">
        <v>3.0149544842622746</v>
      </c>
      <c r="D98" s="11">
        <f t="shared" ref="D98" si="75">C98-B98</f>
        <v>-1.3162965251194509</v>
      </c>
      <c r="E98" s="11">
        <v>1.9545977614048775</v>
      </c>
      <c r="F98" s="11">
        <f t="shared" ref="F98" si="76">SUM(D98:E98)</f>
        <v>0.63830123628542657</v>
      </c>
      <c r="G98" s="200">
        <f t="shared" si="74"/>
        <v>2.5140453354237868E-2</v>
      </c>
      <c r="I98" s="11" t="str">
        <f>I87</f>
        <v>Associate professional occupations</v>
      </c>
      <c r="J98" s="11">
        <v>3.840446684704435</v>
      </c>
      <c r="K98" s="11">
        <v>2.6072113565363004</v>
      </c>
      <c r="L98" s="11">
        <v>-1.2332353281681347</v>
      </c>
      <c r="M98" s="11">
        <v>1.0055671500247785</v>
      </c>
      <c r="N98" s="11">
        <v>-0.2276681781433563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8.1436941238940523</v>
      </c>
      <c r="C99" s="11">
        <v>9.4935145992512808</v>
      </c>
      <c r="D99" s="11">
        <f t="shared" si="72"/>
        <v>1.3498204753572285</v>
      </c>
      <c r="E99" s="11">
        <v>4.8050979299638863</v>
      </c>
      <c r="F99" s="11">
        <f t="shared" si="73"/>
        <v>6.1549184053211148</v>
      </c>
      <c r="G99" s="200">
        <f t="shared" si="74"/>
        <v>3.1400142053895408E-2</v>
      </c>
      <c r="I99" s="11" t="str">
        <f>I88</f>
        <v>Administrative and secretarial occupations</v>
      </c>
      <c r="J99" s="11">
        <v>4.7578243031522511</v>
      </c>
      <c r="K99" s="11">
        <v>1.1278899206900161</v>
      </c>
      <c r="L99" s="11">
        <v>-3.6299343824622352</v>
      </c>
      <c r="M99" s="11">
        <v>0.89191056915502709</v>
      </c>
      <c r="N99" s="11">
        <v>-2.7380238133072083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1.7630221142713876</v>
      </c>
      <c r="C100" s="11">
        <v>1.7842802947144145</v>
      </c>
      <c r="D100" s="11">
        <f t="shared" si="72"/>
        <v>2.1258180443026964E-2</v>
      </c>
      <c r="E100" s="11">
        <v>0.7901131163159435</v>
      </c>
      <c r="F100" s="11">
        <f t="shared" si="73"/>
        <v>0.81137129675897046</v>
      </c>
      <c r="G100" s="200">
        <f t="shared" si="74"/>
        <v>2.4993403832169303E-2</v>
      </c>
      <c r="I100" s="11" t="str">
        <f t="shared" ref="I100:I104" si="77">I89</f>
        <v>Skilled trades occupations</v>
      </c>
      <c r="J100" s="11">
        <v>5.9449194822813123</v>
      </c>
      <c r="K100" s="11">
        <v>5.0600975128803647</v>
      </c>
      <c r="L100" s="11">
        <v>-0.88482196940094848</v>
      </c>
      <c r="M100" s="11">
        <v>2.0308451494122282</v>
      </c>
      <c r="N100" s="11">
        <v>1.1460231800112797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1.9718806743232975</v>
      </c>
      <c r="C101" s="11">
        <v>2.9529848680311375</v>
      </c>
      <c r="D101" s="11">
        <f t="shared" si="72"/>
        <v>0.98110419370783997</v>
      </c>
      <c r="E101" s="11">
        <v>1.6188608170714427</v>
      </c>
      <c r="F101" s="11">
        <f t="shared" si="73"/>
        <v>2.5999650107792824</v>
      </c>
      <c r="G101" s="200">
        <f t="shared" si="74"/>
        <v>4.0767129079990916E-2</v>
      </c>
      <c r="I101" s="11" t="str">
        <f t="shared" si="77"/>
        <v>Caring, leisure and other service occupations</v>
      </c>
      <c r="J101" s="11">
        <v>2.3733686250751234</v>
      </c>
      <c r="K101" s="11">
        <v>2.2250362486464819</v>
      </c>
      <c r="L101" s="11">
        <v>-0.14833237642864106</v>
      </c>
      <c r="M101" s="11">
        <v>0.80549697501560213</v>
      </c>
      <c r="N101" s="11">
        <v>0.65716459858696108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0.59677610348388932</v>
      </c>
      <c r="C102" s="11">
        <v>1.0945948936948586</v>
      </c>
      <c r="D102" s="11">
        <f t="shared" si="72"/>
        <v>0.49781879021096931</v>
      </c>
      <c r="E102" s="11">
        <v>0.3750323745453743</v>
      </c>
      <c r="F102" s="11">
        <f t="shared" si="73"/>
        <v>0.87285116475634361</v>
      </c>
      <c r="G102" s="200">
        <f t="shared" si="74"/>
        <v>3.3041932862942991E-2</v>
      </c>
      <c r="I102" s="11" t="str">
        <f t="shared" si="77"/>
        <v>Sales and customer service occupations</v>
      </c>
      <c r="J102" s="11">
        <v>5.0988867744095678</v>
      </c>
      <c r="K102" s="11">
        <v>1.8976831433579471</v>
      </c>
      <c r="L102" s="11">
        <v>-3.2012036310516212</v>
      </c>
      <c r="M102" s="11">
        <v>1.1901276443300068</v>
      </c>
      <c r="N102" s="11">
        <v>-2.0110759867216141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2.5989716914479835</v>
      </c>
      <c r="C103" s="11">
        <v>3.0201205099575836</v>
      </c>
      <c r="D103" s="11">
        <f t="shared" ref="D103:D104" si="78">C103-B103</f>
        <v>0.42114881850960018</v>
      </c>
      <c r="E103" s="11">
        <v>1.4550798535686262</v>
      </c>
      <c r="F103" s="11">
        <f t="shared" ref="F103:F104" si="79">SUM(D103:E103)</f>
        <v>1.8762286720782264</v>
      </c>
      <c r="G103" s="200">
        <f t="shared" si="74"/>
        <v>3.0083698826502525E-2</v>
      </c>
      <c r="I103" s="11" t="str">
        <f t="shared" si="77"/>
        <v>Process, plant and machine operatives</v>
      </c>
      <c r="J103" s="11">
        <v>4.1154333818436113</v>
      </c>
      <c r="K103" s="11">
        <v>2.5005354795557739</v>
      </c>
      <c r="L103" s="11">
        <v>-1.6148979022878376</v>
      </c>
      <c r="M103" s="11">
        <v>1.345548453112468</v>
      </c>
      <c r="N103" s="11">
        <v>-0.26934944917536963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5.5293575567305373</v>
      </c>
      <c r="C104" s="11">
        <v>5.8398685441121199</v>
      </c>
      <c r="D104" s="11">
        <f t="shared" si="78"/>
        <v>0.31051098738158256</v>
      </c>
      <c r="E104" s="11">
        <v>3.0023884789927986</v>
      </c>
      <c r="F104" s="11">
        <f t="shared" si="79"/>
        <v>3.3128994663743812</v>
      </c>
      <c r="G104" s="200">
        <f t="shared" si="74"/>
        <v>2.9336918649243815E-2</v>
      </c>
      <c r="I104" s="11" t="str">
        <f t="shared" si="77"/>
        <v>Elementary occupations</v>
      </c>
      <c r="J104" s="11">
        <v>8.9484738537495456</v>
      </c>
      <c r="K104" s="11">
        <v>6.6536594104966209</v>
      </c>
      <c r="L104" s="11">
        <v>-2.2948144432529252</v>
      </c>
      <c r="M104" s="11">
        <v>2.8860773694343744</v>
      </c>
      <c r="N104" s="11">
        <v>0.59126292618144949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5.5646449361351742</v>
      </c>
      <c r="C105" s="11">
        <v>6.8578492044151673</v>
      </c>
      <c r="D105" s="11">
        <f t="shared" si="72"/>
        <v>1.2932042682799931</v>
      </c>
      <c r="E105" s="11">
        <v>3.6449692152410544</v>
      </c>
      <c r="F105" s="11">
        <f t="shared" si="73"/>
        <v>4.938173483521048</v>
      </c>
      <c r="G105" s="200">
        <f t="shared" si="74"/>
        <v>3.4158085447198117E-2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0.94548180462329012</v>
      </c>
      <c r="C106" s="11">
        <v>2.5792422623577766</v>
      </c>
      <c r="D106" s="11">
        <f t="shared" si="72"/>
        <v>1.6337604577344864</v>
      </c>
      <c r="E106" s="11">
        <v>1.0675481787837375</v>
      </c>
      <c r="F106" s="11">
        <f t="shared" si="73"/>
        <v>2.7013086365182239</v>
      </c>
      <c r="G106" s="200">
        <f t="shared" si="74"/>
        <v>5.1670772858879888E-2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0.67012710621167149</v>
      </c>
      <c r="C107" s="11">
        <v>1.149016112157196</v>
      </c>
      <c r="D107" s="11">
        <f t="shared" si="72"/>
        <v>0.47888900594552453</v>
      </c>
      <c r="E107" s="11">
        <v>0.61728045262496467</v>
      </c>
      <c r="F107" s="11">
        <f t="shared" si="73"/>
        <v>1.0961694585704893</v>
      </c>
      <c r="G107" s="200">
        <f t="shared" si="74"/>
        <v>4.4489129988599885E-2</v>
      </c>
      <c r="I107" s="11" t="str">
        <f>I96</f>
        <v>Managers, directors and senior officials</v>
      </c>
      <c r="J107" s="11">
        <f t="array" ref="J107:J115">MMULT(aggregation!$B$13:$AA$21,B268:B293)</f>
        <v>0.90426644970213799</v>
      </c>
      <c r="K107" s="11">
        <f t="array" ref="K107:K115">MMULT(aggregation!$B$13:$AA$21,C268:C293)</f>
        <v>0.73434725752299901</v>
      </c>
      <c r="L107" s="11">
        <f t="array" ref="L107:L115">MMULT(aggregation!$B$13:$AA$21,D268:D293)</f>
        <v>-0.16991919217913909</v>
      </c>
      <c r="M107" s="11">
        <f t="array" ref="M107:M115">MMULT(aggregation!$B$13:$AA$21,E268:E293)</f>
        <v>0.28675285164276387</v>
      </c>
      <c r="N107" s="11">
        <f t="array" ref="N107:N115">MMULT(aggregation!$B$13:$AA$21,F268:F293)</f>
        <v>0.11683365946362478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0.6723426932315002</v>
      </c>
      <c r="C108" s="11">
        <v>1.1907569494188031</v>
      </c>
      <c r="D108" s="11">
        <f t="shared" si="72"/>
        <v>0.51841425618730286</v>
      </c>
      <c r="E108" s="11">
        <v>0.51407790001461429</v>
      </c>
      <c r="F108" s="11">
        <f t="shared" si="73"/>
        <v>1.0324921562019171</v>
      </c>
      <c r="G108" s="200">
        <f t="shared" si="74"/>
        <v>3.8587757838315584E-2</v>
      </c>
      <c r="I108" s="11" t="str">
        <f>I97</f>
        <v>Professional occupations</v>
      </c>
      <c r="J108" s="11">
        <v>0.71620020063271816</v>
      </c>
      <c r="K108" s="11">
        <v>0.69877427803245962</v>
      </c>
      <c r="L108" s="11">
        <v>-1.742592260025852E-2</v>
      </c>
      <c r="M108" s="11">
        <v>0.26044879253875797</v>
      </c>
      <c r="N108" s="11">
        <v>0.24302286993849948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0.39384631902224088</v>
      </c>
      <c r="C109" s="11">
        <v>0.69721980631783587</v>
      </c>
      <c r="D109" s="11">
        <f t="shared" ref="D109" si="80">C109-B109</f>
        <v>0.30337348729559499</v>
      </c>
      <c r="E109" s="11">
        <v>0.30927893039741355</v>
      </c>
      <c r="F109" s="11">
        <f t="shared" ref="F109" si="81">SUM(D109:E109)</f>
        <v>0.6126524176930086</v>
      </c>
      <c r="G109" s="200">
        <f t="shared" si="74"/>
        <v>3.9394450053667152E-2</v>
      </c>
      <c r="I109" s="11" t="str">
        <f>I98</f>
        <v>Associate professional occupations</v>
      </c>
      <c r="J109" s="11">
        <v>0.69282171304827678</v>
      </c>
      <c r="K109" s="11">
        <v>0.5358538477461503</v>
      </c>
      <c r="L109" s="11">
        <v>-0.15696786530212647</v>
      </c>
      <c r="M109" s="11">
        <v>0.20392545331753836</v>
      </c>
      <c r="N109" s="11">
        <v>4.6957588015411902E-2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0.55426153408079903</v>
      </c>
      <c r="C110" s="11">
        <v>0.8059691630009318</v>
      </c>
      <c r="D110" s="11">
        <f t="shared" si="72"/>
        <v>0.25170762892013276</v>
      </c>
      <c r="E110" s="11">
        <v>0.42401865309802383</v>
      </c>
      <c r="F110" s="11">
        <f t="shared" si="73"/>
        <v>0.67572628201815665</v>
      </c>
      <c r="G110" s="200">
        <f t="shared" si="74"/>
        <v>3.8603785635466847E-2</v>
      </c>
      <c r="I110" s="11" t="str">
        <f>I99</f>
        <v>Administrative and secretarial occupations</v>
      </c>
      <c r="J110" s="11">
        <v>0.80697395213410095</v>
      </c>
      <c r="K110" s="11">
        <v>0.24379372742439762</v>
      </c>
      <c r="L110" s="11">
        <v>-0.5631802247097033</v>
      </c>
      <c r="M110" s="11">
        <v>0.17349014258527978</v>
      </c>
      <c r="N110" s="11">
        <v>-0.38969008212442352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2.93744909498364</v>
      </c>
      <c r="C111" s="11">
        <v>4.5338250067114867</v>
      </c>
      <c r="D111" s="11">
        <f>C111-B111</f>
        <v>1.5963759117278467</v>
      </c>
      <c r="E111" s="11">
        <v>2.6258747471390498</v>
      </c>
      <c r="F111" s="11">
        <f>SUM(D111:E111)</f>
        <v>4.222250658866896</v>
      </c>
      <c r="G111" s="200">
        <f t="shared" si="74"/>
        <v>4.349634636472044E-2</v>
      </c>
      <c r="I111" s="11" t="str">
        <f t="shared" ref="I111:I115" si="82">I100</f>
        <v>Skilled trades occupations</v>
      </c>
      <c r="J111" s="11">
        <v>2.570791227204642</v>
      </c>
      <c r="K111" s="11">
        <v>0.71444384959242535</v>
      </c>
      <c r="L111" s="11">
        <v>-1.8563473776122168</v>
      </c>
      <c r="M111" s="11">
        <v>0.48507363429052408</v>
      </c>
      <c r="N111" s="11">
        <v>-1.3712737433216928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0.70698248928267082</v>
      </c>
      <c r="C112" s="11">
        <v>1.3225197099798529</v>
      </c>
      <c r="D112" s="11">
        <f t="shared" ref="D112:D113" si="83">C112-B112</f>
        <v>0.61553722069718209</v>
      </c>
      <c r="E112" s="11">
        <v>0.68222521372292777</v>
      </c>
      <c r="F112" s="11">
        <f t="shared" ref="F112:F113" si="84">SUM(D112:E112)</f>
        <v>1.2977624344201097</v>
      </c>
      <c r="G112" s="200">
        <f t="shared" si="74"/>
        <v>4.6061540303998338E-2</v>
      </c>
      <c r="I112" s="11" t="str">
        <f t="shared" si="82"/>
        <v>Caring, leisure and other service occupations</v>
      </c>
      <c r="J112" s="11">
        <v>0.50226300855865602</v>
      </c>
      <c r="K112" s="11">
        <v>0.40630599543673213</v>
      </c>
      <c r="L112" s="11">
        <v>-9.5957013121923826E-2</v>
      </c>
      <c r="M112" s="11">
        <v>0.14857767183931947</v>
      </c>
      <c r="N112" s="11">
        <v>5.2620658717395657E-2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4.0881231631549095E-2</v>
      </c>
      <c r="C113" s="11">
        <v>5.2233524309239346E-2</v>
      </c>
      <c r="D113" s="11">
        <f t="shared" si="83"/>
        <v>1.1352292677690251E-2</v>
      </c>
      <c r="E113" s="11">
        <v>3.0286022741416795E-2</v>
      </c>
      <c r="F113" s="11">
        <f t="shared" si="84"/>
        <v>4.163831541910705E-2</v>
      </c>
      <c r="G113" s="200">
        <f t="shared" si="74"/>
        <v>3.7648866467380415E-2</v>
      </c>
      <c r="I113" s="11" t="str">
        <f t="shared" si="82"/>
        <v>Sales and customer service occupations</v>
      </c>
      <c r="J113" s="11">
        <v>1.4589333563566307</v>
      </c>
      <c r="K113" s="11">
        <v>0.81693312218147407</v>
      </c>
      <c r="L113" s="11">
        <v>-0.6420002341751565</v>
      </c>
      <c r="M113" s="11">
        <v>0.31278496394809391</v>
      </c>
      <c r="N113" s="11">
        <v>-0.3292152702270626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2.9514768559711251</v>
      </c>
      <c r="C114" s="11">
        <v>4.1993036081776278</v>
      </c>
      <c r="D114" s="11">
        <f t="shared" si="72"/>
        <v>1.2478267522065027</v>
      </c>
      <c r="E114" s="11">
        <v>2.0743279418942819</v>
      </c>
      <c r="F114" s="11">
        <f t="shared" si="73"/>
        <v>3.3221546941007847</v>
      </c>
      <c r="G114" s="200">
        <f t="shared" si="74"/>
        <v>3.6122446420273402E-2</v>
      </c>
      <c r="I114" s="11" t="str">
        <f t="shared" si="82"/>
        <v>Process, plant and machine operatives</v>
      </c>
      <c r="J114" s="11">
        <v>1.7432173657523122</v>
      </c>
      <c r="K114" s="11">
        <v>0.74662332465533643</v>
      </c>
      <c r="L114" s="11">
        <v>-0.9965940410969758</v>
      </c>
      <c r="M114" s="11">
        <v>0.4090294344283073</v>
      </c>
      <c r="N114" s="11">
        <v>-0.58756460666866861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0.99722032590579224</v>
      </c>
      <c r="C115" s="11">
        <v>1.9345989290854801</v>
      </c>
      <c r="D115" s="11">
        <f t="shared" si="72"/>
        <v>0.93737860317968791</v>
      </c>
      <c r="E115" s="11">
        <v>0.84378356073315941</v>
      </c>
      <c r="F115" s="11">
        <f t="shared" si="73"/>
        <v>1.7811621639128474</v>
      </c>
      <c r="G115" s="200">
        <f t="shared" si="74"/>
        <v>4.1719768031466264E-2</v>
      </c>
      <c r="I115" s="11" t="str">
        <f t="shared" si="82"/>
        <v>Elementary occupations</v>
      </c>
      <c r="J115" s="11">
        <v>2.799207311660008</v>
      </c>
      <c r="K115" s="11">
        <v>1.9485848875331482</v>
      </c>
      <c r="L115" s="11">
        <v>-0.85062242412685996</v>
      </c>
      <c r="M115" s="11">
        <v>0.63627462780107247</v>
      </c>
      <c r="N115" s="11">
        <v>-0.21434779632578749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0.31080234823556019</v>
      </c>
      <c r="C116" s="11">
        <v>0.89237351958014632</v>
      </c>
      <c r="D116" s="11">
        <f t="shared" ref="D116:D117" si="85">C116-B116</f>
        <v>0.58157117134458614</v>
      </c>
      <c r="E116" s="11">
        <v>0.32698229093092107</v>
      </c>
      <c r="F116" s="11">
        <f t="shared" ref="F116:F117" si="86">SUM(D116:E116)</f>
        <v>0.90855346227550715</v>
      </c>
      <c r="G116" s="200">
        <f t="shared" si="74"/>
        <v>4.9089767124626427E-2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0.46449710760156948</v>
      </c>
      <c r="C117" s="11">
        <v>0.81296453272768321</v>
      </c>
      <c r="D117" s="11">
        <f t="shared" si="85"/>
        <v>0.34846742512611373</v>
      </c>
      <c r="E117" s="11">
        <v>0.44401481075473781</v>
      </c>
      <c r="F117" s="11">
        <f t="shared" si="86"/>
        <v>0.79248223588085154</v>
      </c>
      <c r="G117" s="200">
        <f t="shared" si="74"/>
        <v>4.5738685397546774E-2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0.25262876409338542</v>
      </c>
      <c r="C118" s="11">
        <v>0.31695715734450119</v>
      </c>
      <c r="D118" s="11">
        <f t="shared" si="72"/>
        <v>6.4328393251115779E-2</v>
      </c>
      <c r="E118" s="11">
        <v>0.16458821189855719</v>
      </c>
      <c r="F118" s="11">
        <f t="shared" si="73"/>
        <v>0.22891660514967296</v>
      </c>
      <c r="G118" s="200">
        <f t="shared" si="74"/>
        <v>3.4011284156319377E-2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2.2892953179656623</v>
      </c>
      <c r="C119" s="11">
        <v>3.9942316124385502</v>
      </c>
      <c r="D119" s="11">
        <f t="shared" ref="D119" si="87">C119-B119</f>
        <v>1.7049362944728879</v>
      </c>
      <c r="E119" s="11">
        <v>2.1694951748117974</v>
      </c>
      <c r="F119" s="11">
        <f t="shared" ref="F119" si="88">SUM(D119:E119)</f>
        <v>3.8744314692846853</v>
      </c>
      <c r="G119" s="200">
        <f t="shared" si="74"/>
        <v>4.5444582454909455E-2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67.667910687449663</v>
      </c>
      <c r="C120" s="11">
        <f t="shared" ref="C120:F120" si="89">SUM(C94:C119)</f>
        <v>86.803433209497939</v>
      </c>
      <c r="D120" s="11">
        <f t="shared" si="89"/>
        <v>19.135522522048266</v>
      </c>
      <c r="E120" s="11">
        <f t="shared" si="89"/>
        <v>44.400703918501563</v>
      </c>
      <c r="F120" s="11">
        <f t="shared" si="89"/>
        <v>63.536226440549825</v>
      </c>
      <c r="G120" s="200">
        <f t="shared" si="74"/>
        <v>3.420527613478197E-2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1.4620040417830551</v>
      </c>
      <c r="C123" s="11">
        <v>1.4707345309305235</v>
      </c>
      <c r="D123" s="11">
        <f>C123-B123</f>
        <v>8.7304891474684343E-3</v>
      </c>
      <c r="E123" s="11">
        <v>0.76788819025585675</v>
      </c>
      <c r="F123" s="11">
        <f>SUM(D123:E123)</f>
        <v>0.77661867940332519</v>
      </c>
      <c r="G123" s="200">
        <f>IF(B123&gt;0,(1+(E123/B123))^(1/($C$6-$B$6))-1,0)</f>
        <v>2.8542764569644774E-2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0.86370503902119133</v>
      </c>
      <c r="C124" s="11">
        <v>1.360389981235256</v>
      </c>
      <c r="D124" s="11">
        <f t="shared" ref="D124:D139" si="92">C124-B124</f>
        <v>0.49668494221406467</v>
      </c>
      <c r="E124" s="11">
        <v>0.76034117365325993</v>
      </c>
      <c r="F124" s="11">
        <f t="shared" ref="F124:F131" si="93">SUM(D124:E124)</f>
        <v>1.2570261158673246</v>
      </c>
      <c r="G124" s="200">
        <f t="shared" ref="G124:G147" si="94">IF(B124&gt;0,(1+(E124/B124))^(1/($C$6-$B$6))-1,0)</f>
        <v>4.2994925165269926E-2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0.77710272012831361</v>
      </c>
      <c r="C125" s="11">
        <v>0.88571500785956969</v>
      </c>
      <c r="D125" s="11">
        <f t="shared" si="92"/>
        <v>0.10861228773125609</v>
      </c>
      <c r="E125" s="11">
        <v>0.33147184603854507</v>
      </c>
      <c r="F125" s="11">
        <f t="shared" si="93"/>
        <v>0.44008413376980116</v>
      </c>
      <c r="G125" s="200">
        <f t="shared" si="94"/>
        <v>2.3966539817247279E-2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1.7738250057905813</v>
      </c>
      <c r="C126" s="11">
        <v>0.42948266212290254</v>
      </c>
      <c r="D126" s="11">
        <f t="shared" si="92"/>
        <v>-1.3443423436676789</v>
      </c>
      <c r="E126" s="11">
        <v>0.37113729158681708</v>
      </c>
      <c r="F126" s="11">
        <f t="shared" si="93"/>
        <v>-0.97320505208086183</v>
      </c>
      <c r="G126" s="200">
        <f t="shared" si="94"/>
        <v>1.2746130868567018E-2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0.39116544083853716</v>
      </c>
      <c r="C127" s="11">
        <v>0.31928855306274906</v>
      </c>
      <c r="D127" s="11">
        <f t="shared" si="92"/>
        <v>-7.1876887775788101E-2</v>
      </c>
      <c r="E127" s="11">
        <v>0.10909151614461665</v>
      </c>
      <c r="F127" s="11">
        <f t="shared" si="93"/>
        <v>3.7214628368828551E-2</v>
      </c>
      <c r="G127" s="200">
        <f>IF(B127&gt;0,(1+(E127/B127))^(1/($C$6-$B$6))-1,0)</f>
        <v>1.6534627746490616E-2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0.75822776542571491</v>
      </c>
      <c r="C128" s="11">
        <v>0.77407206544728602</v>
      </c>
      <c r="D128" s="11">
        <f t="shared" si="92"/>
        <v>1.5844300021571112E-2</v>
      </c>
      <c r="E128" s="11">
        <v>0.29680562606452032</v>
      </c>
      <c r="F128" s="11">
        <f t="shared" si="93"/>
        <v>0.31264992608609143</v>
      </c>
      <c r="G128" s="200">
        <f t="shared" si="94"/>
        <v>2.2267219576433517E-2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0.3186623674891782</v>
      </c>
      <c r="C129" s="11">
        <v>0.41825971842353282</v>
      </c>
      <c r="D129" s="11">
        <f t="shared" si="92"/>
        <v>9.9597350934354623E-2</v>
      </c>
      <c r="E129" s="11">
        <v>0.17216476375121681</v>
      </c>
      <c r="F129" s="11">
        <f t="shared" si="93"/>
        <v>0.27176211468557143</v>
      </c>
      <c r="G129" s="200">
        <f t="shared" si="94"/>
        <v>2.9215975805755523E-2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0.97882682540673327</v>
      </c>
      <c r="C130" s="11">
        <v>0.51820854712569553</v>
      </c>
      <c r="D130" s="11">
        <f t="shared" si="92"/>
        <v>-0.46061827828103774</v>
      </c>
      <c r="E130" s="11">
        <v>0.32375677097097244</v>
      </c>
      <c r="F130" s="11">
        <f t="shared" si="93"/>
        <v>-0.1368615073100653</v>
      </c>
      <c r="G130" s="200">
        <f t="shared" si="94"/>
        <v>1.9232623612199795E-2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0.16202576602808019</v>
      </c>
      <c r="C131" s="11">
        <v>0.29785575407298071</v>
      </c>
      <c r="D131" s="11">
        <f t="shared" si="92"/>
        <v>0.13582998804490051</v>
      </c>
      <c r="E131" s="11">
        <v>9.0650200294799699E-2</v>
      </c>
      <c r="F131" s="11">
        <f t="shared" si="93"/>
        <v>0.22648018833970021</v>
      </c>
      <c r="G131" s="200">
        <f t="shared" si="94"/>
        <v>3.0066642919627018E-2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0.33829960933672948</v>
      </c>
      <c r="C132" s="11">
        <v>0.44678711539281368</v>
      </c>
      <c r="D132" s="11">
        <f t="shared" si="92"/>
        <v>0.1084875060560842</v>
      </c>
      <c r="E132" s="11">
        <v>0.19656532887264627</v>
      </c>
      <c r="F132" s="11">
        <f t="shared" ref="F132:F133" si="95">SUM(D132:E132)</f>
        <v>0.30505283492873048</v>
      </c>
      <c r="G132" s="200">
        <f t="shared" si="94"/>
        <v>3.1009915968881474E-2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1.4887798895137074</v>
      </c>
      <c r="C133" s="11">
        <v>1.6644233118907727</v>
      </c>
      <c r="D133" s="11">
        <f t="shared" si="92"/>
        <v>0.17564342237706532</v>
      </c>
      <c r="E133" s="11">
        <v>0.78186739465280863</v>
      </c>
      <c r="F133" s="11">
        <f t="shared" si="95"/>
        <v>0.95751081702987395</v>
      </c>
      <c r="G133" s="200">
        <f t="shared" si="94"/>
        <v>2.854021979810506E-2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2.0148380871120417</v>
      </c>
      <c r="C134" s="11">
        <v>2.3907230075306631</v>
      </c>
      <c r="D134" s="11">
        <f t="shared" si="92"/>
        <v>0.37588492041862143</v>
      </c>
      <c r="E134" s="11">
        <v>1.3376248755929305</v>
      </c>
      <c r="F134" s="11">
        <f t="shared" ref="F134:F137" si="96">SUM(D134:E134)</f>
        <v>1.713509796011552</v>
      </c>
      <c r="G134" s="200">
        <f t="shared" si="94"/>
        <v>3.4526426779125874E-2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0.44450223841394915</v>
      </c>
      <c r="C135" s="11">
        <v>0.712668046929126</v>
      </c>
      <c r="D135" s="11">
        <f t="shared" si="92"/>
        <v>0.26816580851517685</v>
      </c>
      <c r="E135" s="11">
        <v>0.40713540372835566</v>
      </c>
      <c r="F135" s="11">
        <f t="shared" si="96"/>
        <v>0.67530121224353246</v>
      </c>
      <c r="G135" s="200">
        <f t="shared" si="94"/>
        <v>4.4300276768703073E-2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0.29294716033443802</v>
      </c>
      <c r="C136" s="11">
        <v>0.50809420571822961</v>
      </c>
      <c r="D136" s="11">
        <f t="shared" si="92"/>
        <v>0.21514704538379159</v>
      </c>
      <c r="E136" s="11">
        <v>0.29050441036728869</v>
      </c>
      <c r="F136" s="11">
        <f t="shared" si="96"/>
        <v>0.50565145575108028</v>
      </c>
      <c r="G136" s="200">
        <f t="shared" si="94"/>
        <v>4.7002458318212481E-2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0.27414166576241322</v>
      </c>
      <c r="C137" s="11">
        <v>0.40697248252434348</v>
      </c>
      <c r="D137" s="11">
        <f t="shared" si="92"/>
        <v>0.13283081676193026</v>
      </c>
      <c r="E137" s="11">
        <v>0.17509793105953592</v>
      </c>
      <c r="F137" s="11">
        <f t="shared" si="96"/>
        <v>0.30792874782146618</v>
      </c>
      <c r="G137" s="200">
        <f t="shared" si="94"/>
        <v>3.3475531517591861E-2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0.25473447917512182</v>
      </c>
      <c r="C138" s="11">
        <v>0.46716289228671115</v>
      </c>
      <c r="D138" s="11">
        <f t="shared" si="92"/>
        <v>0.21242841311158933</v>
      </c>
      <c r="E138" s="11">
        <v>0.22293644148253616</v>
      </c>
      <c r="F138" s="11">
        <f t="shared" ref="F138" si="97">SUM(D138:E138)</f>
        <v>0.43536485459412549</v>
      </c>
      <c r="G138" s="200">
        <f t="shared" si="94"/>
        <v>4.280411936009676E-2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0.25620462687261331</v>
      </c>
      <c r="C139" s="11">
        <v>0.38685926249601621</v>
      </c>
      <c r="D139" s="11">
        <f t="shared" si="92"/>
        <v>0.1306546356234029</v>
      </c>
      <c r="E139" s="11">
        <v>0.20248109716900495</v>
      </c>
      <c r="F139" s="11">
        <f t="shared" ref="F139" si="98">SUM(D139:E139)</f>
        <v>0.33313573279240782</v>
      </c>
      <c r="G139" s="200">
        <f t="shared" si="94"/>
        <v>3.9589498206638041E-2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2.3912057650375647</v>
      </c>
      <c r="C140" s="11">
        <v>2.9136742993179672</v>
      </c>
      <c r="D140" s="11">
        <f>C140-B140</f>
        <v>0.52246853428040252</v>
      </c>
      <c r="E140" s="11">
        <v>1.6637193239112469</v>
      </c>
      <c r="F140" s="11">
        <f>SUM(D140:E140)</f>
        <v>2.1861878581916496</v>
      </c>
      <c r="G140" s="200">
        <f t="shared" si="94"/>
        <v>3.5836139389256561E-2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0.4428787011818715</v>
      </c>
      <c r="C141" s="11">
        <v>0.78388409713199747</v>
      </c>
      <c r="D141" s="11">
        <f t="shared" ref="D141:D147" si="99">C141-B141</f>
        <v>0.34100539595012597</v>
      </c>
      <c r="E141" s="11">
        <v>0.41149631020220179</v>
      </c>
      <c r="F141" s="11">
        <f t="shared" ref="F141:F142" si="100">SUM(D141:E141)</f>
        <v>0.75250170615232781</v>
      </c>
      <c r="G141" s="200">
        <f t="shared" si="94"/>
        <v>4.4778554472878263E-2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1.3722118125337258E-2</v>
      </c>
      <c r="C142" s="11">
        <v>1.4388217932539086E-2</v>
      </c>
      <c r="D142" s="11">
        <f t="shared" si="99"/>
        <v>6.6609980720182781E-4</v>
      </c>
      <c r="E142" s="11">
        <v>7.8415500776555132E-3</v>
      </c>
      <c r="F142" s="11">
        <f t="shared" si="100"/>
        <v>8.507649884857341E-3</v>
      </c>
      <c r="G142" s="200">
        <f t="shared" si="94"/>
        <v>3.0591997386280934E-2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1.0750552845307297</v>
      </c>
      <c r="C143" s="11">
        <v>1.478012210737194</v>
      </c>
      <c r="D143" s="11">
        <f t="shared" si="99"/>
        <v>0.40295692620646428</v>
      </c>
      <c r="E143" s="11">
        <v>0.74198911435724946</v>
      </c>
      <c r="F143" s="11">
        <f t="shared" ref="F143:F144" si="101">SUM(D143:E143)</f>
        <v>1.1449460405637137</v>
      </c>
      <c r="G143" s="200">
        <f t="shared" si="94"/>
        <v>3.5608602642757559E-2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0.29927824306995771</v>
      </c>
      <c r="C144" s="11">
        <v>0.56931155001597311</v>
      </c>
      <c r="D144" s="11">
        <f t="shared" si="99"/>
        <v>0.27003330694601541</v>
      </c>
      <c r="E144" s="11">
        <v>0.26641287338602859</v>
      </c>
      <c r="F144" s="11">
        <f t="shared" si="101"/>
        <v>0.53644618033204394</v>
      </c>
      <c r="G144" s="200">
        <f t="shared" si="94"/>
        <v>4.3358633835996141E-2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0.13490700219533039</v>
      </c>
      <c r="C145" s="11">
        <v>0.38159132244359828</v>
      </c>
      <c r="D145" s="11">
        <f t="shared" si="99"/>
        <v>0.24668432024826789</v>
      </c>
      <c r="E145" s="11">
        <v>0.13035542187854893</v>
      </c>
      <c r="F145" s="11">
        <f t="shared" ref="F145:F146" si="102">SUM(D145:E145)</f>
        <v>0.37703974212681679</v>
      </c>
      <c r="G145" s="200">
        <f t="shared" si="94"/>
        <v>4.6106938913375917E-2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0.22005360357628218</v>
      </c>
      <c r="C146" s="11">
        <v>0.39261181133863188</v>
      </c>
      <c r="D146" s="11">
        <f t="shared" si="99"/>
        <v>0.1725582077623497</v>
      </c>
      <c r="E146" s="11">
        <v>0.21937335889258874</v>
      </c>
      <c r="F146" s="11">
        <f t="shared" si="102"/>
        <v>0.39193156665493845</v>
      </c>
      <c r="G146" s="200">
        <f t="shared" si="94"/>
        <v>4.7186129340391014E-2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0.16207033614225053</v>
      </c>
      <c r="C147" s="11">
        <v>0.2190560424706145</v>
      </c>
      <c r="D147" s="11">
        <f t="shared" si="99"/>
        <v>5.6985706328363972E-2</v>
      </c>
      <c r="E147" s="11">
        <v>0.10478378781424889</v>
      </c>
      <c r="F147" s="11">
        <f t="shared" ref="F147" si="103">SUM(D147:E147)</f>
        <v>0.16176949414261288</v>
      </c>
      <c r="G147" s="200">
        <f t="shared" si="94"/>
        <v>3.3803565613484743E-2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1.0789176255873854</v>
      </c>
      <c r="C148" s="11">
        <v>1.8857712951605947</v>
      </c>
      <c r="D148" s="11">
        <f t="shared" ref="D148" si="104">C148-B148</f>
        <v>0.80685366957320936</v>
      </c>
      <c r="E148" s="11">
        <v>0.95477243620593744</v>
      </c>
      <c r="F148" s="11">
        <f t="shared" ref="F148" si="105">SUM(D148:E148)</f>
        <v>1.7616261057791469</v>
      </c>
      <c r="G148" s="200">
        <f t="shared" ref="G148:G149" si="106">IF(B148&gt;0,(1+(E148/B148))^(1/($C$6-$B$6))-1,0)</f>
        <v>4.3165219208737504E-2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18.668081407879107</v>
      </c>
      <c r="C149" s="11">
        <f t="shared" ref="C149:F149" si="107">SUM(C123:C148)</f>
        <v>22.095997991598285</v>
      </c>
      <c r="D149" s="11">
        <f t="shared" si="107"/>
        <v>3.4279165837191732</v>
      </c>
      <c r="E149" s="11">
        <f t="shared" si="107"/>
        <v>11.33826443841142</v>
      </c>
      <c r="F149" s="11">
        <f t="shared" si="107"/>
        <v>14.76618102213059</v>
      </c>
      <c r="G149" s="200">
        <f t="shared" si="106"/>
        <v>3.2145432304804933E-2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2.1309620406870553</v>
      </c>
      <c r="C152" s="11">
        <v>2.1188853123985494</v>
      </c>
      <c r="D152" s="11">
        <f>C152-B152</f>
        <v>-1.2076728288505922E-2</v>
      </c>
      <c r="E152" s="11">
        <v>1.1256561512486463</v>
      </c>
      <c r="F152" s="11">
        <f>SUM(D152:E152)</f>
        <v>1.1135794229601403</v>
      </c>
      <c r="G152" s="200">
        <f>IF(B152&gt;0,(1+(E152/B152))^(1/($C$6-$B$6))-1,0)</f>
        <v>2.8677897941542074E-2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0.9094743348114277</v>
      </c>
      <c r="C153" s="11">
        <v>1.303681642065436</v>
      </c>
      <c r="D153" s="11">
        <f t="shared" ref="D153:D168" si="110">C153-B153</f>
        <v>0.39420730725400832</v>
      </c>
      <c r="E153" s="11">
        <v>0.75887920232221617</v>
      </c>
      <c r="F153" s="11">
        <f t="shared" ref="F153:F160" si="111">SUM(D153:E153)</f>
        <v>1.1530865095762244</v>
      </c>
      <c r="G153" s="200">
        <f t="shared" ref="G153:G155" si="112">IF(B153&gt;0,(1+(E153/B153))^(1/($C$6-$B$6))-1,0)</f>
        <v>4.1277559971403255E-2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1.9919525646748537</v>
      </c>
      <c r="C154" s="11">
        <v>1.7534882582537272</v>
      </c>
      <c r="D154" s="11">
        <f t="shared" si="110"/>
        <v>-0.23846430642112648</v>
      </c>
      <c r="E154" s="11">
        <v>0.70280463241060009</v>
      </c>
      <c r="F154" s="11">
        <f t="shared" si="111"/>
        <v>0.46434032598947361</v>
      </c>
      <c r="G154" s="200">
        <f t="shared" si="112"/>
        <v>2.0350488074159845E-2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0.43235992645868138</v>
      </c>
      <c r="C155" s="11">
        <v>0.56577350852747432</v>
      </c>
      <c r="D155" s="11">
        <f t="shared" si="110"/>
        <v>0.13341358206879295</v>
      </c>
      <c r="E155" s="11">
        <v>0.2721274624874836</v>
      </c>
      <c r="F155" s="11">
        <f t="shared" si="111"/>
        <v>0.40554104455627654</v>
      </c>
      <c r="G155" s="200">
        <f t="shared" si="112"/>
        <v>3.3082930774446906E-2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0.18125243731020271</v>
      </c>
      <c r="C156" s="11">
        <v>0.12777605494965297</v>
      </c>
      <c r="D156" s="11">
        <f t="shared" si="110"/>
        <v>-5.3476382360549746E-2</v>
      </c>
      <c r="E156" s="11">
        <v>7.9020754837802951E-2</v>
      </c>
      <c r="F156" s="11">
        <f t="shared" si="111"/>
        <v>2.5544372477253205E-2</v>
      </c>
      <c r="G156" s="200">
        <f>IF(B156&gt;0,(1+(E156/B156))^(1/($C$6-$B$6))-1,0)</f>
        <v>2.4416045465732283E-2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1.3485329218355275</v>
      </c>
      <c r="C157" s="11">
        <v>1.5680682091699749</v>
      </c>
      <c r="D157" s="11">
        <f t="shared" si="110"/>
        <v>0.21953528733444738</v>
      </c>
      <c r="E157" s="11">
        <v>0.75324653732896441</v>
      </c>
      <c r="F157" s="11">
        <f t="shared" si="111"/>
        <v>0.97278182466341179</v>
      </c>
      <c r="G157" s="200">
        <f t="shared" ref="G157:G178" si="113">IF(B157&gt;0,(1+(E157/B157))^(1/($C$6-$B$6))-1,0)</f>
        <v>3.0026439535290494E-2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0.7433123883102819</v>
      </c>
      <c r="C158" s="11">
        <v>0.60820582715086979</v>
      </c>
      <c r="D158" s="11">
        <f t="shared" si="110"/>
        <v>-0.13510656115941211</v>
      </c>
      <c r="E158" s="11">
        <v>0.25408790154475097</v>
      </c>
      <c r="F158" s="11">
        <f t="shared" si="111"/>
        <v>0.11898134038533886</v>
      </c>
      <c r="G158" s="200">
        <f t="shared" si="113"/>
        <v>1.9795774019479184E-2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0.32928003944879675</v>
      </c>
      <c r="C159" s="11">
        <v>0.40352442753543899</v>
      </c>
      <c r="D159" s="11">
        <f t="shared" si="110"/>
        <v>7.4244388086642243E-2</v>
      </c>
      <c r="E159" s="11">
        <v>0.21648404676559696</v>
      </c>
      <c r="F159" s="11">
        <f t="shared" si="111"/>
        <v>0.2907284348522392</v>
      </c>
      <c r="G159" s="200">
        <f t="shared" si="113"/>
        <v>3.4258986844343919E-2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0.13253922585847963</v>
      </c>
      <c r="C160" s="11">
        <v>0.16662597644650928</v>
      </c>
      <c r="D160" s="11">
        <f t="shared" si="110"/>
        <v>3.4086750588029652E-2</v>
      </c>
      <c r="E160" s="11">
        <v>5.6092019175031205E-2</v>
      </c>
      <c r="F160" s="11">
        <f t="shared" si="111"/>
        <v>9.0178769763060856E-2</v>
      </c>
      <c r="G160" s="200">
        <f t="shared" si="113"/>
        <v>2.3806651533302858E-2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0.43302626340642414</v>
      </c>
      <c r="C161" s="11">
        <v>0.44441049509981029</v>
      </c>
      <c r="D161" s="11">
        <f t="shared" si="110"/>
        <v>1.1384231693386149E-2</v>
      </c>
      <c r="E161" s="11">
        <v>0.21492322164863287</v>
      </c>
      <c r="F161" s="11">
        <f t="shared" ref="F161:F162" si="114">SUM(D161:E161)</f>
        <v>0.22630745334201902</v>
      </c>
      <c r="G161" s="200">
        <f t="shared" si="113"/>
        <v>2.7231812751084661E-2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1.3281413935498088</v>
      </c>
      <c r="C162" s="11">
        <v>1.3804116041491994</v>
      </c>
      <c r="D162" s="11">
        <f t="shared" si="110"/>
        <v>5.2270210599390632E-2</v>
      </c>
      <c r="E162" s="11">
        <v>0.65281429090844711</v>
      </c>
      <c r="F162" s="11">
        <f t="shared" si="114"/>
        <v>0.70508450150783775</v>
      </c>
      <c r="G162" s="200">
        <f t="shared" si="113"/>
        <v>2.7011633685552816E-2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2.0391998744396069</v>
      </c>
      <c r="C163" s="11">
        <v>2.3207720019208424</v>
      </c>
      <c r="D163" s="11">
        <f t="shared" si="110"/>
        <v>0.2815721274812355</v>
      </c>
      <c r="E163" s="11">
        <v>1.2458604410153724</v>
      </c>
      <c r="F163" s="11">
        <f t="shared" ref="F163:F166" si="115">SUM(D163:E163)</f>
        <v>1.5274325684966079</v>
      </c>
      <c r="G163" s="200">
        <f t="shared" si="113"/>
        <v>3.2299150953528866E-2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0.3837472389270376</v>
      </c>
      <c r="C164" s="11">
        <v>0.73694734723135435</v>
      </c>
      <c r="D164" s="11">
        <f t="shared" si="110"/>
        <v>0.35320010830431675</v>
      </c>
      <c r="E164" s="11">
        <v>0.30005923530489709</v>
      </c>
      <c r="F164" s="11">
        <f t="shared" si="115"/>
        <v>0.65325934360921378</v>
      </c>
      <c r="G164" s="200">
        <f t="shared" si="113"/>
        <v>3.9263950571589712E-2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0.45535578815841132</v>
      </c>
      <c r="C165" s="11">
        <v>0.7171871682593961</v>
      </c>
      <c r="D165" s="11">
        <f t="shared" si="110"/>
        <v>0.26183138010098478</v>
      </c>
      <c r="E165" s="11">
        <v>0.37441937268950182</v>
      </c>
      <c r="F165" s="11">
        <f t="shared" si="115"/>
        <v>0.6362507527904866</v>
      </c>
      <c r="G165" s="200">
        <f t="shared" si="113"/>
        <v>4.0816027397317711E-2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1.0239924349453771</v>
      </c>
      <c r="C166" s="11">
        <v>1.3857507345681095</v>
      </c>
      <c r="D166" s="11">
        <f t="shared" si="110"/>
        <v>0.36175829962273243</v>
      </c>
      <c r="E166" s="11">
        <v>0.57856869588199533</v>
      </c>
      <c r="F166" s="11">
        <f t="shared" si="115"/>
        <v>0.94032699550472776</v>
      </c>
      <c r="G166" s="200">
        <f t="shared" si="113"/>
        <v>3.0309862619549044E-2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0.39741159427082673</v>
      </c>
      <c r="C167" s="11">
        <v>0.71069753802371449</v>
      </c>
      <c r="D167" s="11">
        <f t="shared" si="110"/>
        <v>0.31328594375288776</v>
      </c>
      <c r="E167" s="11">
        <v>0.34751644902640555</v>
      </c>
      <c r="F167" s="11">
        <f t="shared" ref="F167" si="116">SUM(D167:E167)</f>
        <v>0.66080239277929331</v>
      </c>
      <c r="G167" s="200">
        <f t="shared" si="113"/>
        <v>4.277734203538186E-2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0.26566158925510219</v>
      </c>
      <c r="C168" s="11">
        <v>0.32664240794727778</v>
      </c>
      <c r="D168" s="11">
        <f t="shared" si="110"/>
        <v>6.0980818692175587E-2</v>
      </c>
      <c r="E168" s="11">
        <v>0.1938577523220516</v>
      </c>
      <c r="F168" s="11">
        <f t="shared" ref="F168" si="117">SUM(D168:E168)</f>
        <v>0.25483857101422719</v>
      </c>
      <c r="G168" s="200">
        <f t="shared" si="113"/>
        <v>3.7205955989974226E-2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1.4788446879632962</v>
      </c>
      <c r="C169" s="11">
        <v>1.9923752181511416</v>
      </c>
      <c r="D169" s="11">
        <f>C169-B169</f>
        <v>0.51353053018784545</v>
      </c>
      <c r="E169" s="11">
        <v>1.1267215831495656</v>
      </c>
      <c r="F169" s="11">
        <f>SUM(D169:E169)</f>
        <v>1.6402521133374111</v>
      </c>
      <c r="G169" s="200">
        <f t="shared" si="113"/>
        <v>3.8481196287674546E-2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0.52010693699634425</v>
      </c>
      <c r="C170" s="11">
        <v>0.95957425787141737</v>
      </c>
      <c r="D170" s="11">
        <f t="shared" ref="D170:D176" si="118">C170-B170</f>
        <v>0.43946732087507312</v>
      </c>
      <c r="E170" s="11">
        <v>0.49524625713151876</v>
      </c>
      <c r="F170" s="11">
        <f t="shared" ref="F170:F171" si="119">SUM(D170:E170)</f>
        <v>0.93471357800659183</v>
      </c>
      <c r="G170" s="200">
        <f t="shared" si="113"/>
        <v>4.5606560605450985E-2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1.2592320657552827E-2</v>
      </c>
      <c r="C171" s="11">
        <v>1.0282574893515554E-2</v>
      </c>
      <c r="D171" s="11">
        <f t="shared" si="118"/>
        <v>-2.3097457640372729E-3</v>
      </c>
      <c r="E171" s="11">
        <v>6.1274622920728852E-3</v>
      </c>
      <c r="F171" s="11">
        <f t="shared" si="119"/>
        <v>3.8177165280356123E-3</v>
      </c>
      <c r="G171" s="200">
        <f t="shared" si="113"/>
        <v>2.6785362704578208E-2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0.78766227071605943</v>
      </c>
      <c r="C172" s="11">
        <v>0.96247201337166632</v>
      </c>
      <c r="D172" s="11">
        <f t="shared" si="118"/>
        <v>0.17480974265560689</v>
      </c>
      <c r="E172" s="11">
        <v>0.44521554577741879</v>
      </c>
      <c r="F172" s="11">
        <f t="shared" ref="F172:F173" si="120">SUM(D172:E172)</f>
        <v>0.62002528843302573</v>
      </c>
      <c r="G172" s="200">
        <f t="shared" si="113"/>
        <v>3.0319690368611596E-2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0.34626506380118588</v>
      </c>
      <c r="C173" s="11">
        <v>0.57063652947338095</v>
      </c>
      <c r="D173" s="11">
        <f t="shared" si="118"/>
        <v>0.22437146567219507</v>
      </c>
      <c r="E173" s="11">
        <v>0.25486811359312189</v>
      </c>
      <c r="F173" s="11">
        <f t="shared" si="120"/>
        <v>0.47923957926531696</v>
      </c>
      <c r="G173" s="200">
        <f t="shared" si="113"/>
        <v>3.7458662952281507E-2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0.30955782273748439</v>
      </c>
      <c r="C174" s="11">
        <v>0.67498881895606744</v>
      </c>
      <c r="D174" s="11">
        <f t="shared" si="118"/>
        <v>0.36543099621858305</v>
      </c>
      <c r="E174" s="11">
        <v>0.25600771035940295</v>
      </c>
      <c r="F174" s="11">
        <f t="shared" ref="F174:F175" si="121">SUM(D174:E174)</f>
        <v>0.62143870657798606</v>
      </c>
      <c r="G174" s="200">
        <f t="shared" si="113"/>
        <v>4.0996837350419923E-2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0.31171595388577689</v>
      </c>
      <c r="C175" s="11">
        <v>0.52316242536771596</v>
      </c>
      <c r="D175" s="11">
        <f t="shared" si="118"/>
        <v>0.21144647148193907</v>
      </c>
      <c r="E175" s="11">
        <v>0.3045030166141221</v>
      </c>
      <c r="F175" s="11">
        <f t="shared" si="121"/>
        <v>0.51594948809606112</v>
      </c>
      <c r="G175" s="200">
        <f t="shared" si="113"/>
        <v>4.6481934738482611E-2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0.19031488433698199</v>
      </c>
      <c r="C176" s="11">
        <v>0.23747706584458084</v>
      </c>
      <c r="D176" s="11">
        <f t="shared" si="118"/>
        <v>4.7162181507598849E-2</v>
      </c>
      <c r="E176" s="11">
        <v>0.10346098725020321</v>
      </c>
      <c r="F176" s="11">
        <f t="shared" ref="F176" si="122">SUM(D176:E176)</f>
        <v>0.15062316875780207</v>
      </c>
      <c r="G176" s="200">
        <f t="shared" si="113"/>
        <v>2.9365380155413678E-2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0.98796189083358854</v>
      </c>
      <c r="C177" s="11">
        <v>1.6552918668674281</v>
      </c>
      <c r="D177" s="11">
        <f t="shared" ref="D177" si="123">C177-B177</f>
        <v>0.66732997603383959</v>
      </c>
      <c r="E177" s="11">
        <v>0.82907301362685271</v>
      </c>
      <c r="F177" s="11">
        <f t="shared" ref="F177" si="124">SUM(D177:E177)</f>
        <v>1.4964029896606923</v>
      </c>
      <c r="G177" s="200">
        <f t="shared" si="113"/>
        <v>4.1457467910588353E-2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19.471223888276171</v>
      </c>
      <c r="C178" s="11">
        <f t="shared" ref="C178:F178" si="125">SUM(C152:C177)</f>
        <v>24.225109284494248</v>
      </c>
      <c r="D178" s="11">
        <f t="shared" si="125"/>
        <v>4.7538853962180792</v>
      </c>
      <c r="E178" s="11">
        <f t="shared" si="125"/>
        <v>11.947641856712675</v>
      </c>
      <c r="F178" s="11">
        <f t="shared" si="125"/>
        <v>16.701527252930752</v>
      </c>
      <c r="G178" s="200">
        <f t="shared" si="113"/>
        <v>3.2412252722936463E-2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5.3611334372286468</v>
      </c>
      <c r="C181" s="11">
        <v>4.7333230013184364</v>
      </c>
      <c r="D181" s="11">
        <f>C181-B181</f>
        <v>-0.62781043591021035</v>
      </c>
      <c r="E181" s="11">
        <v>1.9566758798889816</v>
      </c>
      <c r="F181" s="11">
        <f>SUM(D181:E181)</f>
        <v>1.3288654439787713</v>
      </c>
      <c r="G181" s="200">
        <f>IF(B181&gt;0,(1+(E181/B181))^(1/($C$6-$B$6))-1,0)</f>
        <v>2.0958991128553706E-2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2.4152341013855594</v>
      </c>
      <c r="C182" s="11">
        <v>2.9029495068912552</v>
      </c>
      <c r="D182" s="11">
        <f t="shared" ref="D182:D197" si="128">C182-B182</f>
        <v>0.48771540550569581</v>
      </c>
      <c r="E182" s="11">
        <v>1.1920413895453115</v>
      </c>
      <c r="F182" s="11">
        <f t="shared" ref="F182:F189" si="129">SUM(D182:E182)</f>
        <v>1.6797567950510073</v>
      </c>
      <c r="G182" s="200">
        <f t="shared" ref="G182:G184" si="130">IF(B182&gt;0,(1+(E182/B182))^(1/($C$6-$B$6))-1,0)</f>
        <v>2.7104594510050317E-2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3.3966305820977851</v>
      </c>
      <c r="C183" s="11">
        <v>2.958485863758102</v>
      </c>
      <c r="D183" s="11">
        <f t="shared" si="128"/>
        <v>-0.43814471833968316</v>
      </c>
      <c r="E183" s="11">
        <v>0.85501266001236131</v>
      </c>
      <c r="F183" s="11">
        <f t="shared" si="129"/>
        <v>0.41686794167267816</v>
      </c>
      <c r="G183" s="200">
        <f t="shared" si="130"/>
        <v>1.5080691039464078E-2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1.7388491337386538</v>
      </c>
      <c r="C184" s="11">
        <v>2.3092555495795186</v>
      </c>
      <c r="D184" s="11">
        <f t="shared" si="128"/>
        <v>0.57040641584086482</v>
      </c>
      <c r="E184" s="11">
        <v>1.1028041934535922</v>
      </c>
      <c r="F184" s="11">
        <f t="shared" si="129"/>
        <v>1.673210609294457</v>
      </c>
      <c r="G184" s="200">
        <f t="shared" si="130"/>
        <v>3.3286160738803749E-2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0.81644867448272396</v>
      </c>
      <c r="C185" s="11">
        <v>0.90668687159987083</v>
      </c>
      <c r="D185" s="11">
        <f t="shared" si="128"/>
        <v>9.0238197117146868E-2</v>
      </c>
      <c r="E185" s="11">
        <v>0.35317854490568029</v>
      </c>
      <c r="F185" s="11">
        <f t="shared" si="129"/>
        <v>0.44341674202282716</v>
      </c>
      <c r="G185" s="200">
        <f>IF(B185&gt;0,(1+(E185/B185))^(1/($C$6-$B$6))-1,0)</f>
        <v>2.4254557882291028E-2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3.4791724198944345</v>
      </c>
      <c r="C186" s="11">
        <v>4.0209190770594789</v>
      </c>
      <c r="D186" s="11">
        <f t="shared" si="128"/>
        <v>0.54174665716504444</v>
      </c>
      <c r="E186" s="11">
        <v>1.5100898244996337</v>
      </c>
      <c r="F186" s="11">
        <f t="shared" si="129"/>
        <v>2.0518364816646781</v>
      </c>
      <c r="G186" s="200">
        <f t="shared" ref="G186:G205" si="131">IF(B186&gt;0,(1+(E186/B186))^(1/($C$6-$B$6))-1,0)</f>
        <v>2.4324024212774464E-2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1.4354904941471727</v>
      </c>
      <c r="C187" s="11">
        <v>0.85473350956452365</v>
      </c>
      <c r="D187" s="11">
        <f t="shared" si="128"/>
        <v>-0.58075698458264902</v>
      </c>
      <c r="E187" s="11">
        <v>0.34282811924525269</v>
      </c>
      <c r="F187" s="11">
        <f t="shared" si="129"/>
        <v>-0.23792886533739632</v>
      </c>
      <c r="G187" s="200">
        <f t="shared" si="131"/>
        <v>1.4379857569062127E-2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1.3499683868322825</v>
      </c>
      <c r="C188" s="11">
        <v>1.7557531565030968</v>
      </c>
      <c r="D188" s="11">
        <f t="shared" si="128"/>
        <v>0.40578476967081434</v>
      </c>
      <c r="E188" s="11">
        <v>0.82672521349982875</v>
      </c>
      <c r="F188" s="11">
        <f t="shared" si="129"/>
        <v>1.232509983170643</v>
      </c>
      <c r="G188" s="200">
        <f t="shared" si="131"/>
        <v>3.2360977422021486E-2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0.49322277188581887</v>
      </c>
      <c r="C189" s="11">
        <v>0.56161831470644707</v>
      </c>
      <c r="D189" s="11">
        <f t="shared" si="128"/>
        <v>6.8395542820628208E-2</v>
      </c>
      <c r="E189" s="11">
        <v>0.13184943039898742</v>
      </c>
      <c r="F189" s="11">
        <f t="shared" si="129"/>
        <v>0.20024497321961562</v>
      </c>
      <c r="G189" s="200">
        <f t="shared" si="131"/>
        <v>1.5919128768307811E-2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1.1498524155693657</v>
      </c>
      <c r="C190" s="11">
        <v>1.2283017346930947</v>
      </c>
      <c r="D190" s="11">
        <f t="shared" si="128"/>
        <v>7.8449319123728989E-2</v>
      </c>
      <c r="E190" s="11">
        <v>0.45147217064248457</v>
      </c>
      <c r="F190" s="11">
        <f t="shared" ref="F190:F191" si="132">SUM(D190:E190)</f>
        <v>0.52992148976621356</v>
      </c>
      <c r="G190" s="200">
        <f t="shared" si="131"/>
        <v>2.2325400488433456E-2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4.336882347626716</v>
      </c>
      <c r="C191" s="11">
        <v>3.841141589633267</v>
      </c>
      <c r="D191" s="11">
        <f t="shared" si="128"/>
        <v>-0.49574075799344897</v>
      </c>
      <c r="E191" s="11">
        <v>1.5503701905635223</v>
      </c>
      <c r="F191" s="11">
        <f t="shared" si="132"/>
        <v>1.0546294325700734</v>
      </c>
      <c r="G191" s="200">
        <f t="shared" si="131"/>
        <v>2.0584578518583418E-2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6.5338407547524122</v>
      </c>
      <c r="C192" s="11">
        <v>5.2068957309998893</v>
      </c>
      <c r="D192" s="11">
        <f t="shared" si="128"/>
        <v>-1.3269450237525229</v>
      </c>
      <c r="E192" s="11">
        <v>2.5815730384036226</v>
      </c>
      <c r="F192" s="11">
        <f t="shared" ref="F192:F195" si="133">SUM(D192:E192)</f>
        <v>1.2546280146510997</v>
      </c>
      <c r="G192" s="200">
        <f t="shared" si="131"/>
        <v>2.2446335763477432E-2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1.2459720342458289</v>
      </c>
      <c r="C193" s="11">
        <v>0.53693338182185624</v>
      </c>
      <c r="D193" s="11">
        <f t="shared" si="128"/>
        <v>-0.70903865242397268</v>
      </c>
      <c r="E193" s="11">
        <v>0.46901719971619776</v>
      </c>
      <c r="F193" s="11">
        <f t="shared" si="133"/>
        <v>-0.24002145270777492</v>
      </c>
      <c r="G193" s="200">
        <f t="shared" si="131"/>
        <v>2.1527839537053062E-2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0.859710588396701</v>
      </c>
      <c r="C194" s="11">
        <v>0.91655669014404206</v>
      </c>
      <c r="D194" s="11">
        <f t="shared" si="128"/>
        <v>5.684610174734106E-2</v>
      </c>
      <c r="E194" s="11">
        <v>0.41252554699588373</v>
      </c>
      <c r="F194" s="11">
        <f t="shared" si="133"/>
        <v>0.46937164874322479</v>
      </c>
      <c r="G194" s="200">
        <f t="shared" si="131"/>
        <v>2.6473393332057338E-2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6.2992177410976877</v>
      </c>
      <c r="C195" s="11">
        <v>6.3128913387372672</v>
      </c>
      <c r="D195" s="11">
        <f t="shared" si="128"/>
        <v>1.3673597639579427E-2</v>
      </c>
      <c r="E195" s="11">
        <v>2.1457272852052505</v>
      </c>
      <c r="F195" s="11">
        <f t="shared" si="133"/>
        <v>2.1594008828448299</v>
      </c>
      <c r="G195" s="200">
        <f t="shared" si="131"/>
        <v>1.9735050219884753E-2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4.235619375068568</v>
      </c>
      <c r="C196" s="11">
        <v>4.7715248309636298</v>
      </c>
      <c r="D196" s="11">
        <f t="shared" si="128"/>
        <v>0.53590545589506178</v>
      </c>
      <c r="E196" s="11">
        <v>1.7385132050679994</v>
      </c>
      <c r="F196" s="11">
        <f t="shared" ref="F196" si="134">SUM(D196:E196)</f>
        <v>2.274418660963061</v>
      </c>
      <c r="G196" s="200">
        <f t="shared" si="131"/>
        <v>2.3192140098814429E-2</v>
      </c>
    </row>
    <row r="197" spans="1:14" x14ac:dyDescent="0.2">
      <c r="A197" t="str">
        <f t="shared" si="127"/>
        <v>54 Textiles, printing and other skilled trades</v>
      </c>
      <c r="B197" s="11">
        <v>1.6099323819670461</v>
      </c>
      <c r="C197" s="11">
        <v>1.7646817556155632</v>
      </c>
      <c r="D197" s="11">
        <f t="shared" si="128"/>
        <v>0.15474937364851704</v>
      </c>
      <c r="E197" s="11">
        <v>0.68968700758455848</v>
      </c>
      <c r="F197" s="11">
        <f t="shared" ref="F197" si="135">SUM(D197:E197)</f>
        <v>0.84443638123307552</v>
      </c>
      <c r="G197" s="200">
        <f t="shared" si="131"/>
        <v>2.4054857001991614E-2</v>
      </c>
    </row>
    <row r="198" spans="1:14" x14ac:dyDescent="0.2">
      <c r="A198" t="str">
        <f t="shared" si="127"/>
        <v>61 Caring personal service occupations</v>
      </c>
      <c r="B198" s="11">
        <v>9.2790294440795353</v>
      </c>
      <c r="C198" s="11">
        <v>13.418481978597852</v>
      </c>
      <c r="D198" s="11">
        <f>C198-B198</f>
        <v>4.1394525345183162</v>
      </c>
      <c r="E198" s="11">
        <v>6.218943579916286</v>
      </c>
      <c r="F198" s="11">
        <f>SUM(D198:E198)</f>
        <v>10.358396114434601</v>
      </c>
      <c r="G198" s="200">
        <f t="shared" si="131"/>
        <v>3.4788252825356025E-2</v>
      </c>
    </row>
    <row r="199" spans="1:14" x14ac:dyDescent="0.2">
      <c r="A199" t="str">
        <f t="shared" si="127"/>
        <v>62 Leisure, travel and related personal service occupations</v>
      </c>
      <c r="B199" s="11">
        <v>1.6409338559616293</v>
      </c>
      <c r="C199" s="11">
        <v>1.7748871641826294</v>
      </c>
      <c r="D199" s="11">
        <f t="shared" ref="D199:D205" si="136">C199-B199</f>
        <v>0.13395330822100004</v>
      </c>
      <c r="E199" s="11">
        <v>0.75901275952814129</v>
      </c>
      <c r="F199" s="11">
        <f t="shared" ref="F199:F200" si="137">SUM(D199:E199)</f>
        <v>0.89296606774914133</v>
      </c>
      <c r="G199" s="200">
        <f t="shared" si="131"/>
        <v>2.5669324811177452E-2</v>
      </c>
    </row>
    <row r="200" spans="1:14" x14ac:dyDescent="0.2">
      <c r="A200" t="str">
        <f t="shared" si="127"/>
        <v>63 Community and civil enforcement occupations</v>
      </c>
      <c r="B200" s="11">
        <v>5.2114837025818712E-2</v>
      </c>
      <c r="C200" s="11">
        <v>3.344192835443028E-2</v>
      </c>
      <c r="D200" s="11">
        <f t="shared" si="136"/>
        <v>-1.8672908671388433E-2</v>
      </c>
      <c r="E200" s="11">
        <v>1.206763376497417E-2</v>
      </c>
      <c r="F200" s="11">
        <f t="shared" si="137"/>
        <v>-6.6052749064142626E-3</v>
      </c>
      <c r="G200" s="200">
        <f t="shared" si="131"/>
        <v>1.3982212382343873E-2</v>
      </c>
    </row>
    <row r="201" spans="1:14" x14ac:dyDescent="0.2">
      <c r="A201" t="str">
        <f t="shared" si="127"/>
        <v>71 Sales occupations</v>
      </c>
      <c r="B201" s="11">
        <v>6.5781616907869864</v>
      </c>
      <c r="C201" s="11">
        <v>7.0208468712703702</v>
      </c>
      <c r="D201" s="11">
        <f t="shared" si="136"/>
        <v>0.44268518048338379</v>
      </c>
      <c r="E201" s="11">
        <v>2.9155206986409672</v>
      </c>
      <c r="F201" s="11">
        <f t="shared" ref="F201:F202" si="138">SUM(D201:E201)</f>
        <v>3.358205879124351</v>
      </c>
      <c r="G201" s="200">
        <f t="shared" si="131"/>
        <v>2.4759634861641011E-2</v>
      </c>
    </row>
    <row r="202" spans="1:14" x14ac:dyDescent="0.2">
      <c r="A202" t="str">
        <f t="shared" si="127"/>
        <v>72 Customer service occupations</v>
      </c>
      <c r="B202" s="11">
        <v>1.5783955427747844</v>
      </c>
      <c r="C202" s="11">
        <v>2.2947287522938491</v>
      </c>
      <c r="D202" s="11">
        <f t="shared" si="136"/>
        <v>0.71633320951906465</v>
      </c>
      <c r="E202" s="11">
        <v>0.85978744899722059</v>
      </c>
      <c r="F202" s="11">
        <f t="shared" si="138"/>
        <v>1.5761206585162852</v>
      </c>
      <c r="G202" s="200">
        <f t="shared" si="131"/>
        <v>2.941390461225768E-2</v>
      </c>
    </row>
    <row r="203" spans="1:14" x14ac:dyDescent="0.2">
      <c r="A203" t="str">
        <f t="shared" si="127"/>
        <v>81 Process, plant and machine operatives</v>
      </c>
      <c r="B203" s="11">
        <v>2.1643881337253279</v>
      </c>
      <c r="C203" s="11">
        <v>3.4862553321646361</v>
      </c>
      <c r="D203" s="11">
        <f t="shared" si="136"/>
        <v>1.3218671984393082</v>
      </c>
      <c r="E203" s="11">
        <v>1.0734216456956402</v>
      </c>
      <c r="F203" s="11">
        <f t="shared" ref="F203:F204" si="139">SUM(D203:E203)</f>
        <v>2.3952888441349485</v>
      </c>
      <c r="G203" s="200">
        <f t="shared" si="131"/>
        <v>2.721435307098119E-2</v>
      </c>
    </row>
    <row r="204" spans="1:14" x14ac:dyDescent="0.2">
      <c r="A204" t="str">
        <f t="shared" si="127"/>
        <v>82 Transport and mobile machine drivers and operatives</v>
      </c>
      <c r="B204" s="11">
        <v>1.9639032663826177</v>
      </c>
      <c r="C204" s="11">
        <v>2.7121028155760776</v>
      </c>
      <c r="D204" s="11">
        <f t="shared" si="136"/>
        <v>0.74819954919345988</v>
      </c>
      <c r="E204" s="11">
        <v>1.2065385631102927</v>
      </c>
      <c r="F204" s="11">
        <f t="shared" si="139"/>
        <v>1.9547381123037526</v>
      </c>
      <c r="G204" s="200">
        <f t="shared" si="131"/>
        <v>3.2444336907566651E-2</v>
      </c>
    </row>
    <row r="205" spans="1:14" x14ac:dyDescent="0.2">
      <c r="A205" t="str">
        <f t="shared" si="127"/>
        <v>91 Elementary trades and related occupations</v>
      </c>
      <c r="B205" s="11">
        <v>0.94891169475684922</v>
      </c>
      <c r="C205" s="11">
        <v>1.1241613696283326</v>
      </c>
      <c r="D205" s="11">
        <f t="shared" si="136"/>
        <v>0.17524967487148335</v>
      </c>
      <c r="E205" s="11">
        <v>0.36449862119322307</v>
      </c>
      <c r="F205" s="11">
        <f t="shared" ref="F205" si="140">SUM(D205:E205)</f>
        <v>0.53974829606470642</v>
      </c>
      <c r="G205" s="200">
        <f t="shared" si="131"/>
        <v>2.190762954250558E-2</v>
      </c>
    </row>
    <row r="206" spans="1:14" x14ac:dyDescent="0.2">
      <c r="A206" t="str">
        <f t="shared" si="127"/>
        <v>92 Elementary administration and service occupations</v>
      </c>
      <c r="B206" s="11">
        <v>5.5768994879131153</v>
      </c>
      <c r="C206" s="11">
        <v>5.8182574982021737</v>
      </c>
      <c r="D206" s="11">
        <f t="shared" ref="D206" si="141">C206-B206</f>
        <v>0.24135801028905846</v>
      </c>
      <c r="E206" s="11">
        <v>2.7018300825071719</v>
      </c>
      <c r="F206" s="11">
        <f t="shared" ref="F206" si="142">SUM(D206:E206)</f>
        <v>2.9431880927962304</v>
      </c>
      <c r="G206" s="200">
        <f t="shared" ref="G206:G207" si="143">IF(B206&gt;0,(1+(E206/B206))^(1/($C$6-$B$6))-1,0)</f>
        <v>2.668698964575289E-2</v>
      </c>
    </row>
    <row r="207" spans="1:14" x14ac:dyDescent="0.2">
      <c r="A207" t="str">
        <f t="shared" si="127"/>
        <v>All occupations</v>
      </c>
      <c r="B207" s="11">
        <f>SUM(B181:B206)</f>
        <v>76.539915593824063</v>
      </c>
      <c r="C207" s="11">
        <f t="shared" ref="C207:F207" si="144">SUM(C181:C206)</f>
        <v>83.265815613859687</v>
      </c>
      <c r="D207" s="11">
        <f t="shared" si="144"/>
        <v>6.7259000200356214</v>
      </c>
      <c r="E207" s="11">
        <f t="shared" si="144"/>
        <v>34.421711932983065</v>
      </c>
      <c r="F207" s="11">
        <f t="shared" si="144"/>
        <v>41.147611953018696</v>
      </c>
      <c r="G207" s="200">
        <f t="shared" si="143"/>
        <v>2.5067165496864385E-2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3.7748166466312671</v>
      </c>
      <c r="C210" s="11">
        <v>2.0895251422984251</v>
      </c>
      <c r="D210" s="11">
        <f>C210-B210</f>
        <v>-1.685291504332842</v>
      </c>
      <c r="E210" s="11">
        <v>1.2639446751935168</v>
      </c>
      <c r="F210" s="11">
        <f>SUM(D210:E210)</f>
        <v>-0.4213468291393252</v>
      </c>
      <c r="G210" s="200">
        <f>IF(B210&gt;0,(1+(E210/B210))^(1/($C$6-$B$6))-1,0)</f>
        <v>1.944044974147574E-2</v>
      </c>
    </row>
    <row r="211" spans="1:7" x14ac:dyDescent="0.2">
      <c r="A211" t="str">
        <f t="shared" si="146"/>
        <v>12 Other managers and proprietors</v>
      </c>
      <c r="B211" s="11">
        <v>2.4729282771341534</v>
      </c>
      <c r="C211" s="11">
        <v>2.1976324245892029</v>
      </c>
      <c r="D211" s="11">
        <f t="shared" ref="D211:D226" si="147">C211-B211</f>
        <v>-0.27529585254495048</v>
      </c>
      <c r="E211" s="11">
        <v>1.3702132214066265</v>
      </c>
      <c r="F211" s="11">
        <f t="shared" ref="F211:F218" si="148">SUM(D211:E211)</f>
        <v>1.094917368861676</v>
      </c>
      <c r="G211" s="200">
        <f t="shared" ref="G211:G213" si="149">IF(B211&gt;0,(1+(E211/B211))^(1/($C$6-$B$6))-1,0)</f>
        <v>2.9828698558878708E-2</v>
      </c>
    </row>
    <row r="212" spans="1:7" x14ac:dyDescent="0.2">
      <c r="A212" t="str">
        <f t="shared" si="146"/>
        <v>21 Science, research, engineering and technology professionals</v>
      </c>
      <c r="B212" s="11">
        <v>2.1955937717892793</v>
      </c>
      <c r="C212" s="11">
        <v>1.471418633192825</v>
      </c>
      <c r="D212" s="11">
        <f t="shared" si="147"/>
        <v>-0.72417513859645433</v>
      </c>
      <c r="E212" s="11">
        <v>0.60917849163357085</v>
      </c>
      <c r="F212" s="11">
        <f t="shared" si="148"/>
        <v>-0.11499664696288348</v>
      </c>
      <c r="G212" s="200">
        <f t="shared" si="149"/>
        <v>1.6458630231292792E-2</v>
      </c>
    </row>
    <row r="213" spans="1:7" x14ac:dyDescent="0.2">
      <c r="A213" t="str">
        <f t="shared" si="146"/>
        <v>22 Health professionals</v>
      </c>
      <c r="B213" s="11">
        <v>1.1822774146323092</v>
      </c>
      <c r="C213" s="11">
        <v>0.87873438056733388</v>
      </c>
      <c r="D213" s="11">
        <f t="shared" si="147"/>
        <v>-0.30354303406497529</v>
      </c>
      <c r="E213" s="11">
        <v>0.53926745986815039</v>
      </c>
      <c r="F213" s="11">
        <f t="shared" si="148"/>
        <v>0.2357244258031751</v>
      </c>
      <c r="G213" s="200">
        <f t="shared" si="149"/>
        <v>2.5368402733941586E-2</v>
      </c>
    </row>
    <row r="214" spans="1:7" x14ac:dyDescent="0.2">
      <c r="A214" t="str">
        <f t="shared" si="146"/>
        <v>23 Teaching and other educational professionals</v>
      </c>
      <c r="B214" s="11">
        <v>0.51655047523319819</v>
      </c>
      <c r="C214" s="11">
        <v>0.34893605620541857</v>
      </c>
      <c r="D214" s="11">
        <f t="shared" si="147"/>
        <v>-0.16761441902777963</v>
      </c>
      <c r="E214" s="11">
        <v>0.20426865323357862</v>
      </c>
      <c r="F214" s="11">
        <f t="shared" si="148"/>
        <v>3.6654234205798997E-2</v>
      </c>
      <c r="G214" s="200">
        <f>IF(B214&gt;0,(1+(E214/B214))^(1/($C$6-$B$6))-1,0)</f>
        <v>2.2462924852117094E-2</v>
      </c>
    </row>
    <row r="215" spans="1:7" x14ac:dyDescent="0.2">
      <c r="A215" t="str">
        <f t="shared" si="146"/>
        <v>24 Business, media and public service professionals</v>
      </c>
      <c r="B215" s="11">
        <v>2.1225061902270945</v>
      </c>
      <c r="C215" s="11">
        <v>1.4568939032879074</v>
      </c>
      <c r="D215" s="11">
        <f t="shared" si="147"/>
        <v>-0.66561228693918717</v>
      </c>
      <c r="E215" s="11">
        <v>0.74680820249475566</v>
      </c>
      <c r="F215" s="11">
        <f t="shared" si="148"/>
        <v>8.1195915555568487E-2</v>
      </c>
      <c r="G215" s="200">
        <f t="shared" ref="G215:G234" si="150">IF(B215&gt;0,(1+(E215/B215))^(1/($C$6-$B$6))-1,0)</f>
        <v>2.0301702713080516E-2</v>
      </c>
    </row>
    <row r="216" spans="1:7" x14ac:dyDescent="0.2">
      <c r="A216" t="str">
        <f t="shared" si="146"/>
        <v>31 Science, engineering and technology associate professionals</v>
      </c>
      <c r="B216" s="11">
        <v>0.98832866000724717</v>
      </c>
      <c r="C216" s="11">
        <v>0.63875585456457806</v>
      </c>
      <c r="D216" s="11">
        <f t="shared" si="147"/>
        <v>-0.34957280544266911</v>
      </c>
      <c r="E216" s="11">
        <v>0.28701124243545345</v>
      </c>
      <c r="F216" s="11">
        <f t="shared" si="148"/>
        <v>-6.2561563007215659E-2</v>
      </c>
      <c r="G216" s="200">
        <f t="shared" si="150"/>
        <v>1.7142116149506892E-2</v>
      </c>
    </row>
    <row r="217" spans="1:7" x14ac:dyDescent="0.2">
      <c r="A217" t="str">
        <f t="shared" si="146"/>
        <v>32 Health and social care associate professionals</v>
      </c>
      <c r="B217" s="11">
        <v>0.9246765805840943</v>
      </c>
      <c r="C217" s="11">
        <v>0.65799518585928807</v>
      </c>
      <c r="D217" s="11">
        <f t="shared" si="147"/>
        <v>-0.26668139472480623</v>
      </c>
      <c r="E217" s="11">
        <v>0.41956910237501882</v>
      </c>
      <c r="F217" s="11">
        <f t="shared" si="148"/>
        <v>0.15288770765021259</v>
      </c>
      <c r="G217" s="200">
        <f t="shared" si="150"/>
        <v>2.5256629362170102E-2</v>
      </c>
    </row>
    <row r="218" spans="1:7" x14ac:dyDescent="0.2">
      <c r="A218" t="str">
        <f t="shared" si="146"/>
        <v>33 Protective service occupations</v>
      </c>
      <c r="B218" s="11">
        <v>0.54627076536898223</v>
      </c>
      <c r="C218" s="11">
        <v>0.41368677832336648</v>
      </c>
      <c r="D218" s="11">
        <f t="shared" si="147"/>
        <v>-0.13258398704561575</v>
      </c>
      <c r="E218" s="11">
        <v>0.15522984846246682</v>
      </c>
      <c r="F218" s="11">
        <f t="shared" si="148"/>
        <v>2.2645861416851071E-2</v>
      </c>
      <c r="G218" s="200">
        <f t="shared" si="150"/>
        <v>1.6813584611941934E-2</v>
      </c>
    </row>
    <row r="219" spans="1:7" x14ac:dyDescent="0.2">
      <c r="A219" t="str">
        <f t="shared" si="146"/>
        <v>34 Culture, media and sports occupations</v>
      </c>
      <c r="B219" s="11">
        <v>0.51016858262936271</v>
      </c>
      <c r="C219" s="11">
        <v>0.21690647116768</v>
      </c>
      <c r="D219" s="11">
        <f t="shared" si="147"/>
        <v>-0.29326211146168268</v>
      </c>
      <c r="E219" s="11">
        <v>0.13227105344398202</v>
      </c>
      <c r="F219" s="11">
        <f t="shared" ref="F219:F220" si="151">SUM(D219:E219)</f>
        <v>-0.16099105801770067</v>
      </c>
      <c r="G219" s="200">
        <f t="shared" si="150"/>
        <v>1.5487482676960207E-2</v>
      </c>
    </row>
    <row r="220" spans="1:7" x14ac:dyDescent="0.2">
      <c r="A220" t="str">
        <f t="shared" si="146"/>
        <v>35 Business and public service associate professionals</v>
      </c>
      <c r="B220" s="11">
        <v>3.1040785527417625</v>
      </c>
      <c r="C220" s="11">
        <v>1.7887475942483062</v>
      </c>
      <c r="D220" s="11">
        <f t="shared" si="147"/>
        <v>-1.3153309584934563</v>
      </c>
      <c r="E220" s="11">
        <v>0.92623165315170741</v>
      </c>
      <c r="F220" s="11">
        <f t="shared" si="151"/>
        <v>-0.38909930534174886</v>
      </c>
      <c r="G220" s="200">
        <f t="shared" si="150"/>
        <v>1.756083903942196E-2</v>
      </c>
    </row>
    <row r="221" spans="1:7" x14ac:dyDescent="0.2">
      <c r="A221" t="str">
        <f t="shared" si="146"/>
        <v>41 Administrative occupations</v>
      </c>
      <c r="B221" s="11">
        <v>6.3819337579631616</v>
      </c>
      <c r="C221" s="11">
        <v>2.890484922702885</v>
      </c>
      <c r="D221" s="11">
        <f t="shared" si="147"/>
        <v>-3.4914488352602766</v>
      </c>
      <c r="E221" s="11">
        <v>1.936842997952652</v>
      </c>
      <c r="F221" s="11">
        <f t="shared" ref="F221:F224" si="152">SUM(D221:E221)</f>
        <v>-1.5546058373076246</v>
      </c>
      <c r="G221" s="200">
        <f t="shared" si="150"/>
        <v>1.7826635741218233E-2</v>
      </c>
    </row>
    <row r="222" spans="1:7" x14ac:dyDescent="0.2">
      <c r="A222" t="str">
        <f t="shared" si="146"/>
        <v>42 Secretarial and related occupations</v>
      </c>
      <c r="B222" s="11">
        <v>1.3891675346187491</v>
      </c>
      <c r="C222" s="11">
        <v>0.25924885222567218</v>
      </c>
      <c r="D222" s="11">
        <f t="shared" si="147"/>
        <v>-1.1299186823930769</v>
      </c>
      <c r="E222" s="11">
        <v>0.39522638896203022</v>
      </c>
      <c r="F222" s="11">
        <f t="shared" si="152"/>
        <v>-0.73469229343104669</v>
      </c>
      <c r="G222" s="200">
        <f t="shared" si="150"/>
        <v>1.6831693051328811E-2</v>
      </c>
    </row>
    <row r="223" spans="1:7" x14ac:dyDescent="0.2">
      <c r="A223" t="str">
        <f t="shared" si="146"/>
        <v>51 Skilled agricultural and related trades</v>
      </c>
      <c r="B223" s="11">
        <v>1.1373278490055658</v>
      </c>
      <c r="C223" s="11">
        <v>0.99944589849171783</v>
      </c>
      <c r="D223" s="11">
        <f t="shared" si="147"/>
        <v>-0.137881950513848</v>
      </c>
      <c r="E223" s="11">
        <v>0.55701570713630622</v>
      </c>
      <c r="F223" s="11">
        <f t="shared" si="152"/>
        <v>0.41913375662245822</v>
      </c>
      <c r="G223" s="200">
        <f t="shared" si="150"/>
        <v>2.6930501855707778E-2</v>
      </c>
    </row>
    <row r="224" spans="1:7" x14ac:dyDescent="0.2">
      <c r="A224" t="str">
        <f t="shared" si="146"/>
        <v>52 Skilled metal, electrical and electronic trades</v>
      </c>
      <c r="B224" s="11">
        <v>3.2505466776414895</v>
      </c>
      <c r="C224" s="11">
        <v>1.970377987096021</v>
      </c>
      <c r="D224" s="11">
        <f t="shared" si="147"/>
        <v>-1.2801686905454686</v>
      </c>
      <c r="E224" s="11">
        <v>0.99948565161213143</v>
      </c>
      <c r="F224" s="11">
        <f t="shared" si="152"/>
        <v>-0.28068303893333713</v>
      </c>
      <c r="G224" s="200">
        <f t="shared" si="150"/>
        <v>1.8034247939633818E-2</v>
      </c>
    </row>
    <row r="225" spans="1:7" x14ac:dyDescent="0.2">
      <c r="A225" t="str">
        <f t="shared" si="146"/>
        <v>53 Skilled construction and building trades</v>
      </c>
      <c r="B225" s="11">
        <v>3.7260501526536287</v>
      </c>
      <c r="C225" s="11">
        <v>3.9625319112764892</v>
      </c>
      <c r="D225" s="11">
        <f t="shared" si="147"/>
        <v>0.23648175862286047</v>
      </c>
      <c r="E225" s="11">
        <v>1.9099725331358419</v>
      </c>
      <c r="F225" s="11">
        <f t="shared" ref="F225" si="153">SUM(D225:E225)</f>
        <v>2.1464542917587024</v>
      </c>
      <c r="G225" s="200">
        <f t="shared" si="150"/>
        <v>2.7972750234251942E-2</v>
      </c>
    </row>
    <row r="226" spans="1:7" x14ac:dyDescent="0.2">
      <c r="A226" t="str">
        <f t="shared" si="146"/>
        <v>54 Textiles, printing and other skilled trades</v>
      </c>
      <c r="B226" s="11">
        <v>1.6600099913761732</v>
      </c>
      <c r="C226" s="11">
        <v>1.2272907746334061</v>
      </c>
      <c r="D226" s="11">
        <f t="shared" si="147"/>
        <v>-0.43271921674276714</v>
      </c>
      <c r="E226" s="11">
        <v>0.57311784559249201</v>
      </c>
      <c r="F226" s="11">
        <f t="shared" ref="F226" si="154">SUM(D226:E226)</f>
        <v>0.14039862884972487</v>
      </c>
      <c r="G226" s="200">
        <f t="shared" si="150"/>
        <v>1.9968733365455904E-2</v>
      </c>
    </row>
    <row r="227" spans="1:7" x14ac:dyDescent="0.2">
      <c r="A227" t="str">
        <f t="shared" si="146"/>
        <v>61 Caring personal service occupations</v>
      </c>
      <c r="B227" s="11">
        <v>5.8253479947044582</v>
      </c>
      <c r="C227" s="11">
        <v>4.4841093901373181</v>
      </c>
      <c r="D227" s="11">
        <f>C227-B227</f>
        <v>-1.3412386045671401</v>
      </c>
      <c r="E227" s="11">
        <v>2.7148126907300769</v>
      </c>
      <c r="F227" s="11">
        <f>SUM(D227:E227)</f>
        <v>1.3735740861629369</v>
      </c>
      <c r="G227" s="200">
        <f t="shared" si="150"/>
        <v>2.5832083723783095E-2</v>
      </c>
    </row>
    <row r="228" spans="1:7" x14ac:dyDescent="0.2">
      <c r="A228" t="str">
        <f t="shared" si="146"/>
        <v>62 Leisure, travel and related personal service occupations</v>
      </c>
      <c r="B228" s="11">
        <v>1.6869836746504139</v>
      </c>
      <c r="C228" s="11">
        <v>1.2741130910800047</v>
      </c>
      <c r="D228" s="11">
        <f t="shared" ref="D228:D234" si="155">C228-B228</f>
        <v>-0.41287058357040918</v>
      </c>
      <c r="E228" s="11">
        <v>0.74277299777662065</v>
      </c>
      <c r="F228" s="11">
        <f t="shared" ref="F228:F229" si="156">SUM(D228:E228)</f>
        <v>0.32990241420621147</v>
      </c>
      <c r="G228" s="200">
        <f t="shared" si="150"/>
        <v>2.4621489729605539E-2</v>
      </c>
    </row>
    <row r="229" spans="1:7" x14ac:dyDescent="0.2">
      <c r="A229" t="str">
        <f t="shared" si="146"/>
        <v>63 Community and civil enforcement occupations</v>
      </c>
      <c r="B229" s="11">
        <v>7.5829270515251249E-2</v>
      </c>
      <c r="C229" s="11">
        <v>4.4480668242402342E-2</v>
      </c>
      <c r="D229" s="11">
        <f t="shared" si="155"/>
        <v>-3.1348602272848906E-2</v>
      </c>
      <c r="E229" s="11">
        <v>2.2177050226808687E-2</v>
      </c>
      <c r="F229" s="11">
        <f t="shared" si="156"/>
        <v>-9.1715520460402197E-3</v>
      </c>
      <c r="G229" s="200">
        <f t="shared" si="150"/>
        <v>1.7250270100196197E-2</v>
      </c>
    </row>
    <row r="230" spans="1:7" x14ac:dyDescent="0.2">
      <c r="A230" t="str">
        <f t="shared" si="146"/>
        <v>71 Sales occupations</v>
      </c>
      <c r="B230" s="11">
        <v>5.8984475060639099</v>
      </c>
      <c r="C230" s="11">
        <v>3.8124418630042598</v>
      </c>
      <c r="D230" s="11">
        <f t="shared" si="155"/>
        <v>-2.0860056430596501</v>
      </c>
      <c r="E230" s="11">
        <v>2.2531732004069296</v>
      </c>
      <c r="F230" s="11">
        <f t="shared" ref="F230:F231" si="157">SUM(D230:E230)</f>
        <v>0.16716755734727951</v>
      </c>
      <c r="G230" s="200">
        <f t="shared" si="150"/>
        <v>2.1802787251708589E-2</v>
      </c>
    </row>
    <row r="231" spans="1:7" x14ac:dyDescent="0.2">
      <c r="A231" t="str">
        <f t="shared" si="146"/>
        <v>72 Customer service occupations</v>
      </c>
      <c r="B231" s="11">
        <v>1.4356239625939415</v>
      </c>
      <c r="C231" s="11">
        <v>1.5196664366455743</v>
      </c>
      <c r="D231" s="11">
        <f t="shared" si="155"/>
        <v>8.4042474051632787E-2</v>
      </c>
      <c r="E231" s="11">
        <v>0.75206148750753732</v>
      </c>
      <c r="F231" s="11">
        <f t="shared" si="157"/>
        <v>0.83610396155917011</v>
      </c>
      <c r="G231" s="200">
        <f t="shared" si="150"/>
        <v>2.8481013334178185E-2</v>
      </c>
    </row>
    <row r="232" spans="1:7" x14ac:dyDescent="0.2">
      <c r="A232" t="str">
        <f t="shared" si="146"/>
        <v>81 Process, plant and machine operatives</v>
      </c>
      <c r="B232" s="11">
        <v>2.5354176152542376</v>
      </c>
      <c r="C232" s="11">
        <v>2.8224201273513918</v>
      </c>
      <c r="D232" s="11">
        <f t="shared" si="155"/>
        <v>0.28700251209715422</v>
      </c>
      <c r="E232" s="11">
        <v>1.1860364619828698</v>
      </c>
      <c r="F232" s="11">
        <f t="shared" ref="F232:F233" si="158">SUM(D232:E232)</f>
        <v>1.473038974080024</v>
      </c>
      <c r="G232" s="200">
        <f t="shared" si="150"/>
        <v>2.5913813357430371E-2</v>
      </c>
    </row>
    <row r="233" spans="1:7" x14ac:dyDescent="0.2">
      <c r="A233" t="str">
        <f t="shared" si="146"/>
        <v>82 Transport and mobile machine drivers and operatives</v>
      </c>
      <c r="B233" s="11">
        <v>2.7043773484962053</v>
      </c>
      <c r="C233" s="11">
        <v>2.7272439214282174</v>
      </c>
      <c r="D233" s="11">
        <f t="shared" si="155"/>
        <v>2.2866572932012108E-2</v>
      </c>
      <c r="E233" s="11">
        <v>1.6078154821372517</v>
      </c>
      <c r="F233" s="11">
        <f t="shared" si="158"/>
        <v>1.6306820550692638</v>
      </c>
      <c r="G233" s="200">
        <f t="shared" si="150"/>
        <v>3.1593805354321658E-2</v>
      </c>
    </row>
    <row r="234" spans="1:7" x14ac:dyDescent="0.2">
      <c r="A234" t="str">
        <f t="shared" si="146"/>
        <v>91 Elementary trades and related occupations</v>
      </c>
      <c r="B234" s="11">
        <v>1.2067346152627236</v>
      </c>
      <c r="C234" s="11">
        <v>0.85139557412072953</v>
      </c>
      <c r="D234" s="11">
        <f t="shared" si="155"/>
        <v>-0.35533904114199411</v>
      </c>
      <c r="E234" s="11">
        <v>0.39443841908717464</v>
      </c>
      <c r="F234" s="11">
        <f t="shared" ref="F234" si="159">SUM(D234:E234)</f>
        <v>3.9099377945180536E-2</v>
      </c>
      <c r="G234" s="200">
        <f t="shared" si="150"/>
        <v>1.9033433728535609E-2</v>
      </c>
    </row>
    <row r="235" spans="1:7" x14ac:dyDescent="0.2">
      <c r="A235" t="str">
        <f t="shared" si="146"/>
        <v>92 Elementary administration and service occupations</v>
      </c>
      <c r="B235" s="11">
        <v>8.2928196573877653</v>
      </c>
      <c r="C235" s="11">
        <v>7.0376234175287866</v>
      </c>
      <c r="D235" s="11">
        <f t="shared" ref="D235" si="160">C235-B235</f>
        <v>-1.2551962398589787</v>
      </c>
      <c r="E235" s="11">
        <v>3.9464262008357212</v>
      </c>
      <c r="F235" s="11">
        <f t="shared" ref="F235" si="161">SUM(D235:E235)</f>
        <v>2.6912299609767425</v>
      </c>
      <c r="G235" s="200">
        <f t="shared" ref="G235:G236" si="162">IF(B235&gt;0,(1+(E235/B235))^(1/($C$6-$B$6))-1,0)</f>
        <v>2.6290154298802992E-2</v>
      </c>
    </row>
    <row r="236" spans="1:7" x14ac:dyDescent="0.2">
      <c r="A236" t="str">
        <f t="shared" si="146"/>
        <v>All occupations</v>
      </c>
      <c r="B236" s="11">
        <f>SUM(B210:B235)</f>
        <v>65.544813525166418</v>
      </c>
      <c r="C236" s="11">
        <f t="shared" ref="C236:F236" si="163">SUM(C210:C235)</f>
        <v>48.042107260269212</v>
      </c>
      <c r="D236" s="11">
        <f t="shared" si="163"/>
        <v>-17.502706264897217</v>
      </c>
      <c r="E236" s="11">
        <f t="shared" si="163"/>
        <v>26.645368718781267</v>
      </c>
      <c r="F236" s="11">
        <f t="shared" si="163"/>
        <v>9.1426624538840535</v>
      </c>
      <c r="G236" s="200">
        <f t="shared" si="162"/>
        <v>2.3001858618084459E-2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2.6449519819179477</v>
      </c>
      <c r="C239" s="11">
        <v>2.0128789142441978</v>
      </c>
      <c r="D239" s="11">
        <f>C239-B239</f>
        <v>-0.63207306767374982</v>
      </c>
      <c r="E239" s="11">
        <v>0.86121151706688037</v>
      </c>
      <c r="F239" s="11">
        <f>SUM(D239:E239)</f>
        <v>0.22913844939313055</v>
      </c>
      <c r="G239" s="200">
        <f>IF(B239&gt;0,(1+(E239/B239))^(1/($C$6-$B$6))-1,0)</f>
        <v>1.8968968185732127E-2</v>
      </c>
    </row>
    <row r="240" spans="1:7" x14ac:dyDescent="0.2">
      <c r="A240" t="str">
        <f t="shared" si="165"/>
        <v>12 Other managers and proprietors</v>
      </c>
      <c r="B240" s="11">
        <v>1.8155793502738389</v>
      </c>
      <c r="C240" s="11">
        <v>1.6970667215638386</v>
      </c>
      <c r="D240" s="11">
        <f t="shared" ref="D240:D255" si="166">C240-B240</f>
        <v>-0.11851262871000023</v>
      </c>
      <c r="E240" s="11">
        <v>0.81004224514042467</v>
      </c>
      <c r="F240" s="11">
        <f t="shared" ref="F240:F247" si="167">SUM(D240:E240)</f>
        <v>0.69152961643042443</v>
      </c>
      <c r="G240" s="200">
        <f t="shared" ref="G240:G242" si="168">IF(B240&gt;0,(1+(E240/B240))^(1/($C$6-$B$6))-1,0)</f>
        <v>2.4899135353586566E-2</v>
      </c>
    </row>
    <row r="241" spans="1:7" x14ac:dyDescent="0.2">
      <c r="A241" t="str">
        <f t="shared" si="165"/>
        <v>21 Science, research, engineering and technology professionals</v>
      </c>
      <c r="B241" s="11">
        <v>1.3869401901071716</v>
      </c>
      <c r="C241" s="11">
        <v>0.95248059036275456</v>
      </c>
      <c r="D241" s="11">
        <f t="shared" si="166"/>
        <v>-0.43445959974441706</v>
      </c>
      <c r="E241" s="11">
        <v>0.31723432494033788</v>
      </c>
      <c r="F241" s="11">
        <f t="shared" si="167"/>
        <v>-0.11722527480407918</v>
      </c>
      <c r="G241" s="200">
        <f t="shared" si="168"/>
        <v>1.3826772352752537E-2</v>
      </c>
    </row>
    <row r="242" spans="1:7" x14ac:dyDescent="0.2">
      <c r="A242" t="str">
        <f t="shared" si="165"/>
        <v>22 Health professionals</v>
      </c>
      <c r="B242" s="11">
        <v>0.63333955117705409</v>
      </c>
      <c r="C242" s="11">
        <v>0.45991921903006006</v>
      </c>
      <c r="D242" s="11">
        <f t="shared" si="166"/>
        <v>-0.17342033214699404</v>
      </c>
      <c r="E242" s="11">
        <v>0.21480733900715659</v>
      </c>
      <c r="F242" s="11">
        <f t="shared" si="167"/>
        <v>4.1387006860162556E-2</v>
      </c>
      <c r="G242" s="200">
        <f t="shared" si="168"/>
        <v>1.9660582588864939E-2</v>
      </c>
    </row>
    <row r="243" spans="1:7" x14ac:dyDescent="0.2">
      <c r="A243" t="str">
        <f t="shared" si="165"/>
        <v>23 Teaching and other educational professionals</v>
      </c>
      <c r="B243" s="11">
        <v>0.45475423522531017</v>
      </c>
      <c r="C243" s="11">
        <v>0.35944120736651397</v>
      </c>
      <c r="D243" s="11">
        <f t="shared" si="166"/>
        <v>-9.5313027858796195E-2</v>
      </c>
      <c r="E243" s="11">
        <v>0.16040645995575706</v>
      </c>
      <c r="F243" s="11">
        <f t="shared" si="167"/>
        <v>6.5093432096960863E-2</v>
      </c>
      <c r="G243" s="200">
        <f>IF(B243&gt;0,(1+(E243/B243))^(1/($C$6-$B$6))-1,0)</f>
        <v>2.034597374758107E-2</v>
      </c>
    </row>
    <row r="244" spans="1:7" x14ac:dyDescent="0.2">
      <c r="A244" t="str">
        <f t="shared" si="165"/>
        <v>24 Business, media and public service professionals</v>
      </c>
      <c r="B244" s="11">
        <v>1.3624987181713162</v>
      </c>
      <c r="C244" s="11">
        <v>1.0373816664402926</v>
      </c>
      <c r="D244" s="11">
        <f t="shared" si="166"/>
        <v>-0.32511705173102357</v>
      </c>
      <c r="E244" s="11">
        <v>0.4193645213407628</v>
      </c>
      <c r="F244" s="11">
        <f t="shared" si="167"/>
        <v>9.4247469609739232E-2</v>
      </c>
      <c r="G244" s="200">
        <f t="shared" ref="G244:G263" si="169">IF(B244&gt;0,(1+(E244/B244))^(1/($C$6-$B$6))-1,0)</f>
        <v>1.8050256636892081E-2</v>
      </c>
    </row>
    <row r="245" spans="1:7" x14ac:dyDescent="0.2">
      <c r="A245" t="str">
        <f t="shared" si="165"/>
        <v>31 Science, engineering and technology associate professionals</v>
      </c>
      <c r="B245" s="11">
        <v>0.84982919847281968</v>
      </c>
      <c r="C245" s="11">
        <v>0.61689220509567244</v>
      </c>
      <c r="D245" s="11">
        <f t="shared" si="166"/>
        <v>-0.23293699337714724</v>
      </c>
      <c r="E245" s="11">
        <v>0.21876592172498152</v>
      </c>
      <c r="F245" s="11">
        <f t="shared" si="167"/>
        <v>-1.4171071652165718E-2</v>
      </c>
      <c r="G245" s="200">
        <f>IF(B245&gt;0,(1+(E245/B245))^(1/($C$6-$B$6))-1,0)</f>
        <v>1.538817767785905E-2</v>
      </c>
    </row>
    <row r="246" spans="1:7" x14ac:dyDescent="0.2">
      <c r="A246" t="str">
        <f t="shared" si="165"/>
        <v>32 Health and social care associate professionals</v>
      </c>
      <c r="B246" s="11">
        <v>0.30658525234676698</v>
      </c>
      <c r="C246" s="11">
        <v>0.20294133496350419</v>
      </c>
      <c r="D246" s="11">
        <f t="shared" si="166"/>
        <v>-0.10364391738326278</v>
      </c>
      <c r="E246" s="11">
        <v>9.6268245808314959E-2</v>
      </c>
      <c r="F246" s="11">
        <f t="shared" si="167"/>
        <v>-7.3756715749478258E-3</v>
      </c>
      <c r="G246" s="200">
        <f t="shared" si="169"/>
        <v>1.8371863974858016E-2</v>
      </c>
    </row>
    <row r="247" spans="1:7" x14ac:dyDescent="0.2">
      <c r="A247" t="str">
        <f t="shared" si="165"/>
        <v>33 Protective service occupations</v>
      </c>
      <c r="B247" s="11">
        <v>0.31659560641367857</v>
      </c>
      <c r="C247" s="11">
        <v>0.36987951040494016</v>
      </c>
      <c r="D247" s="11">
        <f t="shared" si="166"/>
        <v>5.3283903991261594E-2</v>
      </c>
      <c r="E247" s="11">
        <v>0.10837456854954261</v>
      </c>
      <c r="F247" s="11">
        <f t="shared" si="167"/>
        <v>0.1616584725408042</v>
      </c>
      <c r="G247" s="200">
        <f t="shared" si="169"/>
        <v>1.9820108980091566E-2</v>
      </c>
    </row>
    <row r="248" spans="1:7" x14ac:dyDescent="0.2">
      <c r="A248" t="str">
        <f t="shared" si="165"/>
        <v>34 Culture, media and sports occupations</v>
      </c>
      <c r="B248" s="11">
        <v>0.47728368641049479</v>
      </c>
      <c r="C248" s="11">
        <v>0.32500998084862642</v>
      </c>
      <c r="D248" s="11">
        <f t="shared" si="166"/>
        <v>-0.15227370556186837</v>
      </c>
      <c r="E248" s="11">
        <v>0.1328358420121932</v>
      </c>
      <c r="F248" s="11">
        <f t="shared" ref="F248:F249" si="170">SUM(D248:E248)</f>
        <v>-1.9437863549675166E-2</v>
      </c>
      <c r="G248" s="200">
        <f t="shared" si="169"/>
        <v>1.6504305251563878E-2</v>
      </c>
    </row>
    <row r="249" spans="1:7" x14ac:dyDescent="0.2">
      <c r="A249" t="str">
        <f t="shared" si="165"/>
        <v>35 Business and public service associate professionals</v>
      </c>
      <c r="B249" s="11">
        <v>1.890152941060675</v>
      </c>
      <c r="C249" s="11">
        <v>1.0924883252235571</v>
      </c>
      <c r="D249" s="11">
        <f t="shared" si="166"/>
        <v>-0.7976646158371179</v>
      </c>
      <c r="E249" s="11">
        <v>0.44932257192974612</v>
      </c>
      <c r="F249" s="11">
        <f t="shared" si="170"/>
        <v>-0.34834204390737178</v>
      </c>
      <c r="G249" s="200">
        <f t="shared" si="169"/>
        <v>1.4319490063717577E-2</v>
      </c>
    </row>
    <row r="250" spans="1:7" x14ac:dyDescent="0.2">
      <c r="A250" t="str">
        <f t="shared" si="165"/>
        <v>41 Administrative occupations</v>
      </c>
      <c r="B250" s="11">
        <v>3.4403676848949436</v>
      </c>
      <c r="C250" s="11">
        <v>0.87804306093583484</v>
      </c>
      <c r="D250" s="11">
        <f t="shared" si="166"/>
        <v>-2.5623246239591086</v>
      </c>
      <c r="E250" s="11">
        <v>0.63762306088981091</v>
      </c>
      <c r="F250" s="11">
        <f t="shared" ref="F250:F253" si="171">SUM(D250:E250)</f>
        <v>-1.9247015630692976</v>
      </c>
      <c r="G250" s="200">
        <f t="shared" si="169"/>
        <v>1.1399555461054645E-2</v>
      </c>
    </row>
    <row r="251" spans="1:7" x14ac:dyDescent="0.2">
      <c r="A251" t="str">
        <f t="shared" si="165"/>
        <v>42 Secretarial and related occupations</v>
      </c>
      <c r="B251" s="11">
        <v>1.317456618257308</v>
      </c>
      <c r="C251" s="11">
        <v>0.24984685975418133</v>
      </c>
      <c r="D251" s="11">
        <f t="shared" si="166"/>
        <v>-1.0676097585031266</v>
      </c>
      <c r="E251" s="11">
        <v>0.25428750826521612</v>
      </c>
      <c r="F251" s="11">
        <f t="shared" si="171"/>
        <v>-0.81332225023791049</v>
      </c>
      <c r="G251" s="200">
        <f t="shared" si="169"/>
        <v>1.1835008525647339E-2</v>
      </c>
    </row>
    <row r="252" spans="1:7" x14ac:dyDescent="0.2">
      <c r="A252" t="str">
        <f t="shared" si="165"/>
        <v>51 Skilled agricultural and related trades</v>
      </c>
      <c r="B252" s="11">
        <v>1.0085339870969996</v>
      </c>
      <c r="C252" s="11">
        <v>1.0531384116420521</v>
      </c>
      <c r="D252" s="11">
        <f t="shared" si="166"/>
        <v>4.4604424545052535E-2</v>
      </c>
      <c r="E252" s="11">
        <v>0.40061968726629749</v>
      </c>
      <c r="F252" s="11">
        <f t="shared" si="171"/>
        <v>0.44522411181135002</v>
      </c>
      <c r="G252" s="200">
        <f t="shared" si="169"/>
        <v>2.2549925171431395E-2</v>
      </c>
    </row>
    <row r="253" spans="1:7" x14ac:dyDescent="0.2">
      <c r="A253" t="str">
        <f t="shared" si="165"/>
        <v>52 Skilled metal, electrical and electronic trades</v>
      </c>
      <c r="B253" s="11">
        <v>1.7054342569306122</v>
      </c>
      <c r="C253" s="11">
        <v>0.88606068062164867</v>
      </c>
      <c r="D253" s="11">
        <f t="shared" si="166"/>
        <v>-0.81937357630896357</v>
      </c>
      <c r="E253" s="11">
        <v>0.45537801381665283</v>
      </c>
      <c r="F253" s="11">
        <f t="shared" si="171"/>
        <v>-0.36399556249231074</v>
      </c>
      <c r="G253" s="200">
        <f t="shared" si="169"/>
        <v>1.590275248962647E-2</v>
      </c>
    </row>
    <row r="254" spans="1:7" x14ac:dyDescent="0.2">
      <c r="A254" t="str">
        <f t="shared" si="165"/>
        <v>53 Skilled construction and building trades</v>
      </c>
      <c r="B254" s="11">
        <v>1.8474251746244281</v>
      </c>
      <c r="C254" s="11">
        <v>2.1512123505910585</v>
      </c>
      <c r="D254" s="11">
        <f t="shared" si="166"/>
        <v>0.30378717596663041</v>
      </c>
      <c r="E254" s="11">
        <v>0.75055896797959065</v>
      </c>
      <c r="F254" s="11">
        <f t="shared" ref="F254" si="172">SUM(D254:E254)</f>
        <v>1.0543461439462209</v>
      </c>
      <c r="G254" s="200">
        <f t="shared" si="169"/>
        <v>2.2989813552336313E-2</v>
      </c>
    </row>
    <row r="255" spans="1:7" x14ac:dyDescent="0.2">
      <c r="A255" t="str">
        <f t="shared" si="165"/>
        <v>54 Textiles, printing and other skilled trades</v>
      </c>
      <c r="B255" s="11">
        <v>1.3835260636292726</v>
      </c>
      <c r="C255" s="11">
        <v>0.9696860700256047</v>
      </c>
      <c r="D255" s="11">
        <f t="shared" si="166"/>
        <v>-0.41383999360366786</v>
      </c>
      <c r="E255" s="11">
        <v>0.4242884803496873</v>
      </c>
      <c r="F255" s="11">
        <f t="shared" ref="F255" si="173">SUM(D255:E255)</f>
        <v>1.0448486746019447E-2</v>
      </c>
      <c r="G255" s="200">
        <f t="shared" si="169"/>
        <v>1.7992164862543403E-2</v>
      </c>
    </row>
    <row r="256" spans="1:7" x14ac:dyDescent="0.2">
      <c r="A256" t="str">
        <f t="shared" si="165"/>
        <v>61 Caring personal service occupations</v>
      </c>
      <c r="B256" s="11">
        <v>1.0227805092061661</v>
      </c>
      <c r="C256" s="11">
        <v>0.77074427009629409</v>
      </c>
      <c r="D256" s="11">
        <f>C256-B256</f>
        <v>-0.25203623910987205</v>
      </c>
      <c r="E256" s="11">
        <v>0.24200443479277783</v>
      </c>
      <c r="F256" s="11">
        <f>SUM(D256:E256)</f>
        <v>-1.0031804317094217E-2</v>
      </c>
      <c r="G256" s="200">
        <f t="shared" si="169"/>
        <v>1.4259185662543361E-2</v>
      </c>
    </row>
    <row r="257" spans="1:7" x14ac:dyDescent="0.2">
      <c r="A257" t="str">
        <f t="shared" si="165"/>
        <v>62 Leisure, travel and related personal service occupations</v>
      </c>
      <c r="B257" s="11">
        <v>1.282014838702477</v>
      </c>
      <c r="C257" s="11">
        <v>1.3985525879318037</v>
      </c>
      <c r="D257" s="11">
        <f t="shared" ref="D257:D263" si="174">C257-B257</f>
        <v>0.11653774922932669</v>
      </c>
      <c r="E257" s="11">
        <v>0.54394279429609671</v>
      </c>
      <c r="F257" s="11">
        <f t="shared" ref="F257:F258" si="175">SUM(D257:E257)</f>
        <v>0.6604805435254234</v>
      </c>
      <c r="G257" s="200">
        <f t="shared" si="169"/>
        <v>2.3858270970343654E-2</v>
      </c>
    </row>
    <row r="258" spans="1:7" x14ac:dyDescent="0.2">
      <c r="A258" t="str">
        <f t="shared" si="165"/>
        <v>63 Community and civil enforcement occupations</v>
      </c>
      <c r="B258" s="11">
        <v>6.8573277166480109E-2</v>
      </c>
      <c r="C258" s="11">
        <v>5.5739390618384427E-2</v>
      </c>
      <c r="D258" s="11">
        <f t="shared" si="174"/>
        <v>-1.2833886548095683E-2</v>
      </c>
      <c r="E258" s="11">
        <v>1.9549745926727643E-2</v>
      </c>
      <c r="F258" s="11">
        <f t="shared" si="175"/>
        <v>6.7158593786319602E-3</v>
      </c>
      <c r="G258" s="200">
        <f t="shared" si="169"/>
        <v>1.6862657237167511E-2</v>
      </c>
    </row>
    <row r="259" spans="1:7" x14ac:dyDescent="0.2">
      <c r="A259" t="str">
        <f t="shared" si="165"/>
        <v>71 Sales occupations</v>
      </c>
      <c r="B259" s="11">
        <v>4.3732411714891271</v>
      </c>
      <c r="C259" s="11">
        <v>1.2804984704215776</v>
      </c>
      <c r="D259" s="11">
        <f t="shared" si="174"/>
        <v>-3.0927427010675492</v>
      </c>
      <c r="E259" s="11">
        <v>0.9779406562654388</v>
      </c>
      <c r="F259" s="11">
        <f t="shared" ref="F259:F260" si="176">SUM(D259:E259)</f>
        <v>-2.1148020448021105</v>
      </c>
      <c r="G259" s="200">
        <f t="shared" si="169"/>
        <v>1.3545116227909437E-2</v>
      </c>
    </row>
    <row r="260" spans="1:7" x14ac:dyDescent="0.2">
      <c r="A260" t="str">
        <f t="shared" si="165"/>
        <v>72 Customer service occupations</v>
      </c>
      <c r="B260" s="11">
        <v>0.72564560292044111</v>
      </c>
      <c r="C260" s="11">
        <v>0.61718467293636936</v>
      </c>
      <c r="D260" s="11">
        <f t="shared" si="174"/>
        <v>-0.10846092998407175</v>
      </c>
      <c r="E260" s="11">
        <v>0.21218698806456809</v>
      </c>
      <c r="F260" s="11">
        <f t="shared" si="176"/>
        <v>0.10372605808049634</v>
      </c>
      <c r="G260" s="200">
        <f t="shared" si="169"/>
        <v>1.7247700662229581E-2</v>
      </c>
    </row>
    <row r="261" spans="1:7" x14ac:dyDescent="0.2">
      <c r="A261" t="str">
        <f t="shared" si="165"/>
        <v>81 Process, plant and machine operatives</v>
      </c>
      <c r="B261" s="11">
        <v>1.9832850934778177</v>
      </c>
      <c r="C261" s="11">
        <v>0.79069135456303552</v>
      </c>
      <c r="D261" s="11">
        <f t="shared" si="174"/>
        <v>-1.1925937389147823</v>
      </c>
      <c r="E261" s="11">
        <v>0.52123950760330562</v>
      </c>
      <c r="F261" s="11">
        <f t="shared" ref="F261:F262" si="177">SUM(D261:E261)</f>
        <v>-0.67135423131147665</v>
      </c>
      <c r="G261" s="200">
        <f t="shared" si="169"/>
        <v>1.5677917506276229E-2</v>
      </c>
    </row>
    <row r="262" spans="1:7" x14ac:dyDescent="0.2">
      <c r="A262" t="str">
        <f t="shared" si="165"/>
        <v>82 Transport and mobile machine drivers and operatives</v>
      </c>
      <c r="B262" s="11">
        <v>2.1321482883657938</v>
      </c>
      <c r="C262" s="11">
        <v>1.7098441249927385</v>
      </c>
      <c r="D262" s="11">
        <f t="shared" si="174"/>
        <v>-0.42230416337305532</v>
      </c>
      <c r="E262" s="11">
        <v>0.82430894550916234</v>
      </c>
      <c r="F262" s="11">
        <f t="shared" si="177"/>
        <v>0.40200478213610702</v>
      </c>
      <c r="G262" s="200">
        <f t="shared" si="169"/>
        <v>2.2029927105804203E-2</v>
      </c>
    </row>
    <row r="263" spans="1:7" x14ac:dyDescent="0.2">
      <c r="A263" t="str">
        <f t="shared" si="165"/>
        <v>91 Elementary trades and related occupations</v>
      </c>
      <c r="B263" s="11">
        <v>1.4246761077234797</v>
      </c>
      <c r="C263" s="11">
        <v>0.89703067153270988</v>
      </c>
      <c r="D263" s="11">
        <f t="shared" si="174"/>
        <v>-0.52764543619076987</v>
      </c>
      <c r="E263" s="11">
        <v>0.3665312211893858</v>
      </c>
      <c r="F263" s="11">
        <f t="shared" ref="F263" si="178">SUM(D263:E263)</f>
        <v>-0.16111421500138406</v>
      </c>
      <c r="G263" s="200">
        <f t="shared" si="169"/>
        <v>1.5380100378240558E-2</v>
      </c>
    </row>
    <row r="264" spans="1:7" x14ac:dyDescent="0.2">
      <c r="A264" t="str">
        <f t="shared" si="165"/>
        <v>92 Elementary administration and service occupations</v>
      </c>
      <c r="B264" s="11">
        <v>7.5237977460260659</v>
      </c>
      <c r="C264" s="11">
        <v>5.7566287389639106</v>
      </c>
      <c r="D264" s="11">
        <f t="shared" ref="D264" si="179">C264-B264</f>
        <v>-1.7671690070621553</v>
      </c>
      <c r="E264" s="11">
        <v>2.5195461482449888</v>
      </c>
      <c r="F264" s="11">
        <f>SUM(D264:E264)</f>
        <v>0.7523771411828335</v>
      </c>
      <c r="G264" s="200">
        <f t="shared" ref="G264:G265" si="180">IF(B264&gt;0,(1+(E264/B264))^(1/($C$6-$B$6))-1,0)</f>
        <v>1.9442530408286807E-2</v>
      </c>
    </row>
    <row r="265" spans="1:7" x14ac:dyDescent="0.2">
      <c r="A265" t="str">
        <f t="shared" si="165"/>
        <v>All occupations</v>
      </c>
      <c r="B265" s="11">
        <f>SUM(B239:B264)</f>
        <v>43.377417132088482</v>
      </c>
      <c r="C265" s="11">
        <f t="shared" ref="C265:F265" si="181">SUM(C239:C264)</f>
        <v>28.591281391171158</v>
      </c>
      <c r="D265" s="11">
        <f t="shared" si="181"/>
        <v>-14.786135740917324</v>
      </c>
      <c r="E265" s="11">
        <f t="shared" si="181"/>
        <v>12.938639717935807</v>
      </c>
      <c r="F265" s="11">
        <f t="shared" si="181"/>
        <v>-1.8474960229815194</v>
      </c>
      <c r="G265" s="200">
        <f t="shared" si="180"/>
        <v>1.7555025036116723E-2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0.48810071734517135</v>
      </c>
      <c r="C268" s="11">
        <v>0.30399829393223865</v>
      </c>
      <c r="D268" s="11">
        <f>C268-B268</f>
        <v>-0.1841024234129327</v>
      </c>
      <c r="E268" s="11">
        <v>0.128426326114113</v>
      </c>
      <c r="F268" s="11">
        <f>SUM(D268:E268)</f>
        <v>-5.5676097298819699E-2</v>
      </c>
      <c r="G268" s="200">
        <f>IF(B268&gt;0,(1+(E268/B268))^(1/($C$6-$B$6))-1,0)</f>
        <v>1.5693903498848361E-2</v>
      </c>
    </row>
    <row r="269" spans="1:7" x14ac:dyDescent="0.2">
      <c r="A269" t="str">
        <f t="shared" si="183"/>
        <v>12 Other managers and proprietors</v>
      </c>
      <c r="B269" s="11">
        <v>0.41616573235696669</v>
      </c>
      <c r="C269" s="11">
        <v>0.4303489635907603</v>
      </c>
      <c r="D269" s="11">
        <f t="shared" ref="D269:D284" si="184">C269-B269</f>
        <v>1.4183231233793614E-2</v>
      </c>
      <c r="E269" s="11">
        <v>0.15832652552865087</v>
      </c>
      <c r="F269" s="11">
        <f t="shared" ref="F269:F276" si="185">SUM(D269:E269)</f>
        <v>0.17250975676244448</v>
      </c>
      <c r="G269" s="200">
        <f t="shared" ref="G269:G271" si="186">IF(B269&gt;0,(1+(E269/B269))^(1/($C$6-$B$6))-1,0)</f>
        <v>2.1726186213157472E-2</v>
      </c>
    </row>
    <row r="270" spans="1:7" x14ac:dyDescent="0.2">
      <c r="A270" t="str">
        <f t="shared" si="183"/>
        <v>21 Science, research, engineering and technology professionals</v>
      </c>
      <c r="B270" s="11">
        <v>0.28772076911632882</v>
      </c>
      <c r="C270" s="11">
        <v>0.25676499855513973</v>
      </c>
      <c r="D270" s="11">
        <f t="shared" si="184"/>
        <v>-3.0955770561189089E-2</v>
      </c>
      <c r="E270" s="11">
        <v>7.8039402626379026E-2</v>
      </c>
      <c r="F270" s="11">
        <f t="shared" si="185"/>
        <v>4.7083632065189937E-2</v>
      </c>
      <c r="G270" s="200">
        <f t="shared" si="186"/>
        <v>1.6127831317732211E-2</v>
      </c>
    </row>
    <row r="271" spans="1:7" x14ac:dyDescent="0.2">
      <c r="A271" t="str">
        <f t="shared" si="183"/>
        <v>22 Health professionals</v>
      </c>
      <c r="B271" s="11">
        <v>9.2331862540159557E-2</v>
      </c>
      <c r="C271" s="11">
        <v>0.16597485148871538</v>
      </c>
      <c r="D271" s="11">
        <f t="shared" si="184"/>
        <v>7.3642988948555824E-2</v>
      </c>
      <c r="E271" s="11">
        <v>6.5072573120232055E-2</v>
      </c>
      <c r="F271" s="11">
        <f t="shared" si="185"/>
        <v>0.13871556206878788</v>
      </c>
      <c r="G271" s="200">
        <f t="shared" si="186"/>
        <v>3.6201837336153897E-2</v>
      </c>
    </row>
    <row r="272" spans="1:7" x14ac:dyDescent="0.2">
      <c r="A272" t="str">
        <f t="shared" si="183"/>
        <v>23 Teaching and other educational professionals</v>
      </c>
      <c r="B272" s="11">
        <v>8.2081967973535078E-2</v>
      </c>
      <c r="C272" s="11">
        <v>7.0314411677963234E-2</v>
      </c>
      <c r="D272" s="11">
        <f t="shared" si="184"/>
        <v>-1.1767556295571843E-2</v>
      </c>
      <c r="E272" s="11">
        <v>3.4013426309316003E-2</v>
      </c>
      <c r="F272" s="11">
        <f t="shared" si="185"/>
        <v>2.224587001374416E-2</v>
      </c>
      <c r="G272" s="200">
        <f>IF(B272&gt;0,(1+(E272/B272))^(1/($C$6-$B$6))-1,0)</f>
        <v>2.3382097438569671E-2</v>
      </c>
    </row>
    <row r="273" spans="1:7" x14ac:dyDescent="0.2">
      <c r="A273" t="str">
        <f t="shared" si="183"/>
        <v>24 Business, media and public service professionals</v>
      </c>
      <c r="B273" s="11">
        <v>0.25406560100269471</v>
      </c>
      <c r="C273" s="11">
        <v>0.2057200163106413</v>
      </c>
      <c r="D273" s="11">
        <f t="shared" si="184"/>
        <v>-4.8345584692053412E-2</v>
      </c>
      <c r="E273" s="11">
        <v>8.332339048283087E-2</v>
      </c>
      <c r="F273" s="11">
        <f t="shared" si="185"/>
        <v>3.4977805790777458E-2</v>
      </c>
      <c r="G273" s="200">
        <f t="shared" ref="G273" si="187">IF(B273&gt;0,(1+(E273/B273))^(1/($C$6-$B$6))-1,0)</f>
        <v>1.9089521257828368E-2</v>
      </c>
    </row>
    <row r="274" spans="1:7" x14ac:dyDescent="0.2">
      <c r="A274" t="str">
        <f t="shared" si="183"/>
        <v>31 Science, engineering and technology associate professionals</v>
      </c>
      <c r="B274" s="11">
        <v>0.15404593779304709</v>
      </c>
      <c r="C274" s="11">
        <v>0.16993686912493022</v>
      </c>
      <c r="D274" s="11">
        <f t="shared" si="184"/>
        <v>1.5890931331883129E-2</v>
      </c>
      <c r="E274" s="11">
        <v>6.1008575573455182E-2</v>
      </c>
      <c r="F274" s="11">
        <f t="shared" si="185"/>
        <v>7.6899506905338311E-2</v>
      </c>
      <c r="G274" s="200">
        <f>IF(B274&gt;0,(1+(E274/B274))^(1/($C$6-$B$6))-1,0)</f>
        <v>2.2491926182336419E-2</v>
      </c>
    </row>
    <row r="275" spans="1:7" x14ac:dyDescent="0.2">
      <c r="A275" t="str">
        <f t="shared" si="183"/>
        <v>32 Health and social care associate professionals</v>
      </c>
      <c r="B275" s="11">
        <v>4.6959328961825218E-2</v>
      </c>
      <c r="C275" s="11">
        <v>6.0583737681437405E-2</v>
      </c>
      <c r="D275" s="11">
        <f t="shared" si="184"/>
        <v>1.3624408719612187E-2</v>
      </c>
      <c r="E275" s="11">
        <v>2.3596088779640128E-2</v>
      </c>
      <c r="F275" s="11">
        <f t="shared" si="185"/>
        <v>3.7220497499252311E-2</v>
      </c>
      <c r="G275" s="200">
        <f t="shared" ref="G275:G292" si="188">IF(B275&gt;0,(1+(E275/B275))^(1/($C$6-$B$6))-1,0)</f>
        <v>2.7512780234887124E-2</v>
      </c>
    </row>
    <row r="276" spans="1:7" x14ac:dyDescent="0.2">
      <c r="A276" t="str">
        <f t="shared" si="183"/>
        <v>33 Protective service occupations</v>
      </c>
      <c r="B276" s="11">
        <v>3.9001503648084843E-2</v>
      </c>
      <c r="C276" s="11">
        <v>3.1343534300782211E-2</v>
      </c>
      <c r="D276" s="11">
        <f t="shared" si="184"/>
        <v>-7.6579693473026317E-3</v>
      </c>
      <c r="E276" s="11">
        <v>6.8666909930204419E-3</v>
      </c>
      <c r="F276" s="11">
        <f t="shared" si="185"/>
        <v>-7.9127835428218982E-4</v>
      </c>
      <c r="G276" s="200">
        <f t="shared" si="188"/>
        <v>1.0870104863088592E-2</v>
      </c>
    </row>
    <row r="277" spans="1:7" x14ac:dyDescent="0.2">
      <c r="A277" t="str">
        <f t="shared" si="183"/>
        <v>34 Culture, media and sports occupations</v>
      </c>
      <c r="B277" s="11">
        <v>0.11933568219942124</v>
      </c>
      <c r="C277" s="11">
        <v>8.8292075167536274E-2</v>
      </c>
      <c r="D277" s="11">
        <f t="shared" si="184"/>
        <v>-3.1043607031884968E-2</v>
      </c>
      <c r="E277" s="11">
        <v>3.5059550979531326E-2</v>
      </c>
      <c r="F277" s="11">
        <f t="shared" ref="F277:F278" si="189">SUM(D277:E277)</f>
        <v>4.0159439476463582E-3</v>
      </c>
      <c r="G277" s="200">
        <f t="shared" si="188"/>
        <v>1.7319973245958575E-2</v>
      </c>
    </row>
    <row r="278" spans="1:7" x14ac:dyDescent="0.2">
      <c r="A278" t="str">
        <f t="shared" si="183"/>
        <v>35 Business and public service associate professionals</v>
      </c>
      <c r="B278" s="11">
        <v>0.33347926044589843</v>
      </c>
      <c r="C278" s="11">
        <v>0.18569763147146423</v>
      </c>
      <c r="D278" s="11">
        <f t="shared" si="184"/>
        <v>-0.1477816289744342</v>
      </c>
      <c r="E278" s="11">
        <v>7.7394546991891314E-2</v>
      </c>
      <c r="F278" s="11">
        <f t="shared" si="189"/>
        <v>-7.0387081982542885E-2</v>
      </c>
      <c r="G278" s="200">
        <f t="shared" si="188"/>
        <v>1.401094288326421E-2</v>
      </c>
    </row>
    <row r="279" spans="1:7" x14ac:dyDescent="0.2">
      <c r="A279" t="str">
        <f t="shared" si="183"/>
        <v>41 Administrative occupations</v>
      </c>
      <c r="B279" s="11">
        <v>0.57397170630029237</v>
      </c>
      <c r="C279" s="11">
        <v>0.17233109326365406</v>
      </c>
      <c r="D279" s="11">
        <f t="shared" si="184"/>
        <v>-0.40164061303663834</v>
      </c>
      <c r="E279" s="11">
        <v>0.10229697482287967</v>
      </c>
      <c r="F279" s="11">
        <f t="shared" ref="F279:F282" si="190">SUM(D279:E279)</f>
        <v>-0.29934363821375864</v>
      </c>
      <c r="G279" s="200">
        <f t="shared" si="188"/>
        <v>1.099401832435376E-2</v>
      </c>
    </row>
    <row r="280" spans="1:7" x14ac:dyDescent="0.2">
      <c r="A280" t="str">
        <f t="shared" si="183"/>
        <v>42 Secretarial and related occupations</v>
      </c>
      <c r="B280" s="11">
        <v>0.23300224583380857</v>
      </c>
      <c r="C280" s="11">
        <v>7.1462634160743554E-2</v>
      </c>
      <c r="D280" s="11">
        <f t="shared" si="184"/>
        <v>-0.16153961167306502</v>
      </c>
      <c r="E280" s="11">
        <v>7.1193167762400131E-2</v>
      </c>
      <c r="F280" s="11">
        <f t="shared" si="190"/>
        <v>-9.0346443910664889E-2</v>
      </c>
      <c r="G280" s="200">
        <f t="shared" si="188"/>
        <v>1.7933726187648436E-2</v>
      </c>
    </row>
    <row r="281" spans="1:7" x14ac:dyDescent="0.2">
      <c r="A281" t="str">
        <f t="shared" si="183"/>
        <v>51 Skilled agricultural and related trades</v>
      </c>
      <c r="B281" s="11">
        <v>0.72945115918561698</v>
      </c>
      <c r="C281" s="11">
        <v>0.22395935777215639</v>
      </c>
      <c r="D281" s="11">
        <f t="shared" si="184"/>
        <v>-0.50549180141346062</v>
      </c>
      <c r="E281" s="11">
        <v>0.16722898195902375</v>
      </c>
      <c r="F281" s="11">
        <f t="shared" si="190"/>
        <v>-0.33826281945443687</v>
      </c>
      <c r="G281" s="200">
        <f t="shared" si="188"/>
        <v>1.3855563888160782E-2</v>
      </c>
    </row>
    <row r="282" spans="1:7" x14ac:dyDescent="0.2">
      <c r="A282" t="str">
        <f t="shared" si="183"/>
        <v>52 Skilled metal, electrical and electronic trades</v>
      </c>
      <c r="B282" s="11">
        <v>0.52057173222644493</v>
      </c>
      <c r="C282" s="11">
        <v>0.1723063234869941</v>
      </c>
      <c r="D282" s="11">
        <f t="shared" si="184"/>
        <v>-0.34826540873945083</v>
      </c>
      <c r="E282" s="11">
        <v>0.10234520166035115</v>
      </c>
      <c r="F282" s="11">
        <f t="shared" si="190"/>
        <v>-0.24592020707909967</v>
      </c>
      <c r="G282" s="200">
        <f t="shared" si="188"/>
        <v>1.2037574357566916E-2</v>
      </c>
    </row>
    <row r="283" spans="1:7" x14ac:dyDescent="0.2">
      <c r="A283" t="str">
        <f t="shared" si="183"/>
        <v>53 Skilled construction and building trades</v>
      </c>
      <c r="B283" s="11">
        <v>0.85588645227867632</v>
      </c>
      <c r="C283" s="11">
        <v>0.17237613278434022</v>
      </c>
      <c r="D283" s="11">
        <f t="shared" si="184"/>
        <v>-0.68351031949433616</v>
      </c>
      <c r="E283" s="11">
        <v>0.1353613916445946</v>
      </c>
      <c r="F283" s="11">
        <f t="shared" ref="F283" si="191">SUM(D283:E283)</f>
        <v>-0.54814892784974156</v>
      </c>
      <c r="G283" s="200">
        <f t="shared" si="188"/>
        <v>9.8365223031631199E-3</v>
      </c>
    </row>
    <row r="284" spans="1:7" x14ac:dyDescent="0.2">
      <c r="A284" t="str">
        <f t="shared" si="183"/>
        <v>54 Textiles, printing and other skilled trades</v>
      </c>
      <c r="B284" s="11">
        <v>0.4648818835139038</v>
      </c>
      <c r="C284" s="11">
        <v>0.14580203554893459</v>
      </c>
      <c r="D284" s="11">
        <f t="shared" si="184"/>
        <v>-0.31907984796496924</v>
      </c>
      <c r="E284" s="11">
        <v>8.0138059026554603E-2</v>
      </c>
      <c r="F284" s="11">
        <f t="shared" ref="F284" si="192">SUM(D284:E284)</f>
        <v>-0.23894178893841464</v>
      </c>
      <c r="G284" s="200">
        <f t="shared" si="188"/>
        <v>1.0659008521230584E-2</v>
      </c>
    </row>
    <row r="285" spans="1:7" x14ac:dyDescent="0.2">
      <c r="A285" t="str">
        <f t="shared" si="183"/>
        <v>61 Caring personal service occupations</v>
      </c>
      <c r="B285" s="11">
        <v>0.18705769574152625</v>
      </c>
      <c r="C285" s="11">
        <v>0.23368438030724181</v>
      </c>
      <c r="D285" s="11">
        <f>C285-B285</f>
        <v>4.6626684565715559E-2</v>
      </c>
      <c r="E285" s="11">
        <v>7.125083368961635E-2</v>
      </c>
      <c r="F285" s="11">
        <f>SUM(D285:E285)</f>
        <v>0.11787751825533191</v>
      </c>
      <c r="G285" s="200">
        <f t="shared" si="188"/>
        <v>2.1748975961207062E-2</v>
      </c>
    </row>
    <row r="286" spans="1:7" x14ac:dyDescent="0.2">
      <c r="A286" t="str">
        <f t="shared" si="183"/>
        <v>62 Leisure, travel and related personal service occupations</v>
      </c>
      <c r="B286" s="11">
        <v>0.29653709183821075</v>
      </c>
      <c r="C286" s="11">
        <v>0.16599644921319859</v>
      </c>
      <c r="D286" s="11">
        <f t="shared" ref="D286:D292" si="193">C286-B286</f>
        <v>-0.13054064262501217</v>
      </c>
      <c r="E286" s="11">
        <v>7.4933523921702869E-2</v>
      </c>
      <c r="F286" s="11">
        <f t="shared" ref="F286:F287" si="194">SUM(D286:E286)</f>
        <v>-5.5607118703309297E-2</v>
      </c>
      <c r="G286" s="200">
        <f t="shared" si="188"/>
        <v>1.5133194863536481E-2</v>
      </c>
    </row>
    <row r="287" spans="1:7" x14ac:dyDescent="0.2">
      <c r="A287" t="str">
        <f t="shared" si="183"/>
        <v>63 Community and civil enforcement occupations</v>
      </c>
      <c r="B287" s="11">
        <v>1.8668220978918973E-2</v>
      </c>
      <c r="C287" s="11">
        <v>6.6251659162917514E-3</v>
      </c>
      <c r="D287" s="11">
        <f t="shared" si="193"/>
        <v>-1.2043055062627222E-2</v>
      </c>
      <c r="E287" s="11">
        <v>2.3933142280002655E-3</v>
      </c>
      <c r="F287" s="11">
        <f t="shared" si="194"/>
        <v>-9.6497408346269565E-3</v>
      </c>
      <c r="G287" s="200">
        <f t="shared" si="188"/>
        <v>8.0741371478227908E-3</v>
      </c>
    </row>
    <row r="288" spans="1:7" x14ac:dyDescent="0.2">
      <c r="A288" t="str">
        <f t="shared" si="183"/>
        <v>71 Sales occupations</v>
      </c>
      <c r="B288" s="11">
        <v>1.2645632565304643</v>
      </c>
      <c r="C288" s="11">
        <v>0.52223922368469666</v>
      </c>
      <c r="D288" s="11">
        <f t="shared" si="193"/>
        <v>-0.74232403284576765</v>
      </c>
      <c r="E288" s="11">
        <v>0.21903003695240042</v>
      </c>
      <c r="F288" s="11">
        <f t="shared" ref="F288:F289" si="195">SUM(D288:E288)</f>
        <v>-0.52329399589336723</v>
      </c>
      <c r="G288" s="200">
        <f t="shared" si="188"/>
        <v>1.0706255167487022E-2</v>
      </c>
    </row>
    <row r="289" spans="1:7" x14ac:dyDescent="0.2">
      <c r="A289" t="str">
        <f t="shared" si="183"/>
        <v>72 Customer service occupations</v>
      </c>
      <c r="B289" s="11">
        <v>0.19437009982616629</v>
      </c>
      <c r="C289" s="11">
        <v>0.29469389849677741</v>
      </c>
      <c r="D289" s="11">
        <f t="shared" si="193"/>
        <v>0.10032379867061111</v>
      </c>
      <c r="E289" s="11">
        <v>9.3754926995693502E-2</v>
      </c>
      <c r="F289" s="11">
        <f t="shared" si="195"/>
        <v>0.19407872566630463</v>
      </c>
      <c r="G289" s="200">
        <f t="shared" si="188"/>
        <v>2.6589382749836243E-2</v>
      </c>
    </row>
    <row r="290" spans="1:7" x14ac:dyDescent="0.2">
      <c r="A290" t="str">
        <f t="shared" si="183"/>
        <v>81 Process, plant and machine operatives</v>
      </c>
      <c r="B290" s="11">
        <v>0.71901743461424905</v>
      </c>
      <c r="C290" s="11">
        <v>0.23073343561892806</v>
      </c>
      <c r="D290" s="11">
        <f t="shared" si="193"/>
        <v>-0.48828399899532099</v>
      </c>
      <c r="E290" s="11">
        <v>9.8603179320365858E-2</v>
      </c>
      <c r="F290" s="11">
        <f t="shared" ref="F290:F291" si="196">SUM(D290:E290)</f>
        <v>-0.38968081967495516</v>
      </c>
      <c r="G290" s="200">
        <f t="shared" si="188"/>
        <v>8.604327986850846E-3</v>
      </c>
    </row>
    <row r="291" spans="1:7" x14ac:dyDescent="0.2">
      <c r="A291" t="str">
        <f t="shared" si="183"/>
        <v>82 Transport and mobile machine drivers and operatives</v>
      </c>
      <c r="B291" s="11">
        <v>1.0241999311380632</v>
      </c>
      <c r="C291" s="11">
        <v>0.51588988903640831</v>
      </c>
      <c r="D291" s="11">
        <f t="shared" si="193"/>
        <v>-0.50831004210165487</v>
      </c>
      <c r="E291" s="11">
        <v>0.31042625510794147</v>
      </c>
      <c r="F291" s="11">
        <f t="shared" si="196"/>
        <v>-0.1978837869937134</v>
      </c>
      <c r="G291" s="200">
        <f t="shared" si="188"/>
        <v>1.7805968528268101E-2</v>
      </c>
    </row>
    <row r="292" spans="1:7" x14ac:dyDescent="0.2">
      <c r="A292" t="str">
        <f t="shared" si="183"/>
        <v>91 Elementary trades and related occupations</v>
      </c>
      <c r="B292" s="11">
        <v>0.68416744478143088</v>
      </c>
      <c r="C292" s="11">
        <v>0.53449227852991443</v>
      </c>
      <c r="D292" s="11">
        <f t="shared" si="193"/>
        <v>-0.14967516625151644</v>
      </c>
      <c r="E292" s="11">
        <v>0.17221254715772083</v>
      </c>
      <c r="F292" s="11">
        <f t="shared" ref="F292" si="197">SUM(D292:E292)</f>
        <v>2.2537380906204385E-2</v>
      </c>
      <c r="G292" s="200">
        <f t="shared" si="188"/>
        <v>1.5080006540826973E-2</v>
      </c>
    </row>
    <row r="293" spans="1:7" x14ac:dyDescent="0.2">
      <c r="A293" t="str">
        <f t="shared" si="183"/>
        <v>92 Elementary administration and service occupations</v>
      </c>
      <c r="B293" s="11">
        <v>2.1150398668785773</v>
      </c>
      <c r="C293" s="11">
        <v>1.4140926090032337</v>
      </c>
      <c r="D293" s="11">
        <f t="shared" ref="D293" si="198">C293-B293</f>
        <v>-0.70094725787534351</v>
      </c>
      <c r="E293" s="11">
        <v>0.46406208064335164</v>
      </c>
      <c r="F293" s="11">
        <f t="shared" ref="F293" si="199">SUM(D293:E293)</f>
        <v>-0.23688517723199187</v>
      </c>
      <c r="G293" s="200">
        <f t="shared" ref="G293:G294" si="200">IF(B293&gt;0,(1+(E293/B293))^(1/($C$6-$B$6))-1,0)</f>
        <v>1.331233679942323E-2</v>
      </c>
    </row>
    <row r="294" spans="1:7" x14ac:dyDescent="0.2">
      <c r="A294" s="24" t="str">
        <f t="shared" si="183"/>
        <v>All occupations</v>
      </c>
      <c r="B294" s="34">
        <f>SUM(B268:B293)</f>
        <v>12.194674585049484</v>
      </c>
      <c r="C294" s="34">
        <f t="shared" ref="C294:F294" si="201">SUM(C268:C293)</f>
        <v>6.8456602901251227</v>
      </c>
      <c r="D294" s="34">
        <f t="shared" si="201"/>
        <v>-5.3490142949243618</v>
      </c>
      <c r="E294" s="34">
        <f t="shared" si="201"/>
        <v>2.9163575723916573</v>
      </c>
      <c r="F294" s="34">
        <f t="shared" si="201"/>
        <v>-2.4326567225327027</v>
      </c>
      <c r="G294" s="234">
        <f t="shared" si="200"/>
        <v>1.4397711920556278E-2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Gloucestershire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0.58515500675661514</v>
      </c>
      <c r="Q7" s="11">
        <f>'Occ T1'!J16</f>
        <v>16.729676688885437</v>
      </c>
    </row>
    <row r="8" spans="1:17" x14ac:dyDescent="0.2">
      <c r="O8" t="str">
        <f>name!E11</f>
        <v>Process, plant and machine operatives</v>
      </c>
      <c r="P8" s="11">
        <f>'Occ T1'!H15</f>
        <v>2.3891987345695185</v>
      </c>
      <c r="Q8" s="11">
        <f>'Occ T1'!J15</f>
        <v>11.28173605654723</v>
      </c>
    </row>
    <row r="9" spans="1:17" x14ac:dyDescent="0.2">
      <c r="O9" t="str">
        <f>name!E10</f>
        <v>Sales and customer service occupations</v>
      </c>
      <c r="P9" s="11">
        <f>'Occ T1'!H14</f>
        <v>0.20465003513058733</v>
      </c>
      <c r="Q9" s="11">
        <f>'Occ T1'!J14</f>
        <v>14.033882308841601</v>
      </c>
    </row>
    <row r="10" spans="1:17" x14ac:dyDescent="0.2">
      <c r="O10" t="str">
        <f>name!E9</f>
        <v>Caring, leisure and other service occupations</v>
      </c>
      <c r="P10" s="11">
        <f>'Occ T1'!H13</f>
        <v>8.0873831834214229</v>
      </c>
      <c r="Q10" s="11">
        <f>'Occ T1'!J13</f>
        <v>27.815007509021665</v>
      </c>
    </row>
    <row r="11" spans="1:17" x14ac:dyDescent="0.2">
      <c r="O11" t="str">
        <f>name!E8</f>
        <v>Skilled trades occupations</v>
      </c>
      <c r="P11" s="11">
        <f>'Occ T1'!H12</f>
        <v>1.0294673743577221</v>
      </c>
      <c r="Q11" s="11">
        <f>'Occ T1'!J12</f>
        <v>17.617676006539831</v>
      </c>
    </row>
    <row r="12" spans="1:17" x14ac:dyDescent="0.2">
      <c r="O12" t="str">
        <f>name!E7</f>
        <v>Administrative and secretarial occupations</v>
      </c>
      <c r="P12" s="11">
        <f>'Occ T1'!H11</f>
        <v>-3.9812545223022013</v>
      </c>
      <c r="Q12" s="11">
        <f>'Occ T1'!J11</f>
        <v>12.55273197543556</v>
      </c>
    </row>
    <row r="13" spans="1:17" x14ac:dyDescent="0.2">
      <c r="O13" t="str">
        <f>name!E6</f>
        <v>Associate professional occupations</v>
      </c>
      <c r="P13" s="11">
        <f>'Occ T1'!H10</f>
        <v>4.3138790879951188</v>
      </c>
      <c r="Q13" s="11">
        <f>'Occ T1'!J10</f>
        <v>25.788952590444083</v>
      </c>
    </row>
    <row r="14" spans="1:17" x14ac:dyDescent="0.2">
      <c r="O14" t="str">
        <f>name!E5</f>
        <v>Professional occupations</v>
      </c>
      <c r="P14" s="11">
        <f>'Occ T1'!H9</f>
        <v>19.544472980901517</v>
      </c>
      <c r="Q14" s="11">
        <f>'Occ T1'!J9</f>
        <v>60.44735912822135</v>
      </c>
    </row>
    <row r="15" spans="1:17" x14ac:dyDescent="0.2">
      <c r="O15" t="str">
        <f>name!E4</f>
        <v>Managers, directors and senior officials</v>
      </c>
      <c r="P15" s="11">
        <f>'Occ T1'!H8</f>
        <v>6.6060481191696923</v>
      </c>
      <c r="Q15" s="11">
        <f>'Occ T1'!J8</f>
        <v>29.791389594451388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Gloucestershire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0.87912503140344</v>
      </c>
      <c r="Q37" s="11">
        <f>'Occ T2'!J8</f>
        <v>14.357226510200952</v>
      </c>
    </row>
    <row r="38" spans="1:17" x14ac:dyDescent="0.2">
      <c r="O38" s="10" t="str">
        <f>name!D5</f>
        <v>12 Other managers and proprietors</v>
      </c>
      <c r="P38" s="11">
        <f>'Occ T2'!H9</f>
        <v>5.7269230877662505</v>
      </c>
      <c r="Q38" s="11">
        <f>'Occ T2'!J9</f>
        <v>15.434163084250436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4.2424593104119523</v>
      </c>
      <c r="Q39" s="11">
        <f>'Occ T2'!J10</f>
        <v>13.408791514534048</v>
      </c>
    </row>
    <row r="40" spans="1:17" x14ac:dyDescent="0.2">
      <c r="O40" s="10" t="str">
        <f>name!D7</f>
        <v>22 Health professionals</v>
      </c>
      <c r="P40" s="11">
        <f>'Occ T2'!H11</f>
        <v>5.5125625061510952</v>
      </c>
      <c r="Q40" s="11">
        <f>'Occ T2'!J11</f>
        <v>15.296780170176488</v>
      </c>
    </row>
    <row r="41" spans="1:17" x14ac:dyDescent="0.2">
      <c r="O41" s="10" t="str">
        <f>name!D8</f>
        <v>23 Teaching and other educational professionals</v>
      </c>
      <c r="P41" s="11">
        <f>'Occ T2'!H12</f>
        <v>2.9845030345499488</v>
      </c>
      <c r="Q41" s="11">
        <f>'Occ T2'!J12</f>
        <v>12.061337812048469</v>
      </c>
    </row>
    <row r="42" spans="1:17" x14ac:dyDescent="0.2">
      <c r="O42" s="10" t="str">
        <f>name!D9</f>
        <v>24 Business, media and public service professionals</v>
      </c>
      <c r="P42" s="11">
        <f>'Occ T2'!H13</f>
        <v>6.8049481297885137</v>
      </c>
      <c r="Q42" s="11">
        <f>'Occ T2'!J13</f>
        <v>19.680449631462338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-0.42100569230495122</v>
      </c>
      <c r="Q43" s="11">
        <f>'Occ T2'!J14</f>
        <v>2.2778360319885111</v>
      </c>
    </row>
    <row r="44" spans="1:17" x14ac:dyDescent="0.2">
      <c r="O44" s="10" t="str">
        <f>name!D11</f>
        <v>32 Health and social care associate professionals</v>
      </c>
      <c r="P44" s="11">
        <f>'Occ T2'!H15</f>
        <v>1.6745947662530112</v>
      </c>
      <c r="Q44" s="11">
        <f>'Occ T2'!J15</f>
        <v>5.9271634162258682</v>
      </c>
    </row>
    <row r="45" spans="1:17" x14ac:dyDescent="0.2">
      <c r="O45" s="10" t="str">
        <f>name!D12</f>
        <v>33 Protective service occupations</v>
      </c>
      <c r="P45" s="11">
        <f>'Occ T2'!H16</f>
        <v>0.96729470676133156</v>
      </c>
      <c r="Q45" s="11">
        <f>'Occ T2'!J16</f>
        <v>1.991748189521048</v>
      </c>
    </row>
    <row r="46" spans="1:17" x14ac:dyDescent="0.2">
      <c r="O46" s="10" t="str">
        <f>name!D13</f>
        <v>34 Culture, media and sports occupations</v>
      </c>
      <c r="P46" s="11">
        <f>'Occ T2'!H17</f>
        <v>1.6678898555084514</v>
      </c>
      <c r="Q46" s="11">
        <f>'Occ T2'!J17</f>
        <v>5.5104726589200386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0.4251054517772701</v>
      </c>
      <c r="Q47" s="11">
        <f>'Occ T2'!J18</f>
        <v>10.081732293788608</v>
      </c>
    </row>
    <row r="48" spans="1:17" x14ac:dyDescent="0.2">
      <c r="O48" s="10" t="str">
        <f>name!D15</f>
        <v>41 Administrative occupations</v>
      </c>
      <c r="P48" s="11">
        <f>'Occ T2'!H19</f>
        <v>-3.6856137015306238</v>
      </c>
      <c r="Q48" s="11">
        <f>'Occ T2'!J19</f>
        <v>9.5010506325612631</v>
      </c>
    </row>
    <row r="49" spans="15:17" x14ac:dyDescent="0.2">
      <c r="O49" s="10" t="str">
        <f>name!D16</f>
        <v>42 Secretarial and related occupations</v>
      </c>
      <c r="P49" s="11">
        <f>'Occ T2'!H20</f>
        <v>-0.29564082077157838</v>
      </c>
      <c r="Q49" s="11">
        <f>'Occ T2'!J20</f>
        <v>3.0516813428742955</v>
      </c>
    </row>
    <row r="50" spans="15:17" x14ac:dyDescent="0.2">
      <c r="O50" s="10" t="str">
        <f>name!D17</f>
        <v>51 Skilled agricultural and related trades</v>
      </c>
      <c r="P50" s="11">
        <f>'Occ T2'!H21</f>
        <v>0.53212316975904717</v>
      </c>
      <c r="Q50" s="11">
        <f>'Occ T2'!J21</f>
        <v>3.4379183593438665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-0.74140465373440456</v>
      </c>
      <c r="Q51" s="11">
        <f>'Occ T2'!J22</f>
        <v>4.554100991113204</v>
      </c>
    </row>
    <row r="52" spans="15:17" x14ac:dyDescent="0.2">
      <c r="O52" s="10" t="str">
        <f>name!D19</f>
        <v>53 Skilled construction and building trades</v>
      </c>
      <c r="P52" s="11">
        <f>'Occ T2'!H23</f>
        <v>1.4051190922819039</v>
      </c>
      <c r="Q52" s="11">
        <f>'Occ T2'!J23</f>
        <v>6.9222912568093111</v>
      </c>
    </row>
    <row r="53" spans="15:17" x14ac:dyDescent="0.2">
      <c r="O53" s="10" t="str">
        <f>name!D20</f>
        <v>54 Textiles, printing and other skilled trades</v>
      </c>
      <c r="P53" s="11">
        <f>'Occ T2'!H24</f>
        <v>-0.16637023394882178</v>
      </c>
      <c r="Q53" s="11">
        <f>'Occ T2'!J24</f>
        <v>2.7033653992734514</v>
      </c>
    </row>
    <row r="54" spans="15:17" x14ac:dyDescent="0.2">
      <c r="O54" s="10" t="str">
        <f>name!D21</f>
        <v>61 Caring personal service occupations</v>
      </c>
      <c r="P54" s="11">
        <f>'Occ T2'!H25</f>
        <v>6.72848859146184</v>
      </c>
      <c r="Q54" s="11">
        <f>'Occ T2'!J25</f>
        <v>22.439521034241046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1.4147260601412057</v>
      </c>
      <c r="Q55" s="11">
        <f>'Occ T2'!J26</f>
        <v>5.3230583370715143</v>
      </c>
    </row>
    <row r="56" spans="15:17" x14ac:dyDescent="0.2">
      <c r="O56" s="10" t="str">
        <f>name!D23</f>
        <v>63 Community and civil enforcement occupations</v>
      </c>
      <c r="P56" s="11">
        <f>'Occ T2'!H27</f>
        <v>-5.583146818162471E-2</v>
      </c>
      <c r="Q56" s="11">
        <f>'Occ T2'!J27</f>
        <v>5.2428137709100389E-2</v>
      </c>
    </row>
    <row r="57" spans="15:17" x14ac:dyDescent="0.2">
      <c r="O57" s="10" t="str">
        <f>name!D24</f>
        <v>71 Sales occupations</v>
      </c>
      <c r="P57" s="11">
        <f>'Occ T2'!H28</f>
        <v>-2.5587299163959294</v>
      </c>
      <c r="Q57" s="11">
        <f>'Occ T2'!J28</f>
        <v>7.7194209699661016</v>
      </c>
    </row>
    <row r="58" spans="15:17" x14ac:dyDescent="0.2">
      <c r="O58" s="10" t="str">
        <f>name!D25</f>
        <v>72 Customer service occupations</v>
      </c>
      <c r="P58" s="11">
        <f>'Occ T2'!H29</f>
        <v>2.7633799515265158</v>
      </c>
      <c r="Q58" s="11">
        <f>'Occ T2'!J29</f>
        <v>6.3144613388754989</v>
      </c>
    </row>
    <row r="59" spans="15:17" x14ac:dyDescent="0.2">
      <c r="O59" s="10" t="str">
        <f>name!D26</f>
        <v>81 Process, plant and machine operatives</v>
      </c>
      <c r="P59" s="11">
        <f>'Occ T2'!H30</f>
        <v>1.4943165115317836</v>
      </c>
      <c r="Q59" s="11">
        <f>'Occ T2'!J30</f>
        <v>5.2392658636929923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0.8948822230377349</v>
      </c>
      <c r="Q60" s="11">
        <f>'Occ T2'!J31</f>
        <v>6.0424701928542373</v>
      </c>
    </row>
    <row r="61" spans="15:17" x14ac:dyDescent="0.2">
      <c r="O61" s="10" t="str">
        <f>name!D28</f>
        <v>91 Elementary trades and related occupations</v>
      </c>
      <c r="P61" s="11">
        <f>'Occ T2'!H32</f>
        <v>-0.56713180647498529</v>
      </c>
      <c r="Q61" s="11">
        <f>'Occ T2'!J32</f>
        <v>1.168190739082664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1.1522868132316013</v>
      </c>
      <c r="Q62" s="11">
        <f>'Occ T2'!J33</f>
        <v>15.561485949802773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38.77899999999994</v>
      </c>
      <c r="Q64" s="11">
        <f>'Occ T2'!J35</f>
        <v>216.0584118583881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Gloucestershire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347.39299999999997</v>
      </c>
      <c r="C8" s="305">
        <f>SUM(C9:C17)</f>
        <v>363.64399999999983</v>
      </c>
      <c r="D8" s="305">
        <f>SUM(D9:D17)</f>
        <v>386.17199999999991</v>
      </c>
      <c r="E8" s="304"/>
      <c r="F8" s="305">
        <f>SUM(F9:F17)</f>
        <v>5.5000244317391012</v>
      </c>
      <c r="G8" s="305">
        <f>SUM(G9:G17)</f>
        <v>7.2761527567382966</v>
      </c>
      <c r="H8" s="305">
        <f>SUM(H9:H17)</f>
        <v>10.872333120355572</v>
      </c>
      <c r="I8" s="304"/>
      <c r="J8" s="305">
        <f>SUM(J9:J17)</f>
        <v>38.428938748527408</v>
      </c>
      <c r="K8" s="305">
        <f>SUM(K9:K17)</f>
        <v>50.470711685785346</v>
      </c>
      <c r="L8" s="305">
        <f>SUM(L9:L17)</f>
        <v>75.430261838628738</v>
      </c>
      <c r="M8" s="304"/>
      <c r="N8" s="305">
        <f>SUM(N9:N17)</f>
        <v>67.667910687449663</v>
      </c>
      <c r="O8" s="305">
        <f>SUM(O9:O17)</f>
        <v>76.203041360739107</v>
      </c>
      <c r="P8" s="305">
        <f>SUM(P9:P17)</f>
        <v>86.803433209497939</v>
      </c>
      <c r="Q8" s="306"/>
      <c r="R8" s="305">
        <f>SUM(R9:R17)</f>
        <v>18.668081407879107</v>
      </c>
      <c r="S8" s="305">
        <f>SUM(S9:S17)</f>
        <v>19.83487139661981</v>
      </c>
      <c r="T8" s="305">
        <f>SUM(T9:T17)</f>
        <v>22.095997991598285</v>
      </c>
      <c r="U8" s="306"/>
      <c r="V8" s="305">
        <f>SUM(V9:V17)</f>
        <v>19.471223888276171</v>
      </c>
      <c r="W8" s="305">
        <f>SUM(W9:W17)</f>
        <v>21.444844580986373</v>
      </c>
      <c r="X8" s="305">
        <f>SUM(X9:X17)</f>
        <v>24.225109284494252</v>
      </c>
      <c r="Y8" s="306"/>
      <c r="Z8" s="305">
        <f>SUM(Z9:Z17)</f>
        <v>76.539915593824063</v>
      </c>
      <c r="AA8" s="305">
        <f>SUM(AA9:AA17)</f>
        <v>79.454247093766469</v>
      </c>
      <c r="AB8" s="305">
        <f>SUM(AB9:AB17)</f>
        <v>83.265815613859672</v>
      </c>
      <c r="AC8" s="306"/>
      <c r="AD8" s="305">
        <f>SUM(AD9:AD17)</f>
        <v>65.544813525166404</v>
      </c>
      <c r="AE8" s="305">
        <f>SUM(AE9:AE17)</f>
        <v>60.39312135580073</v>
      </c>
      <c r="AF8" s="305">
        <f>SUM(AF9:AF17)</f>
        <v>48.042107260269205</v>
      </c>
      <c r="AG8" s="306"/>
      <c r="AH8" s="305">
        <f>SUM(AH9:AH17)</f>
        <v>43.377417132088489</v>
      </c>
      <c r="AI8" s="305">
        <f>SUM(AI9:AI17)</f>
        <v>39.463359125588767</v>
      </c>
      <c r="AJ8" s="305">
        <f>SUM(AJ9:AJ17)</f>
        <v>28.591281391171162</v>
      </c>
      <c r="AK8" s="306"/>
      <c r="AL8" s="305">
        <f>SUM(AL9:AL17)</f>
        <v>12.194674585049482</v>
      </c>
      <c r="AM8" s="305">
        <f>SUM(AM9:AM17)</f>
        <v>9.1036506439750173</v>
      </c>
      <c r="AN8" s="305">
        <f>SUM(AN9:AN17)</f>
        <v>6.8456602901251218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40.582493240052287</v>
      </c>
      <c r="C9" s="304">
        <f t="shared" ref="B9:D17" si="0">SUM(C21,C33,C51,C63,C75,C93)</f>
        <v>42.202240234738341</v>
      </c>
      <c r="D9" s="304">
        <f t="shared" si="0"/>
        <v>47.188541359221979</v>
      </c>
      <c r="E9" s="304"/>
      <c r="F9" s="304">
        <f t="shared" ref="F9:H17" si="1">SUM(F21,F33,F51,F63,F75,F93)</f>
        <v>0.58907939032907664</v>
      </c>
      <c r="G9" s="304">
        <f t="shared" si="1"/>
        <v>0.80967718419994839</v>
      </c>
      <c r="H9" s="304">
        <f t="shared" si="1"/>
        <v>1.2758687618361577</v>
      </c>
      <c r="I9" s="304"/>
      <c r="J9" s="304">
        <f t="shared" ref="J9:L17" si="2">SUM(J21,J33,J51,J63,J75,J93)</f>
        <v>4.8753981022756738</v>
      </c>
      <c r="K9" s="304">
        <f t="shared" si="2"/>
        <v>6.4387251092277484</v>
      </c>
      <c r="L9" s="304">
        <f t="shared" si="2"/>
        <v>10.126342547178304</v>
      </c>
      <c r="M9" s="304"/>
      <c r="N9" s="304">
        <f t="shared" ref="N9:P17" si="3">SUM(N21,N33,N51,N63,N75,N93)</f>
        <v>10.362960046871262</v>
      </c>
      <c r="O9" s="304">
        <f t="shared" si="3"/>
        <v>11.473263048229386</v>
      </c>
      <c r="P9" s="304">
        <f t="shared" si="3"/>
        <v>13.164915615149397</v>
      </c>
      <c r="Q9" s="306"/>
      <c r="R9" s="304">
        <f t="shared" ref="R9:T9" si="4">SUM(R21,R33,R51,R63,R75,R93)</f>
        <v>2.3257090808042467</v>
      </c>
      <c r="S9" s="304">
        <f t="shared" si="4"/>
        <v>2.4752745124180451</v>
      </c>
      <c r="T9" s="304">
        <f t="shared" si="4"/>
        <v>2.83112451216578</v>
      </c>
      <c r="U9" s="306"/>
      <c r="V9" s="304">
        <f t="shared" ref="V9:X9" si="5">SUM(V21,V33,V51,V63,V75,V93)</f>
        <v>3.0404363754984809</v>
      </c>
      <c r="W9" s="304">
        <f t="shared" si="5"/>
        <v>3.1944631264234831</v>
      </c>
      <c r="X9" s="304">
        <f t="shared" si="5"/>
        <v>3.4225669544639854</v>
      </c>
      <c r="Y9" s="306"/>
      <c r="Z9" s="304">
        <f t="shared" ref="Z9:AB9" si="6">SUM(Z21,Z33,Z51,Z63,Z75,Z93)</f>
        <v>7.7763675386142062</v>
      </c>
      <c r="AA9" s="304">
        <f t="shared" si="6"/>
        <v>7.3006264365557714</v>
      </c>
      <c r="AB9" s="304">
        <f t="shared" si="6"/>
        <v>7.6362725082096903</v>
      </c>
      <c r="AC9" s="306"/>
      <c r="AD9" s="304">
        <f>SUM(AD21,AD33,AD51,AD63,AD75,AD93)</f>
        <v>6.2477449237654179</v>
      </c>
      <c r="AE9" s="304">
        <f t="shared" ref="AE9:AF9" si="7">SUM(AE21,AE33,AE51,AE63,AE75,AE93)</f>
        <v>5.4834859882251017</v>
      </c>
      <c r="AF9" s="304">
        <f t="shared" si="7"/>
        <v>4.2871575668876289</v>
      </c>
      <c r="AG9" s="306"/>
      <c r="AH9" s="304">
        <f t="shared" ref="AH9:AJ9" si="8">SUM(AH21,AH33,AH51,AH63,AH75,AH93)</f>
        <v>4.4605313321917857</v>
      </c>
      <c r="AI9" s="304">
        <f t="shared" si="8"/>
        <v>4.2391337613178885</v>
      </c>
      <c r="AJ9" s="304">
        <f t="shared" si="8"/>
        <v>3.7099456358080358</v>
      </c>
      <c r="AK9" s="306"/>
      <c r="AL9" s="304">
        <f t="shared" ref="AL9:AN9" si="9">SUM(AL21,AL33,AL51,AL63,AL75,AL93)</f>
        <v>0.9042664497021381</v>
      </c>
      <c r="AM9" s="304">
        <f t="shared" si="9"/>
        <v>0.7875910681409648</v>
      </c>
      <c r="AN9" s="304">
        <f t="shared" si="9"/>
        <v>0.7343472575229989</v>
      </c>
    </row>
    <row r="10" spans="1:40" x14ac:dyDescent="0.2">
      <c r="A10" s="13" t="str">
        <f>name!E5</f>
        <v>Professional occupations</v>
      </c>
      <c r="B10" s="304">
        <f t="shared" si="0"/>
        <v>77.753642255017709</v>
      </c>
      <c r="C10" s="304">
        <f t="shared" si="0"/>
        <v>85.458385419525627</v>
      </c>
      <c r="D10" s="304">
        <f t="shared" si="0"/>
        <v>97.298115235919283</v>
      </c>
      <c r="E10" s="304"/>
      <c r="F10" s="304">
        <f t="shared" si="1"/>
        <v>3.9493558757907419</v>
      </c>
      <c r="G10" s="304">
        <f t="shared" si="1"/>
        <v>5.1633581300200637</v>
      </c>
      <c r="H10" s="304">
        <f t="shared" si="1"/>
        <v>7.4776422194841752</v>
      </c>
      <c r="I10" s="304"/>
      <c r="J10" s="304">
        <f t="shared" si="2"/>
        <v>21.055101468009845</v>
      </c>
      <c r="K10" s="304">
        <f t="shared" si="2"/>
        <v>26.932780586402473</v>
      </c>
      <c r="L10" s="304">
        <f t="shared" si="2"/>
        <v>37.929874014743092</v>
      </c>
      <c r="M10" s="304"/>
      <c r="N10" s="304">
        <f t="shared" si="3"/>
        <v>25.093004571345666</v>
      </c>
      <c r="O10" s="304">
        <f t="shared" si="3"/>
        <v>27.03633910861824</v>
      </c>
      <c r="P10" s="304">
        <f t="shared" si="3"/>
        <v>27.607607385816152</v>
      </c>
      <c r="Q10" s="306"/>
      <c r="R10" s="304">
        <f t="shared" ref="R10:T10" si="10">SUM(R22,R34,R52,R64,R76,R94)</f>
        <v>3.7003209321831463</v>
      </c>
      <c r="S10" s="304">
        <f t="shared" si="10"/>
        <v>2.9939894305105597</v>
      </c>
      <c r="T10" s="304">
        <f t="shared" si="10"/>
        <v>2.4085582884925065</v>
      </c>
      <c r="U10" s="306"/>
      <c r="V10" s="304">
        <f t="shared" ref="V10:X10" si="11">SUM(V22,V34,V52,V64,V76,V94)</f>
        <v>3.9540978502792661</v>
      </c>
      <c r="W10" s="304">
        <f t="shared" si="11"/>
        <v>4.0331680838137078</v>
      </c>
      <c r="X10" s="304">
        <f t="shared" si="11"/>
        <v>4.015106030900828</v>
      </c>
      <c r="Y10" s="306"/>
      <c r="Z10" s="304">
        <f t="shared" ref="Z10:AB10" si="12">SUM(Z22,Z34,Z52,Z64,Z76,Z94)</f>
        <v>9.4311008102136</v>
      </c>
      <c r="AA10" s="304">
        <f t="shared" si="12"/>
        <v>9.6445979819659833</v>
      </c>
      <c r="AB10" s="304">
        <f t="shared" si="12"/>
        <v>10.195347361996969</v>
      </c>
      <c r="AC10" s="306"/>
      <c r="AD10" s="304">
        <f t="shared" ref="AD10:AF10" si="13">SUM(AD22,AD34,AD52,AD64,AD76,AD94)</f>
        <v>6.0169278518818805</v>
      </c>
      <c r="AE10" s="304">
        <f t="shared" si="13"/>
        <v>5.345698810309119</v>
      </c>
      <c r="AF10" s="304">
        <f t="shared" si="13"/>
        <v>4.1559829732534839</v>
      </c>
      <c r="AG10" s="306"/>
      <c r="AH10" s="304">
        <f t="shared" ref="AH10:AJ10" si="14">SUM(AH22,AH34,AH52,AH64,AH76,AH94)</f>
        <v>3.8375326946808532</v>
      </c>
      <c r="AI10" s="304">
        <f t="shared" si="14"/>
        <v>3.5775381812235914</v>
      </c>
      <c r="AJ10" s="304">
        <f t="shared" si="14"/>
        <v>2.8092226831996205</v>
      </c>
      <c r="AK10" s="306"/>
      <c r="AL10" s="304">
        <f t="shared" ref="AL10:AN10" si="15">SUM(AL22,AL34,AL52,AL64,AL76,AL94)</f>
        <v>0.71620020063271839</v>
      </c>
      <c r="AM10" s="304">
        <f t="shared" si="15"/>
        <v>0.73091510666190473</v>
      </c>
      <c r="AN10" s="304">
        <f t="shared" si="15"/>
        <v>0.69877427803245951</v>
      </c>
    </row>
    <row r="11" spans="1:40" x14ac:dyDescent="0.2">
      <c r="A11" s="13" t="str">
        <f>name!E6</f>
        <v>Associate professional occupations</v>
      </c>
      <c r="B11" s="304">
        <f>SUM(B23,B35,B53,B65,B77,B95)</f>
        <v>44.857767352859554</v>
      </c>
      <c r="C11" s="304">
        <f t="shared" si="0"/>
        <v>44.841714178484139</v>
      </c>
      <c r="D11" s="304">
        <f>SUM(D23,D35,D53,D65,D77,D95)</f>
        <v>49.171646440854637</v>
      </c>
      <c r="E11" s="304"/>
      <c r="F11" s="304">
        <f t="shared" si="1"/>
        <v>0.56241067532132094</v>
      </c>
      <c r="G11" s="304">
        <f t="shared" si="1"/>
        <v>0.71704437843732927</v>
      </c>
      <c r="H11" s="304">
        <f t="shared" si="1"/>
        <v>1.1305284035710683</v>
      </c>
      <c r="I11" s="304"/>
      <c r="J11" s="304">
        <f t="shared" si="2"/>
        <v>6.2102468137873981</v>
      </c>
      <c r="K11" s="304">
        <f t="shared" si="2"/>
        <v>7.8455854615446698</v>
      </c>
      <c r="L11" s="304">
        <f t="shared" si="2"/>
        <v>11.899850755939731</v>
      </c>
      <c r="M11" s="304"/>
      <c r="N11" s="304">
        <f t="shared" si="3"/>
        <v>12.460008140257093</v>
      </c>
      <c r="O11" s="304">
        <f t="shared" si="3"/>
        <v>13.258824299846214</v>
      </c>
      <c r="P11" s="304">
        <f t="shared" si="3"/>
        <v>14.691849110510118</v>
      </c>
      <c r="Q11" s="306"/>
      <c r="R11" s="304">
        <f t="shared" ref="R11:T11" si="16">SUM(R23,R35,R53,R65,R77,R95)</f>
        <v>3.2865944577744299</v>
      </c>
      <c r="S11" s="304">
        <f t="shared" si="16"/>
        <v>3.2354947266009946</v>
      </c>
      <c r="T11" s="304">
        <f t="shared" si="16"/>
        <v>3.3455344469057966</v>
      </c>
      <c r="U11" s="306"/>
      <c r="V11" s="304">
        <f t="shared" ref="V11:X11" si="17">SUM(V23,V35,V53,V65,V77,V95)</f>
        <v>2.9662993105737905</v>
      </c>
      <c r="W11" s="304">
        <f t="shared" si="17"/>
        <v>2.889639084537917</v>
      </c>
      <c r="X11" s="304">
        <f t="shared" si="17"/>
        <v>3.0031783303818278</v>
      </c>
      <c r="Y11" s="306"/>
      <c r="Z11" s="304">
        <f t="shared" ref="Z11:AB11" si="18">SUM(Z23,Z35,Z53,Z65,Z77,Z95)</f>
        <v>8.7654164160613561</v>
      </c>
      <c r="AA11" s="304">
        <f t="shared" si="18"/>
        <v>8.1505362440322067</v>
      </c>
      <c r="AB11" s="304">
        <f t="shared" si="18"/>
        <v>8.2415483051004284</v>
      </c>
      <c r="AC11" s="306"/>
      <c r="AD11" s="304">
        <f t="shared" ref="AD11:AF11" si="19">SUM(AD23,AD35,AD53,AD65,AD77,AD95)</f>
        <v>6.0735231413314477</v>
      </c>
      <c r="AE11" s="304">
        <f t="shared" si="19"/>
        <v>4.9528391995846253</v>
      </c>
      <c r="AF11" s="304">
        <f t="shared" si="19"/>
        <v>3.7160918841632213</v>
      </c>
      <c r="AG11" s="306"/>
      <c r="AH11" s="304">
        <f t="shared" ref="AH11:AJ11" si="20">SUM(AH23,AH35,AH53,AH65,AH77,AH95)</f>
        <v>3.8404466847044354</v>
      </c>
      <c r="AI11" s="304">
        <f t="shared" si="20"/>
        <v>3.2169814989921344</v>
      </c>
      <c r="AJ11" s="304">
        <f t="shared" si="20"/>
        <v>2.6072113565363</v>
      </c>
      <c r="AK11" s="306"/>
      <c r="AL11" s="304">
        <f t="shared" ref="AL11:AN11" si="21">SUM(AL23,AL35,AL53,AL65,AL77,AL95)</f>
        <v>0.692821713048277</v>
      </c>
      <c r="AM11" s="304">
        <f t="shared" si="21"/>
        <v>0.57476928490804946</v>
      </c>
      <c r="AN11" s="304">
        <f t="shared" si="21"/>
        <v>0.5358538477461503</v>
      </c>
    </row>
    <row r="12" spans="1:40" x14ac:dyDescent="0.2">
      <c r="A12" s="13" t="str">
        <f>name!E7</f>
        <v>Administrative and secretarial occupations</v>
      </c>
      <c r="B12" s="304">
        <f t="shared" si="0"/>
        <v>34.910811120100604</v>
      </c>
      <c r="C12" s="304">
        <f t="shared" si="0"/>
        <v>33.116438400145725</v>
      </c>
      <c r="D12" s="304">
        <f t="shared" si="0"/>
        <v>30.929556597798424</v>
      </c>
      <c r="E12" s="304"/>
      <c r="F12" s="304">
        <f t="shared" si="1"/>
        <v>0.16714447010481176</v>
      </c>
      <c r="G12" s="304">
        <f t="shared" si="1"/>
        <v>0.22850928602077208</v>
      </c>
      <c r="H12" s="304">
        <f t="shared" si="1"/>
        <v>0.39866329603623429</v>
      </c>
      <c r="I12" s="304"/>
      <c r="J12" s="304">
        <f t="shared" si="2"/>
        <v>2.2355401334781968</v>
      </c>
      <c r="K12" s="304">
        <f t="shared" si="2"/>
        <v>2.9992259438571844</v>
      </c>
      <c r="L12" s="304">
        <f t="shared" si="2"/>
        <v>4.6674448955125447</v>
      </c>
      <c r="M12" s="304"/>
      <c r="N12" s="304">
        <f t="shared" si="3"/>
        <v>6.510126740758464</v>
      </c>
      <c r="O12" s="304">
        <f t="shared" si="3"/>
        <v>7.4971278882001906</v>
      </c>
      <c r="P12" s="304">
        <f t="shared" si="3"/>
        <v>9.4370914667729444</v>
      </c>
      <c r="Q12" s="306"/>
      <c r="R12" s="304">
        <f t="shared" ref="R12:T12" si="22">SUM(R24,R36,R54,R66,R78,R96)</f>
        <v>2.4593403255259902</v>
      </c>
      <c r="S12" s="304">
        <f t="shared" si="22"/>
        <v>2.7427998052317921</v>
      </c>
      <c r="T12" s="304">
        <f t="shared" si="22"/>
        <v>3.1033910544597898</v>
      </c>
      <c r="U12" s="306"/>
      <c r="V12" s="304">
        <f t="shared" ref="V12:X12" si="23">SUM(V24,V36,V54,V66,V78,V96)</f>
        <v>2.4229471133666443</v>
      </c>
      <c r="W12" s="304">
        <f t="shared" si="23"/>
        <v>2.595404975838151</v>
      </c>
      <c r="X12" s="304">
        <f t="shared" si="23"/>
        <v>3.0577193491521957</v>
      </c>
      <c r="Y12" s="306"/>
      <c r="Z12" s="304">
        <f t="shared" ref="Z12:AA12" si="24">SUM(Z24,Z36,Z54,Z66,Z78,Z96)</f>
        <v>7.7798127889982407</v>
      </c>
      <c r="AA12" s="304">
        <f t="shared" si="24"/>
        <v>7.3746488113100934</v>
      </c>
      <c r="AB12" s="304">
        <f>SUM(AB24,AB36,AB54,AB66,AB78,AB96)</f>
        <v>5.7438291128217447</v>
      </c>
      <c r="AC12" s="306"/>
      <c r="AD12" s="304">
        <f t="shared" ref="AD12:AE12" si="25">SUM(AD24,AD36,AD54,AD66,AD78,AD96)</f>
        <v>7.7711012925819078</v>
      </c>
      <c r="AE12" s="304">
        <f t="shared" si="25"/>
        <v>5.9872737750878251</v>
      </c>
      <c r="AF12" s="304">
        <f>SUM(AF24,AF36,AF54,AF66,AF78,AF96)</f>
        <v>3.1497337749285572</v>
      </c>
      <c r="AG12" s="306"/>
      <c r="AH12" s="304">
        <f t="shared" ref="AH12:AI12" si="26">SUM(AH24,AH36,AH54,AH66,AH78,AH96)</f>
        <v>4.7578243031522511</v>
      </c>
      <c r="AI12" s="304">
        <f t="shared" si="26"/>
        <v>3.0837854266304352</v>
      </c>
      <c r="AJ12" s="304">
        <f>SUM(AJ24,AJ36,AJ54,AJ66,AJ78,AJ96)</f>
        <v>1.1278899206900161</v>
      </c>
      <c r="AK12" s="306"/>
      <c r="AL12" s="304">
        <f t="shared" ref="AL12:AM12" si="27">SUM(AL24,AL36,AL54,AL66,AL78,AL96)</f>
        <v>0.80697395213410095</v>
      </c>
      <c r="AM12" s="304">
        <f t="shared" si="27"/>
        <v>0.60766248796927447</v>
      </c>
      <c r="AN12" s="304">
        <f>SUM(AN24,AN36,AN54,AN66,AN78,AN96)</f>
        <v>0.24379372742439756</v>
      </c>
    </row>
    <row r="13" spans="1:40" x14ac:dyDescent="0.2">
      <c r="A13" s="13" t="str">
        <f>name!E8</f>
        <v>Skilled trades occupations</v>
      </c>
      <c r="B13" s="304">
        <f t="shared" si="0"/>
        <v>37.598120332595009</v>
      </c>
      <c r="C13" s="304">
        <f t="shared" si="0"/>
        <v>38.814634844035147</v>
      </c>
      <c r="D13" s="304">
        <f t="shared" si="0"/>
        <v>38.62758770695271</v>
      </c>
      <c r="E13" s="304"/>
      <c r="F13" s="304">
        <f t="shared" si="1"/>
        <v>6.0542082609758498E-2</v>
      </c>
      <c r="G13" s="304">
        <f t="shared" si="1"/>
        <v>8.9766762680291864E-2</v>
      </c>
      <c r="H13" s="304">
        <f t="shared" si="1"/>
        <v>0.14496132769928402</v>
      </c>
      <c r="I13" s="304"/>
      <c r="J13" s="304">
        <f t="shared" si="2"/>
        <v>0.73242579197191926</v>
      </c>
      <c r="K13" s="304">
        <f t="shared" si="2"/>
        <v>1.189164476911696</v>
      </c>
      <c r="L13" s="304">
        <f t="shared" si="2"/>
        <v>2.0304551071039261</v>
      </c>
      <c r="M13" s="304"/>
      <c r="N13" s="304">
        <f t="shared" si="3"/>
        <v>2.290577652546212</v>
      </c>
      <c r="O13" s="304">
        <f t="shared" si="3"/>
        <v>3.0024615051315835</v>
      </c>
      <c r="P13" s="304">
        <f t="shared" si="3"/>
        <v>3.8429620308947663</v>
      </c>
      <c r="Q13" s="306"/>
      <c r="R13" s="304">
        <f t="shared" ref="R13:T13" si="28">SUM(R25,R37,R55,R67,R79,R97)</f>
        <v>1.0780279321445863</v>
      </c>
      <c r="S13" s="304">
        <f t="shared" si="28"/>
        <v>1.3890200109414448</v>
      </c>
      <c r="T13" s="304">
        <f t="shared" si="28"/>
        <v>1.7690888430253007</v>
      </c>
      <c r="U13" s="306"/>
      <c r="V13" s="304">
        <f t="shared" ref="V13:X13" si="29">SUM(V25,V37,V55,V67,V79,V97)</f>
        <v>2.1424214066297176</v>
      </c>
      <c r="W13" s="304">
        <f t="shared" si="29"/>
        <v>2.6358372999305795</v>
      </c>
      <c r="X13" s="304">
        <f t="shared" si="29"/>
        <v>3.1402778487985001</v>
      </c>
      <c r="Y13" s="306"/>
      <c r="Z13" s="304">
        <f t="shared" ref="Z13:AB13" si="30">SUM(Z25,Z37,Z55,Z67,Z79,Z97)</f>
        <v>13.004480086529998</v>
      </c>
      <c r="AA13" s="304">
        <f t="shared" si="30"/>
        <v>13.67801767679541</v>
      </c>
      <c r="AB13" s="304">
        <f t="shared" si="30"/>
        <v>13.765654615460505</v>
      </c>
      <c r="AC13" s="306"/>
      <c r="AD13" s="304">
        <f t="shared" ref="AD13:AF13" si="31">SUM(AD25,AD37,AD55,AD67,AD79,AD97)</f>
        <v>9.7739346706768551</v>
      </c>
      <c r="AE13" s="304">
        <f t="shared" si="31"/>
        <v>9.267099159078187</v>
      </c>
      <c r="AF13" s="304">
        <f t="shared" si="31"/>
        <v>8.1596465714976336</v>
      </c>
      <c r="AG13" s="306"/>
      <c r="AH13" s="304">
        <f t="shared" ref="AH13:AJ13" si="32">SUM(AH25,AH37,AH55,AH67,AH79,AH97)</f>
        <v>5.9449194822813123</v>
      </c>
      <c r="AI13" s="304">
        <f t="shared" si="32"/>
        <v>5.837283924474403</v>
      </c>
      <c r="AJ13" s="304">
        <f t="shared" si="32"/>
        <v>5.0600975128803647</v>
      </c>
      <c r="AK13" s="306"/>
      <c r="AL13" s="304">
        <f t="shared" ref="AL13:AN13" si="33">SUM(AL25,AL37,AL55,AL67,AL79,AL97)</f>
        <v>2.570791227204642</v>
      </c>
      <c r="AM13" s="304">
        <f t="shared" si="33"/>
        <v>1.7259840280915566</v>
      </c>
      <c r="AN13" s="304">
        <f t="shared" si="33"/>
        <v>0.71444384959242524</v>
      </c>
    </row>
    <row r="14" spans="1:40" x14ac:dyDescent="0.2">
      <c r="A14" s="13" t="str">
        <f>name!E9</f>
        <v>Caring, leisure and other service occupations</v>
      </c>
      <c r="B14" s="304">
        <f t="shared" si="0"/>
        <v>31.185813260175273</v>
      </c>
      <c r="C14" s="304">
        <f t="shared" si="0"/>
        <v>34.720121786878245</v>
      </c>
      <c r="D14" s="304">
        <f t="shared" si="0"/>
        <v>39.273196443596731</v>
      </c>
      <c r="E14" s="304"/>
      <c r="F14" s="304">
        <f t="shared" si="1"/>
        <v>3.832593828397822E-2</v>
      </c>
      <c r="G14" s="304">
        <f t="shared" si="1"/>
        <v>5.5198425480249766E-2</v>
      </c>
      <c r="H14" s="304">
        <f t="shared" si="1"/>
        <v>9.2336773636662234E-2</v>
      </c>
      <c r="I14" s="304"/>
      <c r="J14" s="304">
        <f t="shared" si="2"/>
        <v>1.1669532654605779</v>
      </c>
      <c r="K14" s="304">
        <f t="shared" si="2"/>
        <v>1.697740175945454</v>
      </c>
      <c r="L14" s="304">
        <f t="shared" si="2"/>
        <v>2.9372462989830632</v>
      </c>
      <c r="M14" s="304"/>
      <c r="N14" s="304">
        <f t="shared" si="3"/>
        <v>3.685312815897861</v>
      </c>
      <c r="O14" s="304">
        <f t="shared" si="3"/>
        <v>4.6333801010746418</v>
      </c>
      <c r="P14" s="304">
        <f t="shared" si="3"/>
        <v>5.9085782410005798</v>
      </c>
      <c r="Q14" s="306"/>
      <c r="R14" s="304">
        <f>SUM(R26,R38,R56,R68,R80,R98)</f>
        <v>2.8478065843447742</v>
      </c>
      <c r="S14" s="304">
        <f t="shared" ref="S14:T14" si="34">SUM(S26,S38,S56,S68,S80,S98)</f>
        <v>3.2450628522478615</v>
      </c>
      <c r="T14" s="304">
        <f t="shared" si="34"/>
        <v>3.7119466143825033</v>
      </c>
      <c r="U14" s="306"/>
      <c r="V14" s="304">
        <f t="shared" ref="V14:X14" si="35">SUM(V26,V38,V56,V68,V80,V98)</f>
        <v>2.0115439456171935</v>
      </c>
      <c r="W14" s="304">
        <f t="shared" si="35"/>
        <v>2.3929971118866744</v>
      </c>
      <c r="X14" s="304">
        <f t="shared" si="35"/>
        <v>2.9622320509160742</v>
      </c>
      <c r="Y14" s="306"/>
      <c r="Z14" s="304">
        <f t="shared" ref="Z14:AB14" si="36">SUM(Z26,Z38,Z56,Z68,Z80,Z98)</f>
        <v>10.972078137066983</v>
      </c>
      <c r="AA14" s="304">
        <f t="shared" si="36"/>
        <v>12.678904317251666</v>
      </c>
      <c r="AB14" s="304">
        <f t="shared" si="36"/>
        <v>15.226811071134911</v>
      </c>
      <c r="AC14" s="306"/>
      <c r="AD14" s="304">
        <f t="shared" ref="AD14:AF14" si="37">SUM(AD26,AD38,AD56,AD68,AD80,AD98)</f>
        <v>7.5881609398701233</v>
      </c>
      <c r="AE14" s="304">
        <f t="shared" si="37"/>
        <v>7.3712366874242754</v>
      </c>
      <c r="AF14" s="304">
        <f t="shared" si="37"/>
        <v>5.8027031494597239</v>
      </c>
      <c r="AG14" s="306"/>
      <c r="AH14" s="304">
        <f t="shared" ref="AH14:AJ14" si="38">SUM(AH26,AH38,AH56,AH68,AH80,AH98)</f>
        <v>2.3733686250751238</v>
      </c>
      <c r="AI14" s="304">
        <f t="shared" si="38"/>
        <v>2.2118062173070179</v>
      </c>
      <c r="AJ14" s="304">
        <f t="shared" si="38"/>
        <v>2.2250362486464814</v>
      </c>
      <c r="AK14" s="306"/>
      <c r="AL14" s="304">
        <f t="shared" ref="AL14:AN14" si="39">SUM(AL26,AL38,AL56,AL68,AL80,AL98)</f>
        <v>0.50226300855865591</v>
      </c>
      <c r="AM14" s="304">
        <f t="shared" si="39"/>
        <v>0.43379589826039944</v>
      </c>
      <c r="AN14" s="304">
        <f t="shared" si="39"/>
        <v>0.40630599543673207</v>
      </c>
    </row>
    <row r="15" spans="1:40" x14ac:dyDescent="0.2">
      <c r="A15" s="13" t="str">
        <f>name!E10</f>
        <v>Sales and customer service occupations</v>
      </c>
      <c r="B15" s="304">
        <f t="shared" si="0"/>
        <v>29.624994157453362</v>
      </c>
      <c r="C15" s="304">
        <f t="shared" si="0"/>
        <v>29.949064874238044</v>
      </c>
      <c r="D15" s="304">
        <f t="shared" si="0"/>
        <v>29.829644192583931</v>
      </c>
      <c r="E15" s="304"/>
      <c r="F15" s="304">
        <f t="shared" si="1"/>
        <v>7.5179780882018973E-2</v>
      </c>
      <c r="G15" s="304">
        <f t="shared" si="1"/>
        <v>0.11072185386437247</v>
      </c>
      <c r="H15" s="304">
        <f t="shared" si="1"/>
        <v>0.17220517674582336</v>
      </c>
      <c r="I15" s="304"/>
      <c r="J15" s="304">
        <f t="shared" si="2"/>
        <v>1.0444074995906716</v>
      </c>
      <c r="K15" s="304">
        <f t="shared" si="2"/>
        <v>1.5139653521953305</v>
      </c>
      <c r="L15" s="304">
        <f t="shared" si="2"/>
        <v>2.5808039862233128</v>
      </c>
      <c r="M15" s="304"/>
      <c r="N15" s="304">
        <f t="shared" si="3"/>
        <v>3.9486971818769181</v>
      </c>
      <c r="O15" s="304">
        <f t="shared" si="3"/>
        <v>4.8081631671943619</v>
      </c>
      <c r="P15" s="304">
        <f t="shared" si="3"/>
        <v>6.1339025372631077</v>
      </c>
      <c r="Q15" s="306"/>
      <c r="R15" s="304">
        <f t="shared" ref="R15:T15" si="40">SUM(R27,R39,R57,R69,R81,R99)</f>
        <v>1.3743335276006869</v>
      </c>
      <c r="S15" s="304">
        <f t="shared" si="40"/>
        <v>1.615181451420967</v>
      </c>
      <c r="T15" s="304">
        <f t="shared" si="40"/>
        <v>2.0473237607531671</v>
      </c>
      <c r="U15" s="306"/>
      <c r="V15" s="304">
        <f t="shared" ref="V15:X15" si="41">SUM(V27,V39,V57,V69,V81,V99)</f>
        <v>1.1339273345172451</v>
      </c>
      <c r="W15" s="304">
        <f t="shared" si="41"/>
        <v>1.3119314676805622</v>
      </c>
      <c r="X15" s="304">
        <f t="shared" si="41"/>
        <v>1.5331085428450477</v>
      </c>
      <c r="Y15" s="306"/>
      <c r="Z15" s="304">
        <f t="shared" ref="Z15:AB15" si="42">SUM(Z27,Z39,Z57,Z69,Z81,Z99)</f>
        <v>8.1565572335617738</v>
      </c>
      <c r="AA15" s="304">
        <f t="shared" si="42"/>
        <v>8.5024001834832212</v>
      </c>
      <c r="AB15" s="304">
        <f t="shared" si="42"/>
        <v>9.3155756235642215</v>
      </c>
      <c r="AC15" s="306"/>
      <c r="AD15" s="304">
        <f t="shared" ref="AD15:AF15" si="43">SUM(AD27,AD39,AD57,AD69,AD81,AD99)</f>
        <v>7.3340714686578465</v>
      </c>
      <c r="AE15" s="304">
        <f t="shared" si="43"/>
        <v>6.7205402906139167</v>
      </c>
      <c r="AF15" s="304">
        <f t="shared" si="43"/>
        <v>5.3321082996498328</v>
      </c>
      <c r="AG15" s="306"/>
      <c r="AH15" s="304">
        <f t="shared" ref="AH15:AJ15" si="44">SUM(AH27,AH39,AH57,AH69,AH81,AH99)</f>
        <v>5.0988867744095669</v>
      </c>
      <c r="AI15" s="304">
        <f t="shared" si="44"/>
        <v>4.3350451071761169</v>
      </c>
      <c r="AJ15" s="304">
        <f t="shared" si="44"/>
        <v>1.8976831433579471</v>
      </c>
      <c r="AK15" s="306"/>
      <c r="AL15" s="304">
        <f t="shared" ref="AL15:AN15" si="45">SUM(AL27,AL39,AL57,AL69,AL81,AL99)</f>
        <v>1.4589333563566307</v>
      </c>
      <c r="AM15" s="304">
        <f t="shared" si="45"/>
        <v>1.0311160006091928</v>
      </c>
      <c r="AN15" s="304">
        <f t="shared" si="45"/>
        <v>0.81693312218147429</v>
      </c>
    </row>
    <row r="16" spans="1:40" x14ac:dyDescent="0.2">
      <c r="A16" s="13" t="str">
        <f>name!E11</f>
        <v>Process, plant and machine operatives</v>
      </c>
      <c r="B16" s="304">
        <f t="shared" si="0"/>
        <v>17.319022976458516</v>
      </c>
      <c r="C16" s="304">
        <f t="shared" si="0"/>
        <v>19.603303470433076</v>
      </c>
      <c r="D16" s="304">
        <f t="shared" si="0"/>
        <v>19.708221711028038</v>
      </c>
      <c r="E16" s="304"/>
      <c r="F16" s="304">
        <f t="shared" si="1"/>
        <v>3.4478464977148918E-2</v>
      </c>
      <c r="G16" s="304">
        <f t="shared" si="1"/>
        <v>6.4239241933556346E-2</v>
      </c>
      <c r="H16" s="304">
        <f t="shared" si="1"/>
        <v>0.12398226198818982</v>
      </c>
      <c r="I16" s="304"/>
      <c r="J16" s="304">
        <f t="shared" si="2"/>
        <v>0.30627356179504722</v>
      </c>
      <c r="K16" s="304">
        <f t="shared" si="2"/>
        <v>0.52486908028097623</v>
      </c>
      <c r="L16" s="304">
        <f t="shared" si="2"/>
        <v>0.9113660178945755</v>
      </c>
      <c r="M16" s="304"/>
      <c r="N16" s="304">
        <f t="shared" si="3"/>
        <v>0.77529945583712911</v>
      </c>
      <c r="O16" s="304">
        <f t="shared" si="3"/>
        <v>1.139768101549862</v>
      </c>
      <c r="P16" s="304">
        <f t="shared" si="3"/>
        <v>1.7053380523078299</v>
      </c>
      <c r="Q16" s="306"/>
      <c r="R16" s="304">
        <f t="shared" ref="R16:T16" si="46">SUM(R28,R40,R58,R70,R82,R100)</f>
        <v>0.35496060577161254</v>
      </c>
      <c r="S16" s="304">
        <f t="shared" si="46"/>
        <v>0.52860198044526718</v>
      </c>
      <c r="T16" s="304">
        <f t="shared" si="46"/>
        <v>0.77420313378223027</v>
      </c>
      <c r="U16" s="306"/>
      <c r="V16" s="304">
        <f t="shared" ref="V16:X16" si="47">SUM(V28,V40,V58,V70,V82,V100)</f>
        <v>0.62127377662326122</v>
      </c>
      <c r="W16" s="304">
        <f t="shared" si="47"/>
        <v>0.91471841039285673</v>
      </c>
      <c r="X16" s="304">
        <f t="shared" si="47"/>
        <v>1.1981512443237836</v>
      </c>
      <c r="Y16" s="306"/>
      <c r="Z16" s="304">
        <f t="shared" ref="Z16:AB16" si="48">SUM(Z28,Z40,Z58,Z70,Z82,Z100)</f>
        <v>4.1282914001079467</v>
      </c>
      <c r="AA16" s="304">
        <f t="shared" si="48"/>
        <v>5.2672538896389227</v>
      </c>
      <c r="AB16" s="304">
        <f t="shared" si="48"/>
        <v>6.198358147740711</v>
      </c>
      <c r="AC16" s="306"/>
      <c r="AD16" s="304">
        <f t="shared" ref="AD16:AF16" si="49">SUM(AD28,AD40,AD58,AD70,AD82,AD100)</f>
        <v>5.2397949637504437</v>
      </c>
      <c r="AE16" s="304">
        <f t="shared" si="49"/>
        <v>5.8459175702370612</v>
      </c>
      <c r="AF16" s="304">
        <f t="shared" si="49"/>
        <v>5.5496640487796087</v>
      </c>
      <c r="AG16" s="306"/>
      <c r="AH16" s="304">
        <f t="shared" ref="AH16:AJ16" si="50">SUM(AH28,AH40,AH58,AH70,AH82,AH100)</f>
        <v>4.115433381843614</v>
      </c>
      <c r="AI16" s="304">
        <f t="shared" si="50"/>
        <v>4.1485486561700196</v>
      </c>
      <c r="AJ16" s="304">
        <f t="shared" si="50"/>
        <v>2.5005354795557744</v>
      </c>
      <c r="AK16" s="306"/>
      <c r="AL16" s="304">
        <f t="shared" ref="AL16:AN16" si="51">SUM(AL28,AL40,AL58,AL70,AL82,AL100)</f>
        <v>1.743217365752312</v>
      </c>
      <c r="AM16" s="304">
        <f t="shared" si="51"/>
        <v>1.1693865397845546</v>
      </c>
      <c r="AN16" s="304">
        <f t="shared" si="51"/>
        <v>0.74662332465533621</v>
      </c>
    </row>
    <row r="17" spans="1:40" x14ac:dyDescent="0.2">
      <c r="A17" s="13" t="str">
        <f>name!E12</f>
        <v>Elementary occupations</v>
      </c>
      <c r="B17" s="304">
        <f t="shared" si="0"/>
        <v>33.560335305287595</v>
      </c>
      <c r="C17" s="304">
        <f t="shared" si="0"/>
        <v>34.938096791521566</v>
      </c>
      <c r="D17" s="304">
        <f t="shared" si="0"/>
        <v>34.14549031204421</v>
      </c>
      <c r="E17" s="304"/>
      <c r="F17" s="304">
        <f t="shared" si="1"/>
        <v>2.3507753440244656E-2</v>
      </c>
      <c r="G17" s="304">
        <f t="shared" si="1"/>
        <v>3.7637494101711466E-2</v>
      </c>
      <c r="H17" s="304">
        <f t="shared" si="1"/>
        <v>5.6144899357980615E-2</v>
      </c>
      <c r="I17" s="304"/>
      <c r="J17" s="304">
        <f t="shared" si="2"/>
        <v>0.80259211215808368</v>
      </c>
      <c r="K17" s="304">
        <f t="shared" si="2"/>
        <v>1.3286554994198083</v>
      </c>
      <c r="L17" s="304">
        <f t="shared" si="2"/>
        <v>2.3468782150501717</v>
      </c>
      <c r="M17" s="304"/>
      <c r="N17" s="304">
        <f t="shared" si="3"/>
        <v>2.5419240820590483</v>
      </c>
      <c r="O17" s="304">
        <f t="shared" si="3"/>
        <v>3.3537141408946209</v>
      </c>
      <c r="P17" s="304">
        <f t="shared" si="3"/>
        <v>4.3111887697830502</v>
      </c>
      <c r="Q17" s="306"/>
      <c r="R17" s="304">
        <f t="shared" ref="R17:T17" si="52">SUM(R29,R41,R59,R71,R83,R101)</f>
        <v>1.2409879617296358</v>
      </c>
      <c r="S17" s="304">
        <f t="shared" si="52"/>
        <v>1.6094466268028766</v>
      </c>
      <c r="T17" s="304">
        <f t="shared" si="52"/>
        <v>2.1048273376312099</v>
      </c>
      <c r="U17" s="306"/>
      <c r="V17" s="304">
        <f t="shared" ref="V17:X17" si="53">SUM(V29,V41,V59,V71,V83,V101)</f>
        <v>1.1782767751705707</v>
      </c>
      <c r="W17" s="304">
        <f t="shared" si="53"/>
        <v>1.4766850204824433</v>
      </c>
      <c r="X17" s="304">
        <f t="shared" si="53"/>
        <v>1.8927689327120092</v>
      </c>
      <c r="Y17" s="306"/>
      <c r="Z17" s="304">
        <f t="shared" ref="Z17:AB17" si="54">SUM(Z29,Z41,Z59,Z71,Z83,Z101)</f>
        <v>6.5258111826699654</v>
      </c>
      <c r="AA17" s="304">
        <f t="shared" si="54"/>
        <v>6.8572615527332097</v>
      </c>
      <c r="AB17" s="304">
        <f t="shared" si="54"/>
        <v>6.9424188678305043</v>
      </c>
      <c r="AC17" s="306"/>
      <c r="AD17" s="304">
        <f t="shared" ref="AD17:AF17" si="55">SUM(AD29,AD41,AD59,AD71,AD83,AD101)</f>
        <v>9.4995542726504922</v>
      </c>
      <c r="AE17" s="304">
        <f t="shared" si="55"/>
        <v>9.4190298752406214</v>
      </c>
      <c r="AF17" s="304">
        <f t="shared" si="55"/>
        <v>7.8890189916495173</v>
      </c>
      <c r="AG17" s="306"/>
      <c r="AH17" s="304">
        <f t="shared" ref="AH17:AJ17" si="56">SUM(AH29,AH41,AH59,AH71,AH83,AH101)</f>
        <v>8.9484738537495474</v>
      </c>
      <c r="AI17" s="304">
        <f t="shared" si="56"/>
        <v>8.8132363522971584</v>
      </c>
      <c r="AJ17" s="304">
        <f t="shared" si="56"/>
        <v>6.6536594104966191</v>
      </c>
      <c r="AK17" s="306"/>
      <c r="AL17" s="304">
        <f t="shared" ref="AL17:AN17" si="57">SUM(AL29,AL41,AL59,AL71,AL83,AL101)</f>
        <v>2.7992073116600071</v>
      </c>
      <c r="AM17" s="304">
        <f t="shared" si="57"/>
        <v>2.0424302295491206</v>
      </c>
      <c r="AN17" s="304">
        <f t="shared" si="57"/>
        <v>1.948584887533148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12.982000000000017</v>
      </c>
      <c r="C20" s="305">
        <f>SUM(C21:C29)</f>
        <v>13.194000000000006</v>
      </c>
      <c r="D20" s="305">
        <f>SUM(D21:D29)</f>
        <v>13.502999999999991</v>
      </c>
      <c r="E20" s="304"/>
      <c r="F20" s="305">
        <f>SUM(F21:F29)</f>
        <v>0.13593246337795431</v>
      </c>
      <c r="G20" s="305">
        <f>SUM(G21:G29)</f>
        <v>0.18225888427592835</v>
      </c>
      <c r="H20" s="305">
        <f>SUM(H21:H29)</f>
        <v>0.27022784578230008</v>
      </c>
      <c r="I20" s="304"/>
      <c r="J20" s="305">
        <f>SUM(J21:J29)</f>
        <v>0.73186250522838459</v>
      </c>
      <c r="K20" s="305">
        <f>SUM(K21:K29)</f>
        <v>0.9623138902829752</v>
      </c>
      <c r="L20" s="305">
        <f>SUM(L21:L29)</f>
        <v>1.3992205279093244</v>
      </c>
      <c r="M20" s="304"/>
      <c r="N20" s="305">
        <f>SUM(N21:N29)</f>
        <v>2.0603713293230452</v>
      </c>
      <c r="O20" s="305">
        <f>SUM(O21:O29)</f>
        <v>2.3054201093126152</v>
      </c>
      <c r="P20" s="305">
        <f>SUM(P21:P29)</f>
        <v>2.6668433605449997</v>
      </c>
      <c r="Q20" s="306"/>
      <c r="R20" s="305">
        <f>SUM(R21:R29)</f>
        <v>0.56533921878659876</v>
      </c>
      <c r="S20" s="305">
        <f>SUM(S21:S29)</f>
        <v>0.65116877453137512</v>
      </c>
      <c r="T20" s="305">
        <f>SUM(T21:T29)</f>
        <v>0.78056417022296765</v>
      </c>
      <c r="U20" s="306"/>
      <c r="V20" s="305">
        <f>SUM(V21:V29)</f>
        <v>1.1289787125847406</v>
      </c>
      <c r="W20" s="305">
        <f>SUM(W21:W29)</f>
        <v>1.2546659810932628</v>
      </c>
      <c r="X20" s="305">
        <f>SUM(X21:X29)</f>
        <v>1.4346237719113655</v>
      </c>
      <c r="Y20" s="306"/>
      <c r="Z20" s="305">
        <f>SUM(Z21:Z29)</f>
        <v>2.7708815240904072</v>
      </c>
      <c r="AA20" s="305">
        <f>SUM(AA21:AA29)</f>
        <v>2.8311519221990498</v>
      </c>
      <c r="AB20" s="305">
        <f>SUM(AB21:AB29)</f>
        <v>2.917726903911003</v>
      </c>
      <c r="AC20" s="306"/>
      <c r="AD20" s="305">
        <f>SUM(AD21:AD29)</f>
        <v>2.5917815129992543</v>
      </c>
      <c r="AE20" s="305">
        <f>SUM(AE21:AE29)</f>
        <v>2.3835943176382495</v>
      </c>
      <c r="AF20" s="305">
        <f>SUM(AF21:AF29)</f>
        <v>2.0120989387210528</v>
      </c>
      <c r="AG20" s="306"/>
      <c r="AH20" s="305">
        <f>SUM(AH21:AH29)</f>
        <v>1.7745168374234681</v>
      </c>
      <c r="AI20" s="305">
        <f>SUM(AI21:AI29)</f>
        <v>1.5604153345964922</v>
      </c>
      <c r="AJ20" s="305">
        <f>SUM(AJ21:AJ29)</f>
        <v>1.3016320239536099</v>
      </c>
      <c r="AK20" s="306"/>
      <c r="AL20" s="305">
        <f>SUM(AL21:AL29)</f>
        <v>1.2223358961861643</v>
      </c>
      <c r="AM20" s="305">
        <f>SUM(AM21:AM29)</f>
        <v>1.0630107860700564</v>
      </c>
      <c r="AN20" s="305">
        <f>SUM(AN21:AN29)</f>
        <v>0.72006245704336913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0.98770693162649614</v>
      </c>
      <c r="C21" s="304">
        <f t="shared" ref="C21:D21" si="59">SUM(G21,K21,O21,S21,W21,AA21,AE21,AI21,AM21)</f>
        <v>1.0728174950628417</v>
      </c>
      <c r="D21" s="304">
        <f t="shared" si="59"/>
        <v>1.1809138410979205</v>
      </c>
      <c r="E21" s="304"/>
      <c r="F21" s="304">
        <v>3.0721167833212677E-2</v>
      </c>
      <c r="G21" s="304">
        <v>4.3153999402013893E-2</v>
      </c>
      <c r="H21" s="304">
        <v>6.0703250744571863E-2</v>
      </c>
      <c r="I21" s="304"/>
      <c r="J21" s="304">
        <v>0.13448159082395375</v>
      </c>
      <c r="K21" s="304">
        <v>0.16950087132840863</v>
      </c>
      <c r="L21" s="304">
        <v>0.23026868809115325</v>
      </c>
      <c r="M21" s="304"/>
      <c r="N21" s="304">
        <v>0.2008073202741964</v>
      </c>
      <c r="O21" s="304">
        <v>0.21552587308070503</v>
      </c>
      <c r="P21" s="304">
        <v>0.24118571599390579</v>
      </c>
      <c r="Q21" s="306"/>
      <c r="R21" s="304">
        <v>5.6349467619994022E-2</v>
      </c>
      <c r="S21" s="304">
        <v>6.6329259494387102E-2</v>
      </c>
      <c r="T21" s="304">
        <v>7.3756088818899612E-2</v>
      </c>
      <c r="U21" s="306"/>
      <c r="V21" s="304">
        <v>6.8688190024463011E-2</v>
      </c>
      <c r="W21" s="304">
        <v>6.590729776979054E-2</v>
      </c>
      <c r="X21" s="304">
        <v>6.3429784512092774E-2</v>
      </c>
      <c r="Y21" s="306"/>
      <c r="Z21" s="304">
        <v>0.20442963103301967</v>
      </c>
      <c r="AA21" s="304">
        <v>0.24293920093136337</v>
      </c>
      <c r="AB21" s="304">
        <v>0.3056994766483323</v>
      </c>
      <c r="AC21" s="306"/>
      <c r="AD21" s="304">
        <v>0.13463176433808616</v>
      </c>
      <c r="AE21" s="304">
        <v>0.12921478210781609</v>
      </c>
      <c r="AF21" s="304">
        <v>9.311234002309772E-2</v>
      </c>
      <c r="AG21" s="306"/>
      <c r="AH21" s="304">
        <v>0.10606571845495208</v>
      </c>
      <c r="AI21" s="304">
        <v>9.5707253051113175E-2</v>
      </c>
      <c r="AJ21" s="304">
        <v>6.6498237754776979E-2</v>
      </c>
      <c r="AK21" s="306"/>
      <c r="AL21" s="304">
        <v>5.1532081224618241E-2</v>
      </c>
      <c r="AM21" s="304">
        <v>4.4538957897243679E-2</v>
      </c>
      <c r="AN21" s="304">
        <v>4.6260258511090259E-2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1.4859667159236716</v>
      </c>
      <c r="C22" s="304">
        <f t="shared" ref="C22:C29" si="61">SUM(G22,K22,O22,S22,W22,AA22,AE22,AI22,AM22)</f>
        <v>1.5726565063013651</v>
      </c>
      <c r="D22" s="304">
        <f t="shared" ref="D22:D29" si="62">SUM(H22,L22,P22,T22,X22,AB22,AF22,AJ22,AN22)</f>
        <v>1.7082361984973766</v>
      </c>
      <c r="E22" s="304"/>
      <c r="F22" s="304">
        <v>5.5795613480370258E-2</v>
      </c>
      <c r="G22" s="304">
        <v>7.6186796802404727E-2</v>
      </c>
      <c r="H22" s="304">
        <v>0.11381489227257768</v>
      </c>
      <c r="I22" s="304"/>
      <c r="J22" s="304">
        <v>0.27792898517829467</v>
      </c>
      <c r="K22" s="304">
        <v>0.36580645047317623</v>
      </c>
      <c r="L22" s="304">
        <v>0.52360370525130162</v>
      </c>
      <c r="M22" s="304"/>
      <c r="N22" s="304">
        <v>0.45428948690961279</v>
      </c>
      <c r="O22" s="304">
        <v>0.4607840786011137</v>
      </c>
      <c r="P22" s="304">
        <v>0.44248403577790696</v>
      </c>
      <c r="Q22" s="306"/>
      <c r="R22" s="304">
        <v>5.6578862277512902E-2</v>
      </c>
      <c r="S22" s="304">
        <v>6.0004051341856997E-2</v>
      </c>
      <c r="T22" s="304">
        <v>5.8381005852554159E-2</v>
      </c>
      <c r="U22" s="306"/>
      <c r="V22" s="304">
        <v>0.17040383333743897</v>
      </c>
      <c r="W22" s="304">
        <v>0.16998749948542616</v>
      </c>
      <c r="X22" s="304">
        <v>0.16613680153834504</v>
      </c>
      <c r="Y22" s="306"/>
      <c r="Z22" s="304">
        <v>0.18334841953543166</v>
      </c>
      <c r="AA22" s="304">
        <v>0.16289907364309023</v>
      </c>
      <c r="AB22" s="304">
        <v>0.13303888702516437</v>
      </c>
      <c r="AC22" s="306"/>
      <c r="AD22" s="304">
        <v>0.13816065128540175</v>
      </c>
      <c r="AE22" s="304">
        <v>0.12623804543454845</v>
      </c>
      <c r="AF22" s="304">
        <v>0.12389634340032962</v>
      </c>
      <c r="AG22" s="306"/>
      <c r="AH22" s="304">
        <v>0.10887622641922028</v>
      </c>
      <c r="AI22" s="304">
        <v>0.11019583129016833</v>
      </c>
      <c r="AJ22" s="304">
        <v>0.10271515051493926</v>
      </c>
      <c r="AK22" s="306"/>
      <c r="AL22" s="304">
        <v>4.0584637500388335E-2</v>
      </c>
      <c r="AM22" s="304">
        <v>4.0554679229580406E-2</v>
      </c>
      <c r="AN22" s="304">
        <v>4.4165376864257769E-2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1.0694864665704857</v>
      </c>
      <c r="C23" s="304">
        <f t="shared" si="61"/>
        <v>0.96656605654311689</v>
      </c>
      <c r="D23" s="304">
        <f t="shared" si="62"/>
        <v>1.0005914326464442</v>
      </c>
      <c r="E23" s="304"/>
      <c r="F23" s="304">
        <v>2.2426976038634194E-2</v>
      </c>
      <c r="G23" s="304">
        <v>2.5479910599908086E-2</v>
      </c>
      <c r="H23" s="304">
        <v>3.6064258943209693E-2</v>
      </c>
      <c r="I23" s="304"/>
      <c r="J23" s="304">
        <v>9.6979975612279529E-2</v>
      </c>
      <c r="K23" s="304">
        <v>0.11106293953293771</v>
      </c>
      <c r="L23" s="304">
        <v>0.15288899596506481</v>
      </c>
      <c r="M23" s="304"/>
      <c r="N23" s="304">
        <v>0.24819906095652808</v>
      </c>
      <c r="O23" s="304">
        <v>0.22816791271790471</v>
      </c>
      <c r="P23" s="304">
        <v>0.2270456408200324</v>
      </c>
      <c r="Q23" s="306"/>
      <c r="R23" s="304">
        <v>3.4204437204265296E-2</v>
      </c>
      <c r="S23" s="304">
        <v>3.282873413376939E-2</v>
      </c>
      <c r="T23" s="304">
        <v>3.5726981594412233E-2</v>
      </c>
      <c r="U23" s="306"/>
      <c r="V23" s="304">
        <v>0.12814666275429953</v>
      </c>
      <c r="W23" s="304">
        <v>0.12902213657712017</v>
      </c>
      <c r="X23" s="304">
        <v>0.14710829341355508</v>
      </c>
      <c r="Y23" s="306"/>
      <c r="Z23" s="304">
        <v>0.27223723249485654</v>
      </c>
      <c r="AA23" s="304">
        <v>0.22432817919952755</v>
      </c>
      <c r="AB23" s="304">
        <v>0.20391242077906407</v>
      </c>
      <c r="AC23" s="306"/>
      <c r="AD23" s="304">
        <v>0.11506228408371179</v>
      </c>
      <c r="AE23" s="304">
        <v>7.7757514875836042E-2</v>
      </c>
      <c r="AF23" s="304">
        <v>5.2384770116309487E-2</v>
      </c>
      <c r="AG23" s="306"/>
      <c r="AH23" s="304">
        <v>0.10488843036777225</v>
      </c>
      <c r="AI23" s="304">
        <v>9.1003467896732956E-2</v>
      </c>
      <c r="AJ23" s="304">
        <v>8.9768276035043629E-2</v>
      </c>
      <c r="AK23" s="306"/>
      <c r="AL23" s="304">
        <v>4.7341407058138607E-2</v>
      </c>
      <c r="AM23" s="304">
        <v>4.6915261009380246E-2</v>
      </c>
      <c r="AN23" s="304">
        <v>5.5691794979752747E-2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1.1504837424532914</v>
      </c>
      <c r="C24" s="304">
        <f t="shared" si="61"/>
        <v>1.0461031097427933</v>
      </c>
      <c r="D24" s="304">
        <f t="shared" si="62"/>
        <v>0.90967535946757427</v>
      </c>
      <c r="E24" s="304"/>
      <c r="F24" s="304">
        <v>3.9528287034843708E-3</v>
      </c>
      <c r="G24" s="304">
        <v>4.2196588162287741E-3</v>
      </c>
      <c r="H24" s="304">
        <v>8.5616592303372797E-3</v>
      </c>
      <c r="I24" s="304"/>
      <c r="J24" s="304">
        <v>4.8178216838042201E-2</v>
      </c>
      <c r="K24" s="304">
        <v>5.7763804447047665E-2</v>
      </c>
      <c r="L24" s="304">
        <v>8.7686326303023573E-2</v>
      </c>
      <c r="M24" s="304"/>
      <c r="N24" s="304">
        <v>0.20048090334329607</v>
      </c>
      <c r="O24" s="304">
        <v>0.20169214980873873</v>
      </c>
      <c r="P24" s="304">
        <v>0.20450195940422614</v>
      </c>
      <c r="Q24" s="306"/>
      <c r="R24" s="304">
        <v>3.0716222173203491E-2</v>
      </c>
      <c r="S24" s="304">
        <v>3.0788573294182865E-2</v>
      </c>
      <c r="T24" s="304">
        <v>2.5377247951631855E-2</v>
      </c>
      <c r="U24" s="306"/>
      <c r="V24" s="304">
        <v>0.12103923922834368</v>
      </c>
      <c r="W24" s="304">
        <v>0.12220227238079137</v>
      </c>
      <c r="X24" s="304">
        <v>0.11916730064153258</v>
      </c>
      <c r="Y24" s="306"/>
      <c r="Z24" s="304">
        <v>0.27248012856145298</v>
      </c>
      <c r="AA24" s="304">
        <v>0.23684807231463442</v>
      </c>
      <c r="AB24" s="304">
        <v>0.20148474428932661</v>
      </c>
      <c r="AC24" s="306"/>
      <c r="AD24" s="304">
        <v>0.30685948643301258</v>
      </c>
      <c r="AE24" s="304">
        <v>0.25073103005925429</v>
      </c>
      <c r="AF24" s="304">
        <v>0.16565629211972471</v>
      </c>
      <c r="AG24" s="306"/>
      <c r="AH24" s="304">
        <v>0.10435226099144694</v>
      </c>
      <c r="AI24" s="304">
        <v>8.4588643227192409E-2</v>
      </c>
      <c r="AJ24" s="304">
        <v>6.6491142403882986E-2</v>
      </c>
      <c r="AK24" s="306"/>
      <c r="AL24" s="304">
        <v>6.2424456181009155E-2</v>
      </c>
      <c r="AM24" s="304">
        <v>5.7268905394722638E-2</v>
      </c>
      <c r="AN24" s="304">
        <v>3.0748687123888521E-2</v>
      </c>
    </row>
    <row r="25" spans="1:40" x14ac:dyDescent="0.2">
      <c r="A25" s="13" t="str">
        <f t="shared" si="58"/>
        <v>Skilled trades occupations</v>
      </c>
      <c r="B25" s="304">
        <f t="shared" si="60"/>
        <v>3.8947136172533687</v>
      </c>
      <c r="C25" s="304">
        <f t="shared" si="61"/>
        <v>3.761088585913178</v>
      </c>
      <c r="D25" s="304">
        <f t="shared" si="62"/>
        <v>3.7013874292327422</v>
      </c>
      <c r="E25" s="304"/>
      <c r="F25" s="304">
        <v>1.7251013356598704E-2</v>
      </c>
      <c r="G25" s="304">
        <v>2.4006103151735635E-2</v>
      </c>
      <c r="H25" s="304">
        <v>4.0149646229340426E-2</v>
      </c>
      <c r="I25" s="304"/>
      <c r="J25" s="304">
        <v>7.0031110535811139E-2</v>
      </c>
      <c r="K25" s="304">
        <v>9.915433092781295E-2</v>
      </c>
      <c r="L25" s="304">
        <v>0.1681387846469044</v>
      </c>
      <c r="M25" s="304"/>
      <c r="N25" s="304">
        <v>0.49082174055129113</v>
      </c>
      <c r="O25" s="304">
        <v>0.59568900967496996</v>
      </c>
      <c r="P25" s="304">
        <v>0.82764621471099609</v>
      </c>
      <c r="Q25" s="306"/>
      <c r="R25" s="304">
        <v>0.17559130598739173</v>
      </c>
      <c r="S25" s="304">
        <v>0.21084118801467489</v>
      </c>
      <c r="T25" s="304">
        <v>0.28224321528860397</v>
      </c>
      <c r="U25" s="306"/>
      <c r="V25" s="304">
        <v>0.34963279201830971</v>
      </c>
      <c r="W25" s="304">
        <v>0.40456032752086668</v>
      </c>
      <c r="X25" s="304">
        <v>0.51871434581974007</v>
      </c>
      <c r="Y25" s="306"/>
      <c r="Z25" s="304">
        <v>0.7726343220106755</v>
      </c>
      <c r="AA25" s="304">
        <v>0.7194722087815375</v>
      </c>
      <c r="AB25" s="304">
        <v>0.66680980564819514</v>
      </c>
      <c r="AC25" s="306"/>
      <c r="AD25" s="304">
        <v>0.83248758790771527</v>
      </c>
      <c r="AE25" s="304">
        <v>0.74005873210759743</v>
      </c>
      <c r="AF25" s="304">
        <v>0.67598516928914609</v>
      </c>
      <c r="AG25" s="306"/>
      <c r="AH25" s="304">
        <v>0.64358002150986315</v>
      </c>
      <c r="AI25" s="304">
        <v>0.57248298864154223</v>
      </c>
      <c r="AJ25" s="304">
        <v>0.44201220992889079</v>
      </c>
      <c r="AK25" s="306"/>
      <c r="AL25" s="304">
        <v>0.54268372337571225</v>
      </c>
      <c r="AM25" s="304">
        <v>0.39482369709244042</v>
      </c>
      <c r="AN25" s="304">
        <v>7.9688037670925388E-2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0.62327541893358074</v>
      </c>
      <c r="C26" s="304">
        <f t="shared" si="61"/>
        <v>0.6591415730419492</v>
      </c>
      <c r="D26" s="304">
        <f t="shared" si="62"/>
        <v>0.63959088303275202</v>
      </c>
      <c r="E26" s="304"/>
      <c r="F26" s="304">
        <v>1.9989931132922338E-3</v>
      </c>
      <c r="G26" s="304">
        <v>3.6094107521958711E-3</v>
      </c>
      <c r="H26" s="304">
        <v>2.8098659101355107E-3</v>
      </c>
      <c r="I26" s="304"/>
      <c r="J26" s="304">
        <v>1.4832091954777003E-2</v>
      </c>
      <c r="K26" s="304">
        <v>1.9414258888625854E-2</v>
      </c>
      <c r="L26" s="304">
        <v>2.6628915182096112E-2</v>
      </c>
      <c r="M26" s="304"/>
      <c r="N26" s="304">
        <v>0.11250792407345726</v>
      </c>
      <c r="O26" s="304">
        <v>0.1285810455955817</v>
      </c>
      <c r="P26" s="304">
        <v>0.13162430746388168</v>
      </c>
      <c r="Q26" s="306"/>
      <c r="R26" s="304">
        <v>2.8705329685781329E-2</v>
      </c>
      <c r="S26" s="304">
        <v>3.6986124542111219E-2</v>
      </c>
      <c r="T26" s="304">
        <v>4.6561510191910321E-2</v>
      </c>
      <c r="U26" s="306"/>
      <c r="V26" s="304">
        <v>0.11747419111134358</v>
      </c>
      <c r="W26" s="304">
        <v>0.14661799294533012</v>
      </c>
      <c r="X26" s="304">
        <v>0.15736430769819118</v>
      </c>
      <c r="Y26" s="306"/>
      <c r="Z26" s="304">
        <v>0.1126481420375495</v>
      </c>
      <c r="AA26" s="304">
        <v>0.11162607958740836</v>
      </c>
      <c r="AB26" s="304">
        <v>9.4204328442574911E-2</v>
      </c>
      <c r="AC26" s="306"/>
      <c r="AD26" s="304">
        <v>0.11898681835181918</v>
      </c>
      <c r="AE26" s="304">
        <v>9.3997469220626503E-2</v>
      </c>
      <c r="AF26" s="304">
        <v>5.25747880939514E-2</v>
      </c>
      <c r="AG26" s="306"/>
      <c r="AH26" s="304">
        <v>7.9385818148907814E-2</v>
      </c>
      <c r="AI26" s="304">
        <v>7.7929939232313297E-2</v>
      </c>
      <c r="AJ26" s="304">
        <v>8.0194518636933165E-2</v>
      </c>
      <c r="AK26" s="306"/>
      <c r="AL26" s="304">
        <v>3.6736110456652829E-2</v>
      </c>
      <c r="AM26" s="304">
        <v>4.0379252277756253E-2</v>
      </c>
      <c r="AN26" s="304">
        <v>4.7628341413077709E-2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0.90267645061639756</v>
      </c>
      <c r="C27" s="304">
        <f t="shared" si="61"/>
        <v>0.96238140272976014</v>
      </c>
      <c r="D27" s="304">
        <f t="shared" si="62"/>
        <v>1.0344740662093344</v>
      </c>
      <c r="E27" s="304"/>
      <c r="F27" s="304">
        <v>3.5796097245247064E-3</v>
      </c>
      <c r="G27" s="304">
        <v>5.2401073164704496E-3</v>
      </c>
      <c r="H27" s="304">
        <v>7.5017443983390704E-3</v>
      </c>
      <c r="I27" s="304"/>
      <c r="J27" s="304">
        <v>2.6556075369432386E-2</v>
      </c>
      <c r="K27" s="304">
        <v>3.8865579164316405E-2</v>
      </c>
      <c r="L27" s="304">
        <v>5.6324611444657606E-2</v>
      </c>
      <c r="M27" s="304"/>
      <c r="N27" s="304">
        <v>0.12698999275180475</v>
      </c>
      <c r="O27" s="304">
        <v>0.14859825950502986</v>
      </c>
      <c r="P27" s="304">
        <v>0.1771385502759712</v>
      </c>
      <c r="Q27" s="306"/>
      <c r="R27" s="304">
        <v>9.9225292355808195E-2</v>
      </c>
      <c r="S27" s="304">
        <v>0.11192019464071265</v>
      </c>
      <c r="T27" s="304">
        <v>0.13965609870325216</v>
      </c>
      <c r="U27" s="306"/>
      <c r="V27" s="304">
        <v>3.1658373184028164E-2</v>
      </c>
      <c r="W27" s="304">
        <v>3.1021299431019982E-2</v>
      </c>
      <c r="X27" s="304">
        <v>3.0280659804325313E-2</v>
      </c>
      <c r="Y27" s="306"/>
      <c r="Z27" s="304">
        <v>0.21303795632689965</v>
      </c>
      <c r="AA27" s="304">
        <v>0.24933616216283347</v>
      </c>
      <c r="AB27" s="304">
        <v>0.28373866878556608</v>
      </c>
      <c r="AC27" s="306"/>
      <c r="AD27" s="304">
        <v>0.18165667360048224</v>
      </c>
      <c r="AE27" s="304">
        <v>0.18223109557038167</v>
      </c>
      <c r="AF27" s="304">
        <v>0.16875276937810674</v>
      </c>
      <c r="AG27" s="306"/>
      <c r="AH27" s="304">
        <v>0.1642649690173929</v>
      </c>
      <c r="AI27" s="304">
        <v>0.15117943322195557</v>
      </c>
      <c r="AJ27" s="304">
        <v>0.13468674654012547</v>
      </c>
      <c r="AK27" s="306"/>
      <c r="AL27" s="304">
        <v>5.5707508286024554E-2</v>
      </c>
      <c r="AM27" s="304">
        <v>4.3989271717040077E-2</v>
      </c>
      <c r="AN27" s="304">
        <v>3.6394216878990804E-2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1.1169141127677711</v>
      </c>
      <c r="C28" s="304">
        <f t="shared" si="61"/>
        <v>1.2810085860749927</v>
      </c>
      <c r="D28" s="304">
        <f t="shared" si="62"/>
        <v>1.3999588354892176</v>
      </c>
      <c r="E28" s="304"/>
      <c r="F28" s="304">
        <v>1.7499272458616712E-4</v>
      </c>
      <c r="G28" s="304">
        <v>3.2355963152364421E-4</v>
      </c>
      <c r="H28" s="304">
        <v>5.7332185788288974E-4</v>
      </c>
      <c r="I28" s="304"/>
      <c r="J28" s="304">
        <v>1.6001594821182446E-2</v>
      </c>
      <c r="K28" s="304">
        <v>2.5748926031559125E-2</v>
      </c>
      <c r="L28" s="304">
        <v>3.9884192847073015E-2</v>
      </c>
      <c r="M28" s="304"/>
      <c r="N28" s="304">
        <v>4.8812769217669222E-2</v>
      </c>
      <c r="O28" s="304">
        <v>7.7274765449645386E-2</v>
      </c>
      <c r="P28" s="304">
        <v>0.1200298781420947</v>
      </c>
      <c r="Q28" s="306"/>
      <c r="R28" s="304">
        <v>1.8650410677873697E-2</v>
      </c>
      <c r="S28" s="304">
        <v>2.9670930671911549E-2</v>
      </c>
      <c r="T28" s="304">
        <v>4.6407547827227773E-2</v>
      </c>
      <c r="U28" s="306"/>
      <c r="V28" s="304">
        <v>3.8941819127559674E-2</v>
      </c>
      <c r="W28" s="304">
        <v>5.8417553090770229E-2</v>
      </c>
      <c r="X28" s="304">
        <v>9.3294799760061706E-2</v>
      </c>
      <c r="Y28" s="306"/>
      <c r="Z28" s="304">
        <v>0.30211048480253067</v>
      </c>
      <c r="AA28" s="304">
        <v>0.37920925806742622</v>
      </c>
      <c r="AB28" s="304">
        <v>0.48995003661332076</v>
      </c>
      <c r="AC28" s="306"/>
      <c r="AD28" s="304">
        <v>0.34542339787198317</v>
      </c>
      <c r="AE28" s="304">
        <v>0.37562083106251898</v>
      </c>
      <c r="AF28" s="304">
        <v>0.35256242086300049</v>
      </c>
      <c r="AG28" s="306"/>
      <c r="AH28" s="304">
        <v>0.17068827846843859</v>
      </c>
      <c r="AI28" s="304">
        <v>0.15055047278890266</v>
      </c>
      <c r="AJ28" s="304">
        <v>0.11077377177948734</v>
      </c>
      <c r="AK28" s="306"/>
      <c r="AL28" s="304">
        <v>0.17611036505594735</v>
      </c>
      <c r="AM28" s="304">
        <v>0.18419228928073506</v>
      </c>
      <c r="AN28" s="304">
        <v>0.14648286579906891</v>
      </c>
    </row>
    <row r="29" spans="1:40" x14ac:dyDescent="0.2">
      <c r="A29" s="13" t="str">
        <f t="shared" si="58"/>
        <v>Elementary occupations</v>
      </c>
      <c r="B29" s="304">
        <f t="shared" si="60"/>
        <v>1.7507765438549547</v>
      </c>
      <c r="C29" s="304">
        <f t="shared" si="61"/>
        <v>1.8722366845900082</v>
      </c>
      <c r="D29" s="304">
        <f t="shared" si="62"/>
        <v>1.9281719543266296</v>
      </c>
      <c r="E29" s="304"/>
      <c r="F29" s="304">
        <v>3.1268403251027642E-5</v>
      </c>
      <c r="G29" s="304">
        <v>3.9337803447284662E-5</v>
      </c>
      <c r="H29" s="304">
        <v>4.9206195905695145E-5</v>
      </c>
      <c r="I29" s="304"/>
      <c r="J29" s="304">
        <v>4.6872864094611465E-2</v>
      </c>
      <c r="K29" s="304">
        <v>7.4996729489090752E-2</v>
      </c>
      <c r="L29" s="304">
        <v>0.11379630817804996</v>
      </c>
      <c r="M29" s="304"/>
      <c r="N29" s="304">
        <v>0.17746213124518923</v>
      </c>
      <c r="O29" s="304">
        <v>0.2491070148789267</v>
      </c>
      <c r="P29" s="304">
        <v>0.29518705795598416</v>
      </c>
      <c r="Q29" s="306"/>
      <c r="R29" s="304">
        <v>6.5317890804768089E-2</v>
      </c>
      <c r="S29" s="304">
        <v>7.179971839776858E-2</v>
      </c>
      <c r="T29" s="304">
        <v>7.2454473994475577E-2</v>
      </c>
      <c r="U29" s="306"/>
      <c r="V29" s="304">
        <v>0.10299361179895433</v>
      </c>
      <c r="W29" s="304">
        <v>0.12692960189214758</v>
      </c>
      <c r="X29" s="304">
        <v>0.13912747872352169</v>
      </c>
      <c r="Y29" s="306"/>
      <c r="Z29" s="304">
        <v>0.43795520728799125</v>
      </c>
      <c r="AA29" s="304">
        <v>0.50449368751122847</v>
      </c>
      <c r="AB29" s="304">
        <v>0.53888853567945838</v>
      </c>
      <c r="AC29" s="306"/>
      <c r="AD29" s="304">
        <v>0.41851284912704206</v>
      </c>
      <c r="AE29" s="304">
        <v>0.40774481719966993</v>
      </c>
      <c r="AF29" s="304">
        <v>0.32717404543738648</v>
      </c>
      <c r="AG29" s="306"/>
      <c r="AH29" s="304">
        <v>0.29241511404547404</v>
      </c>
      <c r="AI29" s="304">
        <v>0.22677730524657141</v>
      </c>
      <c r="AJ29" s="304">
        <v>0.20849197035953032</v>
      </c>
      <c r="AK29" s="306"/>
      <c r="AL29" s="304">
        <v>0.20921560704767311</v>
      </c>
      <c r="AM29" s="304">
        <v>0.21034847217115749</v>
      </c>
      <c r="AN29" s="304">
        <v>0.23300287780231715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37.872</v>
      </c>
      <c r="C32" s="305">
        <f>SUM(C33:C41)</f>
        <v>35.92000000000003</v>
      </c>
      <c r="D32" s="305">
        <f>SUM(D33:D41)</f>
        <v>32.996999999999971</v>
      </c>
      <c r="E32" s="304"/>
      <c r="F32" s="305">
        <f>SUM(F33:F41)</f>
        <v>0.45045162495752189</v>
      </c>
      <c r="G32" s="305">
        <f>SUM(G33:G41)</f>
        <v>0.56238305409185885</v>
      </c>
      <c r="H32" s="305">
        <f>SUM(H33:H41)</f>
        <v>0.78187594612681088</v>
      </c>
      <c r="I32" s="304"/>
      <c r="J32" s="305">
        <f>SUM(J33:J41)</f>
        <v>2.6511012074477311</v>
      </c>
      <c r="K32" s="305">
        <f>SUM(K33:K41)</f>
        <v>3.3368837225847483</v>
      </c>
      <c r="L32" s="305">
        <f>SUM(L33:L41)</f>
        <v>4.6158891216848197</v>
      </c>
      <c r="M32" s="304"/>
      <c r="N32" s="305">
        <f>SUM(N33:N41)</f>
        <v>5.8382902244492563</v>
      </c>
      <c r="O32" s="305">
        <f>SUM(O33:O41)</f>
        <v>6.0828969067117376</v>
      </c>
      <c r="P32" s="305">
        <f>SUM(P33:P41)</f>
        <v>6.1429522485068437</v>
      </c>
      <c r="Q32" s="306"/>
      <c r="R32" s="305">
        <f>SUM(R33:R41)</f>
        <v>1.4792552174501248</v>
      </c>
      <c r="S32" s="305">
        <f>SUM(S33:S41)</f>
        <v>1.555590469978531</v>
      </c>
      <c r="T32" s="305">
        <f>SUM(T33:T41)</f>
        <v>1.5892035282214365</v>
      </c>
      <c r="U32" s="306"/>
      <c r="V32" s="305">
        <f>SUM(V33:V41)</f>
        <v>3.1300035226586553</v>
      </c>
      <c r="W32" s="305">
        <f>SUM(W33:W41)</f>
        <v>3.2028921184422474</v>
      </c>
      <c r="X32" s="305">
        <f>SUM(X33:X41)</f>
        <v>3.1247861227320595</v>
      </c>
      <c r="Y32" s="306"/>
      <c r="Z32" s="305">
        <f>SUM(Z33:Z41)</f>
        <v>9.8720434299528073</v>
      </c>
      <c r="AA32" s="305">
        <f>SUM(AA33:AA41)</f>
        <v>9.4862434906784845</v>
      </c>
      <c r="AB32" s="305">
        <f>SUM(AB33:AB41)</f>
        <v>8.8335459387913104</v>
      </c>
      <c r="AC32" s="306"/>
      <c r="AD32" s="305">
        <f>SUM(AD33:AD41)</f>
        <v>7.7588311620817292</v>
      </c>
      <c r="AE32" s="305">
        <f>SUM(AE33:AE41)</f>
        <v>6.5735535069967117</v>
      </c>
      <c r="AF32" s="305">
        <f>SUM(AF33:AF41)</f>
        <v>4.743392801758362</v>
      </c>
      <c r="AG32" s="306"/>
      <c r="AH32" s="305">
        <f>SUM(AH33:AH41)</f>
        <v>5.260014942368481</v>
      </c>
      <c r="AI32" s="305">
        <f>SUM(AI33:AI41)</f>
        <v>4.3190679545095509</v>
      </c>
      <c r="AJ32" s="305">
        <f>SUM(AJ33:AJ41)</f>
        <v>2.5690736599549369</v>
      </c>
      <c r="AK32" s="306"/>
      <c r="AL32" s="305">
        <f>SUM(AL33:AL41)</f>
        <v>1.4320086686336886</v>
      </c>
      <c r="AM32" s="305">
        <f>SUM(AM33:AM41)</f>
        <v>0.80048877600616075</v>
      </c>
      <c r="AN32" s="305">
        <f>SUM(AN33:AN41)</f>
        <v>0.59628063222339545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5.4007935547988914</v>
      </c>
      <c r="C33" s="304">
        <f t="shared" ref="C33:C41" si="64">SUM(G33,K33,O33,S33,W33,AA33,AE33,AI33,AM33)</f>
        <v>4.9818029101720587</v>
      </c>
      <c r="D33" s="304">
        <f t="shared" ref="D33:D40" si="65">SUM(H33,L33,P33,T33,X33,AB33,AF33,AJ33,AN33)</f>
        <v>4.8396854846874362</v>
      </c>
      <c r="E33" s="304"/>
      <c r="F33" s="304">
        <v>7.2388736947306118E-2</v>
      </c>
      <c r="G33" s="304">
        <v>7.9557110252942848E-2</v>
      </c>
      <c r="H33" s="304">
        <v>9.840949033235985E-2</v>
      </c>
      <c r="I33" s="304"/>
      <c r="J33" s="304">
        <v>0.56620410373087715</v>
      </c>
      <c r="K33" s="304">
        <v>0.67704325391810816</v>
      </c>
      <c r="L33" s="304">
        <v>0.89578124014786742</v>
      </c>
      <c r="M33" s="304"/>
      <c r="N33" s="304">
        <v>1.3744083038294685</v>
      </c>
      <c r="O33" s="304">
        <v>1.3625545722460888</v>
      </c>
      <c r="P33" s="304">
        <v>1.3562054771217638</v>
      </c>
      <c r="Q33" s="306"/>
      <c r="R33" s="304">
        <v>0.31614914893636703</v>
      </c>
      <c r="S33" s="304">
        <v>0.29265225271476913</v>
      </c>
      <c r="T33" s="304">
        <v>0.28845844404577331</v>
      </c>
      <c r="U33" s="306"/>
      <c r="V33" s="304">
        <v>0.66267739660683989</v>
      </c>
      <c r="W33" s="304">
        <v>0.62923041860074813</v>
      </c>
      <c r="X33" s="304">
        <v>0.61889034282042965</v>
      </c>
      <c r="Y33" s="306"/>
      <c r="Z33" s="304">
        <v>1.0640590309820577</v>
      </c>
      <c r="AA33" s="304">
        <v>0.91232957567699013</v>
      </c>
      <c r="AB33" s="304">
        <v>0.81986553472511103</v>
      </c>
      <c r="AC33" s="306"/>
      <c r="AD33" s="304">
        <v>0.79184859252182771</v>
      </c>
      <c r="AE33" s="304">
        <v>0.5929817798250353</v>
      </c>
      <c r="AF33" s="304">
        <v>0.4280841265237193</v>
      </c>
      <c r="AG33" s="306"/>
      <c r="AH33" s="304">
        <v>0.44910450921011535</v>
      </c>
      <c r="AI33" s="304">
        <v>0.34440022680242233</v>
      </c>
      <c r="AJ33" s="304">
        <v>0.2444512522111168</v>
      </c>
      <c r="AK33" s="306"/>
      <c r="AL33" s="304">
        <v>0.10395373203403256</v>
      </c>
      <c r="AM33" s="304">
        <v>9.105372013495365E-2</v>
      </c>
      <c r="AN33" s="304">
        <v>8.9539576759294817E-2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6.9521875738335339</v>
      </c>
      <c r="C34" s="304">
        <f t="shared" si="64"/>
        <v>6.9712235621450604</v>
      </c>
      <c r="D34" s="304">
        <f t="shared" si="65"/>
        <v>6.9719472019728803</v>
      </c>
      <c r="E34" s="304"/>
      <c r="F34" s="304">
        <v>0.27027604711867992</v>
      </c>
      <c r="G34" s="304">
        <v>0.35240495792083781</v>
      </c>
      <c r="H34" s="304">
        <v>0.49935237850903652</v>
      </c>
      <c r="I34" s="304"/>
      <c r="J34" s="304">
        <v>1.0515508101962223</v>
      </c>
      <c r="K34" s="304">
        <v>1.3262280025546966</v>
      </c>
      <c r="L34" s="304">
        <v>1.8127636302769969</v>
      </c>
      <c r="M34" s="304"/>
      <c r="N34" s="304">
        <v>1.8359910543646152</v>
      </c>
      <c r="O34" s="304">
        <v>1.8512734173053542</v>
      </c>
      <c r="P34" s="304">
        <v>1.7190206741022735</v>
      </c>
      <c r="Q34" s="306"/>
      <c r="R34" s="304">
        <v>0.20969669034589597</v>
      </c>
      <c r="S34" s="304">
        <v>0.20948603125350543</v>
      </c>
      <c r="T34" s="304">
        <v>0.20137027251440737</v>
      </c>
      <c r="U34" s="306"/>
      <c r="V34" s="304">
        <v>0.83389035735843409</v>
      </c>
      <c r="W34" s="304">
        <v>0.82143730652904867</v>
      </c>
      <c r="X34" s="304">
        <v>0.75626976646379485</v>
      </c>
      <c r="Y34" s="306"/>
      <c r="Z34" s="304">
        <v>1.4593958001122198</v>
      </c>
      <c r="AA34" s="304">
        <v>1.3462179782043096</v>
      </c>
      <c r="AB34" s="304">
        <v>1.1514849863834158</v>
      </c>
      <c r="AC34" s="306"/>
      <c r="AD34" s="304">
        <v>0.71895085621093424</v>
      </c>
      <c r="AE34" s="304">
        <v>0.5595221555599702</v>
      </c>
      <c r="AF34" s="304">
        <v>0.35464718867779838</v>
      </c>
      <c r="AG34" s="306"/>
      <c r="AH34" s="304">
        <v>0.47080687985537945</v>
      </c>
      <c r="AI34" s="304">
        <v>0.40574914532517814</v>
      </c>
      <c r="AJ34" s="304">
        <v>0.38222210903341164</v>
      </c>
      <c r="AK34" s="306"/>
      <c r="AL34" s="304">
        <v>0.10162907827115297</v>
      </c>
      <c r="AM34" s="304">
        <v>9.890456749215952E-2</v>
      </c>
      <c r="AN34" s="304">
        <v>9.4816196011745499E-2</v>
      </c>
    </row>
    <row r="35" spans="1:40" x14ac:dyDescent="0.2">
      <c r="A35" s="13" t="str">
        <f t="shared" si="63"/>
        <v>Associate professional occupations</v>
      </c>
      <c r="B35" s="304">
        <f t="shared" si="66"/>
        <v>4.7373709509265369</v>
      </c>
      <c r="C35" s="304">
        <f t="shared" si="64"/>
        <v>4.1724633392970709</v>
      </c>
      <c r="D35" s="304">
        <f t="shared" si="65"/>
        <v>3.8932123213983694</v>
      </c>
      <c r="E35" s="304"/>
      <c r="F35" s="304">
        <v>5.647851010605047E-2</v>
      </c>
      <c r="G35" s="304">
        <v>6.5202099141152131E-2</v>
      </c>
      <c r="H35" s="304">
        <v>8.5048113464727584E-2</v>
      </c>
      <c r="I35" s="304"/>
      <c r="J35" s="304">
        <v>0.46883946920551989</v>
      </c>
      <c r="K35" s="304">
        <v>0.51521486323996635</v>
      </c>
      <c r="L35" s="304">
        <v>0.65452821186345878</v>
      </c>
      <c r="M35" s="304"/>
      <c r="N35" s="304">
        <v>1.0887323360400352</v>
      </c>
      <c r="O35" s="304">
        <v>1.0494074019988955</v>
      </c>
      <c r="P35" s="304">
        <v>0.98969773510484926</v>
      </c>
      <c r="Q35" s="306"/>
      <c r="R35" s="304">
        <v>0.32252092059252474</v>
      </c>
      <c r="S35" s="304">
        <v>0.32141456597130269</v>
      </c>
      <c r="T35" s="304">
        <v>0.32625932281753039</v>
      </c>
      <c r="U35" s="306"/>
      <c r="V35" s="304">
        <v>0.44984881179965203</v>
      </c>
      <c r="W35" s="304">
        <v>0.40728127163784394</v>
      </c>
      <c r="X35" s="304">
        <v>0.37084171581376291</v>
      </c>
      <c r="Y35" s="306"/>
      <c r="Z35" s="304">
        <v>1.1879377778363032</v>
      </c>
      <c r="AA35" s="304">
        <v>0.99535798066087433</v>
      </c>
      <c r="AB35" s="304">
        <v>0.87042265816480135</v>
      </c>
      <c r="AC35" s="306"/>
      <c r="AD35" s="304">
        <v>0.72857787459034107</v>
      </c>
      <c r="AE35" s="304">
        <v>0.52195286424389098</v>
      </c>
      <c r="AF35" s="304">
        <v>0.36934725919474626</v>
      </c>
      <c r="AG35" s="306"/>
      <c r="AH35" s="304">
        <v>0.37997372908222776</v>
      </c>
      <c r="AI35" s="304">
        <v>0.25335245039593357</v>
      </c>
      <c r="AJ35" s="304">
        <v>0.19198052384891276</v>
      </c>
      <c r="AK35" s="306"/>
      <c r="AL35" s="304">
        <v>5.446152167388247E-2</v>
      </c>
      <c r="AM35" s="304">
        <v>4.3279842007211813E-2</v>
      </c>
      <c r="AN35" s="304">
        <v>3.5086781125580099E-2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3.3741492038616769</v>
      </c>
      <c r="C36" s="304">
        <f t="shared" si="64"/>
        <v>2.9560331568517144</v>
      </c>
      <c r="D36" s="304">
        <f t="shared" si="65"/>
        <v>2.6238683590474334</v>
      </c>
      <c r="E36" s="304"/>
      <c r="F36" s="304">
        <v>1.1006127191074853E-2</v>
      </c>
      <c r="G36" s="304">
        <v>1.3733737957336362E-2</v>
      </c>
      <c r="H36" s="304">
        <v>2.2264274162594019E-2</v>
      </c>
      <c r="I36" s="304"/>
      <c r="J36" s="304">
        <v>0.15354014387868606</v>
      </c>
      <c r="K36" s="304">
        <v>0.18344866908843063</v>
      </c>
      <c r="L36" s="304">
        <v>0.25600170302763836</v>
      </c>
      <c r="M36" s="304"/>
      <c r="N36" s="304">
        <v>0.56408424794207213</v>
      </c>
      <c r="O36" s="304">
        <v>0.60003990964297793</v>
      </c>
      <c r="P36" s="304">
        <v>0.65444281342155819</v>
      </c>
      <c r="Q36" s="306"/>
      <c r="R36" s="304">
        <v>0.19632099961905689</v>
      </c>
      <c r="S36" s="304">
        <v>0.19976761099028464</v>
      </c>
      <c r="T36" s="304">
        <v>0.20504906283199251</v>
      </c>
      <c r="U36" s="306"/>
      <c r="V36" s="304">
        <v>0.26094821539935253</v>
      </c>
      <c r="W36" s="304">
        <v>0.25910700019523508</v>
      </c>
      <c r="X36" s="304">
        <v>0.2525309706266925</v>
      </c>
      <c r="Y36" s="306"/>
      <c r="Z36" s="304">
        <v>0.83342967638441656</v>
      </c>
      <c r="AA36" s="304">
        <v>0.75282185990014683</v>
      </c>
      <c r="AB36" s="304">
        <v>0.69414313704839858</v>
      </c>
      <c r="AC36" s="306"/>
      <c r="AD36" s="304">
        <v>0.89194934411646942</v>
      </c>
      <c r="AE36" s="304">
        <v>0.68351335621913445</v>
      </c>
      <c r="AF36" s="304">
        <v>0.47174537856381443</v>
      </c>
      <c r="AG36" s="306"/>
      <c r="AH36" s="304">
        <v>0.41145229319537402</v>
      </c>
      <c r="AI36" s="304">
        <v>0.22806332394231804</v>
      </c>
      <c r="AJ36" s="304">
        <v>5.0288523534287422E-2</v>
      </c>
      <c r="AK36" s="306"/>
      <c r="AL36" s="304">
        <v>5.1418156135174635E-2</v>
      </c>
      <c r="AM36" s="304">
        <v>3.553768891585047E-2</v>
      </c>
      <c r="AN36" s="304">
        <v>1.7402495830457314E-2</v>
      </c>
    </row>
    <row r="37" spans="1:40" x14ac:dyDescent="0.2">
      <c r="A37" s="13" t="str">
        <f t="shared" si="63"/>
        <v>Skilled trades occupations</v>
      </c>
      <c r="B37" s="304">
        <f t="shared" si="66"/>
        <v>8.314305679187239</v>
      </c>
      <c r="C37" s="304">
        <f t="shared" si="64"/>
        <v>7.7349382843730119</v>
      </c>
      <c r="D37" s="304">
        <f t="shared" si="65"/>
        <v>6.6917093179400693</v>
      </c>
      <c r="E37" s="304"/>
      <c r="F37" s="304">
        <v>9.5182613586906589E-3</v>
      </c>
      <c r="G37" s="304">
        <v>1.3725165791716275E-2</v>
      </c>
      <c r="H37" s="304">
        <v>2.1642086105776646E-2</v>
      </c>
      <c r="I37" s="304"/>
      <c r="J37" s="304">
        <v>0.19624772243521482</v>
      </c>
      <c r="K37" s="304">
        <v>0.31976613422590144</v>
      </c>
      <c r="L37" s="304">
        <v>0.53761842005226668</v>
      </c>
      <c r="M37" s="304"/>
      <c r="N37" s="304">
        <v>0.41452709882866456</v>
      </c>
      <c r="O37" s="304">
        <v>0.52840226132590495</v>
      </c>
      <c r="P37" s="304">
        <v>0.64119213908880746</v>
      </c>
      <c r="Q37" s="306"/>
      <c r="R37" s="304">
        <v>0.18980822219140836</v>
      </c>
      <c r="S37" s="304">
        <v>0.23476650597598428</v>
      </c>
      <c r="T37" s="304">
        <v>0.23440019673496051</v>
      </c>
      <c r="U37" s="306"/>
      <c r="V37" s="304">
        <v>0.57766592031866182</v>
      </c>
      <c r="W37" s="304">
        <v>0.62634627016597455</v>
      </c>
      <c r="X37" s="304">
        <v>0.62257686417835845</v>
      </c>
      <c r="Y37" s="306"/>
      <c r="Z37" s="304">
        <v>3.3474495514997478</v>
      </c>
      <c r="AA37" s="304">
        <v>3.2336094029672999</v>
      </c>
      <c r="AB37" s="304">
        <v>3.0044003043443079</v>
      </c>
      <c r="AC37" s="306"/>
      <c r="AD37" s="304">
        <v>1.9713557561618069</v>
      </c>
      <c r="AE37" s="304">
        <v>1.6000839193810794</v>
      </c>
      <c r="AF37" s="304">
        <v>0.99023962773625174</v>
      </c>
      <c r="AG37" s="306"/>
      <c r="AH37" s="304">
        <v>1.2578422511642529</v>
      </c>
      <c r="AI37" s="304">
        <v>1.0328549915945915</v>
      </c>
      <c r="AJ37" s="304">
        <v>0.56002471369712059</v>
      </c>
      <c r="AK37" s="306"/>
      <c r="AL37" s="304">
        <v>0.34989089522879163</v>
      </c>
      <c r="AM37" s="304">
        <v>0.14538363294455944</v>
      </c>
      <c r="AN37" s="304">
        <v>7.9614966002219734E-2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0.4997392582548113</v>
      </c>
      <c r="C38" s="304">
        <f t="shared" si="64"/>
        <v>0.53017689369846854</v>
      </c>
      <c r="D38" s="304">
        <f t="shared" si="65"/>
        <v>0.53177576259774617</v>
      </c>
      <c r="E38" s="304"/>
      <c r="F38" s="304">
        <v>1.4792851105513483E-2</v>
      </c>
      <c r="G38" s="304">
        <v>1.7538324842769806E-2</v>
      </c>
      <c r="H38" s="304">
        <v>2.7414909858119573E-2</v>
      </c>
      <c r="I38" s="304"/>
      <c r="J38" s="304">
        <v>8.7801149410603099E-3</v>
      </c>
      <c r="K38" s="304">
        <v>1.0121835398948344E-2</v>
      </c>
      <c r="L38" s="304">
        <v>1.1541312150286476E-2</v>
      </c>
      <c r="M38" s="304"/>
      <c r="N38" s="304">
        <v>6.1808476124990998E-2</v>
      </c>
      <c r="O38" s="304">
        <v>6.659766240394567E-2</v>
      </c>
      <c r="P38" s="304">
        <v>6.7810428896291103E-2</v>
      </c>
      <c r="Q38" s="306"/>
      <c r="R38" s="304">
        <v>1.4116464656480298E-2</v>
      </c>
      <c r="S38" s="304">
        <v>1.4122361055033473E-2</v>
      </c>
      <c r="T38" s="304">
        <v>1.360851209671011E-2</v>
      </c>
      <c r="U38" s="306"/>
      <c r="V38" s="304">
        <v>3.154308117273627E-2</v>
      </c>
      <c r="W38" s="304">
        <v>3.7595249071891393E-2</v>
      </c>
      <c r="X38" s="304">
        <v>3.9736123030038331E-2</v>
      </c>
      <c r="Y38" s="306"/>
      <c r="Z38" s="304">
        <v>7.4451424092829566E-2</v>
      </c>
      <c r="AA38" s="304">
        <v>6.802161794282896E-2</v>
      </c>
      <c r="AB38" s="304">
        <v>5.9313263661021673E-2</v>
      </c>
      <c r="AC38" s="306"/>
      <c r="AD38" s="304">
        <v>0.11125075852414577</v>
      </c>
      <c r="AE38" s="304">
        <v>0.10077171102703235</v>
      </c>
      <c r="AF38" s="304">
        <v>7.7147738159602866E-2</v>
      </c>
      <c r="AG38" s="306"/>
      <c r="AH38" s="304">
        <v>0.15614299859503808</v>
      </c>
      <c r="AI38" s="304">
        <v>0.17705782315036425</v>
      </c>
      <c r="AJ38" s="304">
        <v>0.19195858990794654</v>
      </c>
      <c r="AK38" s="306"/>
      <c r="AL38" s="304">
        <v>2.6853089042016484E-2</v>
      </c>
      <c r="AM38" s="304">
        <v>3.8350308805654314E-2</v>
      </c>
      <c r="AN38" s="304">
        <v>4.3244884837729487E-2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1.3786611009860354</v>
      </c>
      <c r="C39" s="304">
        <f t="shared" si="64"/>
        <v>1.3660267049101109</v>
      </c>
      <c r="D39" s="304">
        <f t="shared" si="65"/>
        <v>1.2769109147038771</v>
      </c>
      <c r="E39" s="304"/>
      <c r="F39" s="304">
        <v>7.6073789853250166E-3</v>
      </c>
      <c r="G39" s="304">
        <v>8.7872561818306463E-3</v>
      </c>
      <c r="H39" s="304">
        <v>1.0968717717179045E-2</v>
      </c>
      <c r="I39" s="304"/>
      <c r="J39" s="304">
        <v>8.5549301409412901E-2</v>
      </c>
      <c r="K39" s="304">
        <v>0.11262400591446982</v>
      </c>
      <c r="L39" s="304">
        <v>0.14493004779598093</v>
      </c>
      <c r="M39" s="304"/>
      <c r="N39" s="304">
        <v>0.22491217778924924</v>
      </c>
      <c r="O39" s="304">
        <v>0.26116325082985803</v>
      </c>
      <c r="P39" s="304">
        <v>0.28243666919474902</v>
      </c>
      <c r="Q39" s="306"/>
      <c r="R39" s="304">
        <v>7.5761169773701342E-2</v>
      </c>
      <c r="S39" s="304">
        <v>8.7429969697519289E-2</v>
      </c>
      <c r="T39" s="304">
        <v>9.426499348037487E-2</v>
      </c>
      <c r="U39" s="306"/>
      <c r="V39" s="304">
        <v>8.8386364859410774E-2</v>
      </c>
      <c r="W39" s="304">
        <v>0.10519794669255157</v>
      </c>
      <c r="X39" s="304">
        <v>0.10976930290308869</v>
      </c>
      <c r="Y39" s="306"/>
      <c r="Z39" s="304">
        <v>0.30820787911661768</v>
      </c>
      <c r="AA39" s="304">
        <v>0.29333795190940815</v>
      </c>
      <c r="AB39" s="304">
        <v>0.25452682130212989</v>
      </c>
      <c r="AC39" s="306"/>
      <c r="AD39" s="304">
        <v>0.34041393614987953</v>
      </c>
      <c r="AE39" s="304">
        <v>0.29587039102315976</v>
      </c>
      <c r="AF39" s="304">
        <v>0.24224548349991407</v>
      </c>
      <c r="AG39" s="306"/>
      <c r="AH39" s="304">
        <v>0.17593603862458143</v>
      </c>
      <c r="AI39" s="304">
        <v>0.13367052281087835</v>
      </c>
      <c r="AJ39" s="304">
        <v>7.6792787591885514E-2</v>
      </c>
      <c r="AK39" s="306"/>
      <c r="AL39" s="304">
        <v>7.1886854277857778E-2</v>
      </c>
      <c r="AM39" s="304">
        <v>6.7945409850435234E-2</v>
      </c>
      <c r="AN39" s="304">
        <v>6.0976091218575078E-2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5.1638426622176201</v>
      </c>
      <c r="C40" s="304">
        <f t="shared" si="64"/>
        <v>5.4875214867420272</v>
      </c>
      <c r="D40" s="304">
        <f t="shared" si="65"/>
        <v>4.786101864230961</v>
      </c>
      <c r="E40" s="304"/>
      <c r="F40" s="304">
        <v>1.2086867512349547E-3</v>
      </c>
      <c r="G40" s="304">
        <v>1.8023182894055085E-3</v>
      </c>
      <c r="H40" s="304">
        <v>2.3971655718968243E-3</v>
      </c>
      <c r="I40" s="304"/>
      <c r="J40" s="304">
        <v>8.5714663200333427E-2</v>
      </c>
      <c r="K40" s="304">
        <v>0.14560475254898692</v>
      </c>
      <c r="L40" s="304">
        <v>0.24361147390013818</v>
      </c>
      <c r="M40" s="304"/>
      <c r="N40" s="304">
        <v>0.18832388938443814</v>
      </c>
      <c r="O40" s="304">
        <v>0.26547193540348579</v>
      </c>
      <c r="P40" s="304">
        <v>0.33566183166698466</v>
      </c>
      <c r="Q40" s="306"/>
      <c r="R40" s="305">
        <v>0.10064536582773026</v>
      </c>
      <c r="S40" s="305">
        <v>0.13810761494626764</v>
      </c>
      <c r="T40" s="305">
        <v>0.16781210276071135</v>
      </c>
      <c r="U40" s="306"/>
      <c r="V40" s="305">
        <v>0.18461138303503294</v>
      </c>
      <c r="W40" s="305">
        <v>0.27394094000295183</v>
      </c>
      <c r="X40" s="305">
        <v>0.31373734114222951</v>
      </c>
      <c r="Y40" s="306"/>
      <c r="Z40" s="305">
        <v>1.2731903568204317</v>
      </c>
      <c r="AA40" s="305">
        <v>1.5963832747246203</v>
      </c>
      <c r="AB40" s="305">
        <v>1.7315305199864686</v>
      </c>
      <c r="AC40" s="306"/>
      <c r="AD40" s="305">
        <v>1.6589519261642329</v>
      </c>
      <c r="AE40" s="305">
        <v>1.7976449507844015</v>
      </c>
      <c r="AF40" s="305">
        <v>1.5443311260306913</v>
      </c>
      <c r="AG40" s="306"/>
      <c r="AH40" s="305">
        <v>1.2091741088398631</v>
      </c>
      <c r="AI40" s="305">
        <v>1.1118303527984552</v>
      </c>
      <c r="AJ40" s="305">
        <v>0.34207564255720235</v>
      </c>
      <c r="AK40" s="306"/>
      <c r="AL40" s="305">
        <v>0.4620222821943224</v>
      </c>
      <c r="AM40" s="305">
        <v>0.15673534724345278</v>
      </c>
      <c r="AN40" s="305">
        <v>0.10494466061463845</v>
      </c>
    </row>
    <row r="41" spans="1:40" x14ac:dyDescent="0.2">
      <c r="A41" s="39" t="str">
        <f t="shared" si="63"/>
        <v>Elementary occupations</v>
      </c>
      <c r="B41" s="307">
        <f t="shared" si="66"/>
        <v>2.050950015933648</v>
      </c>
      <c r="C41" s="307">
        <f t="shared" si="64"/>
        <v>1.7198136618105071</v>
      </c>
      <c r="D41" s="307">
        <f>SUM(H41,L41,P41,T41,X41,AB41,AF41,AJ41,AN41)</f>
        <v>1.3817887734212015</v>
      </c>
      <c r="E41" s="307"/>
      <c r="F41" s="307">
        <v>7.1750253936463228E-3</v>
      </c>
      <c r="G41" s="307">
        <v>9.6320837138674561E-3</v>
      </c>
      <c r="H41" s="307">
        <v>1.4378810405120792E-2</v>
      </c>
      <c r="I41" s="307"/>
      <c r="J41" s="307">
        <v>3.4674878450404414E-2</v>
      </c>
      <c r="K41" s="307">
        <v>4.6832205695240152E-2</v>
      </c>
      <c r="L41" s="307">
        <v>5.9113082470186505E-2</v>
      </c>
      <c r="M41" s="307"/>
      <c r="N41" s="307">
        <v>8.5502640145721051E-2</v>
      </c>
      <c r="O41" s="307">
        <v>9.798649555522701E-2</v>
      </c>
      <c r="P41" s="307">
        <v>9.6484479909565352E-2</v>
      </c>
      <c r="Q41" s="308"/>
      <c r="R41" s="307">
        <v>5.4236235506960016E-2</v>
      </c>
      <c r="S41" s="307">
        <v>5.7843557373864513E-2</v>
      </c>
      <c r="T41" s="307">
        <v>5.7980620938975914E-2</v>
      </c>
      <c r="U41" s="308"/>
      <c r="V41" s="307">
        <v>4.0431992108535077E-2</v>
      </c>
      <c r="W41" s="307">
        <v>4.2755715546002292E-2</v>
      </c>
      <c r="X41" s="307">
        <v>4.043369575366474E-2</v>
      </c>
      <c r="Y41" s="308"/>
      <c r="Z41" s="307">
        <v>0.3239219331081824</v>
      </c>
      <c r="AA41" s="307">
        <v>0.28816384869200568</v>
      </c>
      <c r="AB41" s="307">
        <v>0.247858713175657</v>
      </c>
      <c r="AC41" s="308"/>
      <c r="AD41" s="307">
        <v>0.54553211764209253</v>
      </c>
      <c r="AE41" s="307">
        <v>0.42121237893300745</v>
      </c>
      <c r="AF41" s="307">
        <v>0.26560487337182326</v>
      </c>
      <c r="AG41" s="308"/>
      <c r="AH41" s="307">
        <v>0.7495821338016484</v>
      </c>
      <c r="AI41" s="307">
        <v>0.63208911768940901</v>
      </c>
      <c r="AJ41" s="307">
        <v>0.52927951757305314</v>
      </c>
      <c r="AK41" s="308"/>
      <c r="AL41" s="307">
        <v>0.2098930597764577</v>
      </c>
      <c r="AM41" s="307">
        <v>0.12329825861188359</v>
      </c>
      <c r="AN41" s="307">
        <v>7.065497982315494E-2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Gloucestershire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28.150000000000045</v>
      </c>
      <c r="C50" s="305">
        <f>SUM(C51:C59)</f>
        <v>30.857999999999972</v>
      </c>
      <c r="D50" s="305">
        <f>SUM(D51:D59)</f>
        <v>34.622000000000028</v>
      </c>
      <c r="E50" s="304"/>
      <c r="F50" s="305">
        <f>SUM(F51:F59)</f>
        <v>8.914491019059255E-2</v>
      </c>
      <c r="G50" s="305">
        <f>SUM(G51:G59)</f>
        <v>0.13678369932109538</v>
      </c>
      <c r="H50" s="305">
        <f>SUM(H51:H59)</f>
        <v>0.23910462140388206</v>
      </c>
      <c r="I50" s="304"/>
      <c r="J50" s="305">
        <f>SUM(J51:J59)</f>
        <v>1.4096363571111112</v>
      </c>
      <c r="K50" s="305">
        <f>SUM(K51:K59)</f>
        <v>2.1563055771282671</v>
      </c>
      <c r="L50" s="305">
        <f>SUM(L51:L59)</f>
        <v>3.6909387088981744</v>
      </c>
      <c r="M50" s="304"/>
      <c r="N50" s="305">
        <f>SUM(N51:N59)</f>
        <v>2.4923473452069937</v>
      </c>
      <c r="O50" s="305">
        <f>SUM(O51:O59)</f>
        <v>3.019073657821628</v>
      </c>
      <c r="P50" s="305">
        <f>SUM(P51:P59)</f>
        <v>3.7277723161808467</v>
      </c>
      <c r="Q50" s="304"/>
      <c r="R50" s="305">
        <f>SUM(R51:R59)</f>
        <v>0.82894044960907276</v>
      </c>
      <c r="S50" s="305">
        <f>SUM(S51:S59)</f>
        <v>1.0069572955136261</v>
      </c>
      <c r="T50" s="305">
        <f>SUM(T51:T59)</f>
        <v>1.3006806946383347</v>
      </c>
      <c r="U50" s="304"/>
      <c r="V50" s="305">
        <f>SUM(V51:V59)</f>
        <v>1.7616939724909972</v>
      </c>
      <c r="W50" s="305">
        <f>SUM(W51:W59)</f>
        <v>2.084959572116619</v>
      </c>
      <c r="X50" s="305">
        <f>SUM(X51:X59)</f>
        <v>2.5286411613014286</v>
      </c>
      <c r="Y50" s="304"/>
      <c r="Z50" s="305">
        <f>SUM(Z51:Z59)</f>
        <v>9.0004300648843483</v>
      </c>
      <c r="AA50" s="305">
        <f>SUM(AA51:AA59)</f>
        <v>10.083431771462712</v>
      </c>
      <c r="AB50" s="305">
        <f>SUM(AB51:AB59)</f>
        <v>11.566027818809271</v>
      </c>
      <c r="AC50" s="304"/>
      <c r="AD50" s="305">
        <f>SUM(AD51:AD59)</f>
        <v>6.9038178806377859</v>
      </c>
      <c r="AE50" s="305">
        <f>SUM(AE51:AE59)</f>
        <v>7.0555667667725555</v>
      </c>
      <c r="AF50" s="305">
        <f>SUM(AF51:AF59)</f>
        <v>6.9906791346583237</v>
      </c>
      <c r="AG50" s="304"/>
      <c r="AH50" s="305">
        <f>SUM(AH51:AH59)</f>
        <v>4.2697013660250827</v>
      </c>
      <c r="AI50" s="305">
        <f>SUM(AI51:AI59)</f>
        <v>4.4447107095594607</v>
      </c>
      <c r="AJ50" s="305">
        <f>SUM(AJ51:AJ59)</f>
        <v>4.2379626675295166</v>
      </c>
      <c r="AK50" s="304"/>
      <c r="AL50" s="305">
        <f>SUM(AL51:AL59)</f>
        <v>1.3942876538440601</v>
      </c>
      <c r="AM50" s="305">
        <f>SUM(AM51:AM59)</f>
        <v>0.87021095030401008</v>
      </c>
      <c r="AN50" s="305">
        <f>SUM(AN51:AN59)</f>
        <v>0.34019287658025266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3.336764669153228</v>
      </c>
      <c r="C51" s="304">
        <f t="shared" ref="C51:D51" si="68">SUM(G51,K51,O51,S51,W51,AA51,AE51,AI51,AM51)</f>
        <v>3.4249128886304736</v>
      </c>
      <c r="D51" s="304">
        <f t="shared" si="68"/>
        <v>4.1885620929107681</v>
      </c>
      <c r="E51" s="304"/>
      <c r="F51" s="304">
        <v>1.5321955164002126E-2</v>
      </c>
      <c r="G51" s="304">
        <v>2.5461441541711562E-2</v>
      </c>
      <c r="H51" s="304">
        <v>4.5853166932552529E-2</v>
      </c>
      <c r="I51" s="304"/>
      <c r="J51" s="304">
        <v>0.33290621856615593</v>
      </c>
      <c r="K51" s="304">
        <v>0.48279979815044022</v>
      </c>
      <c r="L51" s="304">
        <v>0.87818787131534337</v>
      </c>
      <c r="M51" s="304"/>
      <c r="N51" s="304">
        <v>0.60613260327772434</v>
      </c>
      <c r="O51" s="304">
        <v>0.68622936081631758</v>
      </c>
      <c r="P51" s="304">
        <v>0.84509073673217761</v>
      </c>
      <c r="Q51" s="304"/>
      <c r="R51" s="304">
        <v>0.1465581453607582</v>
      </c>
      <c r="S51" s="304">
        <v>0.14647634571007684</v>
      </c>
      <c r="T51" s="304">
        <v>0.15160698750945756</v>
      </c>
      <c r="U51" s="304"/>
      <c r="V51" s="304">
        <v>0.32957847053592831</v>
      </c>
      <c r="W51" s="304">
        <v>0.34504103917127782</v>
      </c>
      <c r="X51" s="304">
        <v>0.40731212454280752</v>
      </c>
      <c r="Y51" s="304"/>
      <c r="Z51" s="304">
        <v>0.9064913123539392</v>
      </c>
      <c r="AA51" s="304">
        <v>0.8622937087885697</v>
      </c>
      <c r="AB51" s="304">
        <v>1.048081504544049</v>
      </c>
      <c r="AC51" s="304"/>
      <c r="AD51" s="304">
        <v>0.55126824634364946</v>
      </c>
      <c r="AE51" s="304">
        <v>0.45835572063624125</v>
      </c>
      <c r="AF51" s="304">
        <v>0.42630327283994029</v>
      </c>
      <c r="AG51" s="304"/>
      <c r="AH51" s="304">
        <v>0.34635424138451204</v>
      </c>
      <c r="AI51" s="304">
        <v>0.32276572592360325</v>
      </c>
      <c r="AJ51" s="304">
        <v>0.30290274679966195</v>
      </c>
      <c r="AK51" s="304"/>
      <c r="AL51" s="304">
        <v>0.102153476166558</v>
      </c>
      <c r="AM51" s="304">
        <v>9.5489747892234841E-2</v>
      </c>
      <c r="AN51" s="304">
        <v>8.3223681694777799E-2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4.0329227822357891</v>
      </c>
      <c r="C52" s="304">
        <f t="shared" ref="C52:C59" si="70">SUM(G52,K52,O52,S52,W52,AA52,AE52,AI52,AM52)</f>
        <v>4.635939418413872</v>
      </c>
      <c r="D52" s="304">
        <f t="shared" ref="D52:D59" si="71">SUM(H52,L52,P52,T52,X52,AB52,AF52,AJ52,AN52)</f>
        <v>5.8047577099063679</v>
      </c>
      <c r="E52" s="304"/>
      <c r="F52" s="304">
        <v>4.2091034606580029E-2</v>
      </c>
      <c r="G52" s="304">
        <v>5.9928320406071253E-2</v>
      </c>
      <c r="H52" s="304">
        <v>9.3016119964253269E-2</v>
      </c>
      <c r="I52" s="304"/>
      <c r="J52" s="304">
        <v>0.63850946429072297</v>
      </c>
      <c r="K52" s="304">
        <v>0.9774194504988033</v>
      </c>
      <c r="L52" s="304">
        <v>1.6403061660874687</v>
      </c>
      <c r="M52" s="304"/>
      <c r="N52" s="304">
        <v>0.80709088256403638</v>
      </c>
      <c r="O52" s="304">
        <v>0.92540195710435191</v>
      </c>
      <c r="P52" s="304">
        <v>1.0222168078713654</v>
      </c>
      <c r="Q52" s="304"/>
      <c r="R52" s="304">
        <v>9.6617492110389003E-2</v>
      </c>
      <c r="S52" s="304">
        <v>8.9473872070415308E-2</v>
      </c>
      <c r="T52" s="304">
        <v>0.10820526801460262</v>
      </c>
      <c r="U52" s="304"/>
      <c r="V52" s="304">
        <v>0.3065211848333102</v>
      </c>
      <c r="W52" s="304">
        <v>0.28022540149292452</v>
      </c>
      <c r="X52" s="304">
        <v>0.20017978224617763</v>
      </c>
      <c r="Y52" s="304"/>
      <c r="Z52" s="304">
        <v>1.1638327421221579</v>
      </c>
      <c r="AA52" s="304">
        <v>1.3402777060557776</v>
      </c>
      <c r="AB52" s="304">
        <v>1.7920503996699959</v>
      </c>
      <c r="AC52" s="304"/>
      <c r="AD52" s="304">
        <v>0.62673904858092977</v>
      </c>
      <c r="AE52" s="304">
        <v>0.6108410378045861</v>
      </c>
      <c r="AF52" s="304">
        <v>0.62959864654733277</v>
      </c>
      <c r="AG52" s="304"/>
      <c r="AH52" s="304">
        <v>0.26631443716439185</v>
      </c>
      <c r="AI52" s="304">
        <v>0.2774790596822212</v>
      </c>
      <c r="AJ52" s="304">
        <v>0.26774615371841665</v>
      </c>
      <c r="AK52" s="304"/>
      <c r="AL52" s="304">
        <v>8.5206495963271414E-2</v>
      </c>
      <c r="AM52" s="304">
        <v>7.4892613298721378E-2</v>
      </c>
      <c r="AN52" s="304">
        <v>5.1438365786755577E-2</v>
      </c>
    </row>
    <row r="53" spans="1:40" x14ac:dyDescent="0.2">
      <c r="A53" s="13" t="str">
        <f t="shared" si="67"/>
        <v>Associate professional occupations</v>
      </c>
      <c r="B53" s="304">
        <f t="shared" si="69"/>
        <v>2.1214896385992961</v>
      </c>
      <c r="C53" s="304">
        <f t="shared" si="70"/>
        <v>2.1098343260069994</v>
      </c>
      <c r="D53" s="304">
        <f t="shared" si="71"/>
        <v>2.5016607305144309</v>
      </c>
      <c r="E53" s="304"/>
      <c r="F53" s="304">
        <v>4.0368072138617216E-3</v>
      </c>
      <c r="G53" s="304">
        <v>6.0750895226425574E-3</v>
      </c>
      <c r="H53" s="304">
        <v>1.150343688514476E-2</v>
      </c>
      <c r="I53" s="304"/>
      <c r="J53" s="304">
        <v>0.18144440621584773</v>
      </c>
      <c r="K53" s="304">
        <v>0.26072399687218234</v>
      </c>
      <c r="L53" s="304">
        <v>0.45065696508624298</v>
      </c>
      <c r="M53" s="304"/>
      <c r="N53" s="304">
        <v>0.32296923881691475</v>
      </c>
      <c r="O53" s="304">
        <v>0.35437942827848351</v>
      </c>
      <c r="P53" s="304">
        <v>0.41803559133272133</v>
      </c>
      <c r="Q53" s="304"/>
      <c r="R53" s="304">
        <v>0.14174710051313488</v>
      </c>
      <c r="S53" s="304">
        <v>0.1679056779072097</v>
      </c>
      <c r="T53" s="304">
        <v>0.22173189645439459</v>
      </c>
      <c r="U53" s="304"/>
      <c r="V53" s="304">
        <v>0.26872326048809964</v>
      </c>
      <c r="W53" s="304">
        <v>0.25895074256920386</v>
      </c>
      <c r="X53" s="304">
        <v>0.28830727911148302</v>
      </c>
      <c r="Y53" s="304"/>
      <c r="Z53" s="304">
        <v>0.46584591461584923</v>
      </c>
      <c r="AA53" s="304">
        <v>0.39994342041326697</v>
      </c>
      <c r="AB53" s="304">
        <v>0.40991443881284162</v>
      </c>
      <c r="AC53" s="304"/>
      <c r="AD53" s="304">
        <v>0.4055049620379983</v>
      </c>
      <c r="AE53" s="304">
        <v>0.3534051429535755</v>
      </c>
      <c r="AF53" s="304">
        <v>0.36111728397462811</v>
      </c>
      <c r="AG53" s="304"/>
      <c r="AH53" s="304">
        <v>0.29294095623779776</v>
      </c>
      <c r="AI53" s="304">
        <v>0.28518174007415747</v>
      </c>
      <c r="AJ53" s="304">
        <v>0.31564959190441372</v>
      </c>
      <c r="AK53" s="304"/>
      <c r="AL53" s="304">
        <v>3.8276992459792221E-2</v>
      </c>
      <c r="AM53" s="304">
        <v>2.3269087416277427E-2</v>
      </c>
      <c r="AN53" s="304">
        <v>2.4744246952560965E-2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2.1187698153451975</v>
      </c>
      <c r="C54" s="304">
        <f t="shared" si="70"/>
        <v>2.1497702416353355</v>
      </c>
      <c r="D54" s="304">
        <f t="shared" si="71"/>
        <v>2.0798665641824758</v>
      </c>
      <c r="E54" s="304"/>
      <c r="F54" s="304">
        <v>1.7965781969177617E-2</v>
      </c>
      <c r="G54" s="304">
        <v>2.4875167068024479E-2</v>
      </c>
      <c r="H54" s="304">
        <v>4.9137730409632777E-2</v>
      </c>
      <c r="I54" s="304"/>
      <c r="J54" s="304">
        <v>9.4900098948646497E-2</v>
      </c>
      <c r="K54" s="304">
        <v>0.14841687684125349</v>
      </c>
      <c r="L54" s="304">
        <v>0.22343994847814791</v>
      </c>
      <c r="M54" s="304"/>
      <c r="N54" s="304">
        <v>0.27625322508853706</v>
      </c>
      <c r="O54" s="304">
        <v>0.35176982688036101</v>
      </c>
      <c r="P54" s="304">
        <v>0.47538218749704786</v>
      </c>
      <c r="Q54" s="304"/>
      <c r="R54" s="304">
        <v>0.16970115326651727</v>
      </c>
      <c r="S54" s="304">
        <v>0.19380572768227686</v>
      </c>
      <c r="T54" s="304">
        <v>0.24369869044393613</v>
      </c>
      <c r="U54" s="304"/>
      <c r="V54" s="304">
        <v>0.14112648033013717</v>
      </c>
      <c r="W54" s="304">
        <v>0.16158792363928487</v>
      </c>
      <c r="X54" s="304">
        <v>0.2251669382252405</v>
      </c>
      <c r="Y54" s="304"/>
      <c r="Z54" s="304">
        <v>0.4163873004388251</v>
      </c>
      <c r="AA54" s="304">
        <v>0.40297855236813573</v>
      </c>
      <c r="AB54" s="304">
        <v>0.31022760139247613</v>
      </c>
      <c r="AC54" s="304"/>
      <c r="AD54" s="304">
        <v>0.3633066278010898</v>
      </c>
      <c r="AE54" s="304">
        <v>0.27583474400451291</v>
      </c>
      <c r="AF54" s="304">
        <v>0.10343953325087771</v>
      </c>
      <c r="AG54" s="304"/>
      <c r="AH54" s="304">
        <v>0.54285018423101283</v>
      </c>
      <c r="AI54" s="304">
        <v>0.55626435151530407</v>
      </c>
      <c r="AJ54" s="304">
        <v>0.44671200977968228</v>
      </c>
      <c r="AK54" s="304"/>
      <c r="AL54" s="304">
        <v>9.6278963271254125E-2</v>
      </c>
      <c r="AM54" s="304">
        <v>3.4237071636182115E-2</v>
      </c>
      <c r="AN54" s="304">
        <v>2.6619247054346564E-3</v>
      </c>
    </row>
    <row r="55" spans="1:40" x14ac:dyDescent="0.2">
      <c r="A55" s="13" t="str">
        <f t="shared" si="67"/>
        <v>Skilled trades occupations</v>
      </c>
      <c r="B55" s="304">
        <f t="shared" si="69"/>
        <v>12.289503951078771</v>
      </c>
      <c r="C55" s="304">
        <f t="shared" si="70"/>
        <v>13.66407620530754</v>
      </c>
      <c r="D55" s="304">
        <f t="shared" si="71"/>
        <v>14.680886683348504</v>
      </c>
      <c r="E55" s="304"/>
      <c r="F55" s="304">
        <v>1.8203442423831606E-3</v>
      </c>
      <c r="G55" s="304">
        <v>3.0984086870164689E-3</v>
      </c>
      <c r="H55" s="304">
        <v>4.9242942249472337E-3</v>
      </c>
      <c r="I55" s="304"/>
      <c r="J55" s="304">
        <v>9.2235371614837997E-2</v>
      </c>
      <c r="K55" s="304">
        <v>0.16845123842356738</v>
      </c>
      <c r="L55" s="304">
        <v>0.28703077514851888</v>
      </c>
      <c r="M55" s="304"/>
      <c r="N55" s="304">
        <v>0.32622805767789531</v>
      </c>
      <c r="O55" s="304">
        <v>0.48636360193385653</v>
      </c>
      <c r="P55" s="304">
        <v>0.67406726287615859</v>
      </c>
      <c r="Q55" s="304"/>
      <c r="R55" s="304">
        <v>0.20889727510560174</v>
      </c>
      <c r="S55" s="304">
        <v>0.3094387052216227</v>
      </c>
      <c r="T55" s="304">
        <v>0.42699549046229057</v>
      </c>
      <c r="U55" s="304"/>
      <c r="V55" s="304">
        <v>0.54622687860500385</v>
      </c>
      <c r="W55" s="304">
        <v>0.78956438931858552</v>
      </c>
      <c r="X55" s="304">
        <v>1.0825707759149894</v>
      </c>
      <c r="Y55" s="304"/>
      <c r="Z55" s="304">
        <v>4.8001590110127115</v>
      </c>
      <c r="AA55" s="304">
        <v>5.436720469860866</v>
      </c>
      <c r="AB55" s="304">
        <v>5.7857730301450641</v>
      </c>
      <c r="AC55" s="304"/>
      <c r="AD55" s="304">
        <v>3.7378991585479131</v>
      </c>
      <c r="AE55" s="304">
        <v>3.9754661283555071</v>
      </c>
      <c r="AF55" s="304">
        <v>4.0160334308860453</v>
      </c>
      <c r="AG55" s="304"/>
      <c r="AH55" s="304">
        <v>1.8130433569680313</v>
      </c>
      <c r="AI55" s="304">
        <v>2.0193764259458149</v>
      </c>
      <c r="AJ55" s="304">
        <v>2.3200165032101641</v>
      </c>
      <c r="AK55" s="304"/>
      <c r="AL55" s="304">
        <v>0.7629944973043935</v>
      </c>
      <c r="AM55" s="304">
        <v>0.47559683756070359</v>
      </c>
      <c r="AN55" s="304">
        <v>8.3475120480325529E-2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7.7195400156900379E-2</v>
      </c>
      <c r="C56" s="304">
        <f t="shared" si="70"/>
        <v>8.8081553828649031E-2</v>
      </c>
      <c r="D56" s="304">
        <f t="shared" si="71"/>
        <v>0.11076993558998943</v>
      </c>
      <c r="E56" s="304"/>
      <c r="F56" s="304">
        <v>5.3608652397647643E-5</v>
      </c>
      <c r="G56" s="304">
        <v>7.8146332737041581E-5</v>
      </c>
      <c r="H56" s="304">
        <v>1.148734825794555E-4</v>
      </c>
      <c r="I56" s="304"/>
      <c r="J56" s="304">
        <v>2.8866138793133432E-3</v>
      </c>
      <c r="K56" s="304">
        <v>3.8267817255869438E-3</v>
      </c>
      <c r="L56" s="304">
        <v>5.6583712382034836E-3</v>
      </c>
      <c r="M56" s="304"/>
      <c r="N56" s="304">
        <v>3.7144395472423646E-3</v>
      </c>
      <c r="O56" s="304">
        <v>4.6975940835698145E-3</v>
      </c>
      <c r="P56" s="304">
        <v>6.1822148971960355E-3</v>
      </c>
      <c r="Q56" s="304"/>
      <c r="R56" s="304">
        <v>6.6024157550096903E-4</v>
      </c>
      <c r="S56" s="304">
        <v>8.8219345163907475E-4</v>
      </c>
      <c r="T56" s="304">
        <v>1.0716479365399697E-3</v>
      </c>
      <c r="U56" s="304"/>
      <c r="V56" s="304">
        <v>1.8799435304752944E-3</v>
      </c>
      <c r="W56" s="304">
        <v>2.0859281481880689E-3</v>
      </c>
      <c r="X56" s="304">
        <v>2.4567206299790428E-3</v>
      </c>
      <c r="Y56" s="304"/>
      <c r="Z56" s="304">
        <v>2.7343722043846812E-2</v>
      </c>
      <c r="AA56" s="304">
        <v>3.6479774140710616E-2</v>
      </c>
      <c r="AB56" s="304">
        <v>5.3149695048794292E-2</v>
      </c>
      <c r="AC56" s="304"/>
      <c r="AD56" s="304">
        <v>6.5404555650088805E-3</v>
      </c>
      <c r="AE56" s="304">
        <v>7.5357933514613833E-3</v>
      </c>
      <c r="AF56" s="304">
        <v>9.7357677605302475E-3</v>
      </c>
      <c r="AG56" s="304"/>
      <c r="AH56" s="304">
        <v>1.9866622261683252E-2</v>
      </c>
      <c r="AI56" s="304">
        <v>1.9185561113067153E-2</v>
      </c>
      <c r="AJ56" s="304">
        <v>2.1022388729732396E-2</v>
      </c>
      <c r="AK56" s="304"/>
      <c r="AL56" s="304">
        <v>1.4249753101431818E-2</v>
      </c>
      <c r="AM56" s="304">
        <v>1.3309781481688928E-2</v>
      </c>
      <c r="AN56" s="304">
        <v>1.1378255866434513E-2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0.55231888257245609</v>
      </c>
      <c r="C57" s="304">
        <f t="shared" si="70"/>
        <v>0.65663876745840355</v>
      </c>
      <c r="D57" s="304">
        <f t="shared" si="71"/>
        <v>0.75157494829921578</v>
      </c>
      <c r="E57" s="304"/>
      <c r="F57" s="304">
        <v>1.2771196214184011E-3</v>
      </c>
      <c r="G57" s="304">
        <v>2.2189236004193872E-3</v>
      </c>
      <c r="H57" s="304">
        <v>4.5176512858979695E-3</v>
      </c>
      <c r="I57" s="304"/>
      <c r="J57" s="304">
        <v>3.403987022084827E-2</v>
      </c>
      <c r="K57" s="304">
        <v>4.9086024653059793E-2</v>
      </c>
      <c r="L57" s="304">
        <v>7.3603923679064306E-2</v>
      </c>
      <c r="M57" s="304"/>
      <c r="N57" s="304">
        <v>8.857234229217896E-2</v>
      </c>
      <c r="O57" s="304">
        <v>0.12075866585970198</v>
      </c>
      <c r="P57" s="304">
        <v>0.16189997513783017</v>
      </c>
      <c r="Q57" s="304"/>
      <c r="R57" s="304">
        <v>2.642644049506096E-2</v>
      </c>
      <c r="S57" s="304">
        <v>3.7159273674687243E-2</v>
      </c>
      <c r="T57" s="304">
        <v>5.0857182285358696E-2</v>
      </c>
      <c r="U57" s="304"/>
      <c r="V57" s="304">
        <v>2.4832326696980725E-2</v>
      </c>
      <c r="W57" s="304">
        <v>3.2477245424288689E-2</v>
      </c>
      <c r="X57" s="304">
        <v>3.9573421969900532E-2</v>
      </c>
      <c r="Y57" s="304"/>
      <c r="Z57" s="304">
        <v>0.22419761831152221</v>
      </c>
      <c r="AA57" s="304">
        <v>0.26766280956295918</v>
      </c>
      <c r="AB57" s="304">
        <v>0.34491867981438235</v>
      </c>
      <c r="AC57" s="304"/>
      <c r="AD57" s="304">
        <v>3.9659057498907205E-2</v>
      </c>
      <c r="AE57" s="304">
        <v>2.6640540564329244E-2</v>
      </c>
      <c r="AF57" s="304">
        <v>8.3569129416207269E-3</v>
      </c>
      <c r="AG57" s="304"/>
      <c r="AH57" s="304">
        <v>5.8394956026373041E-2</v>
      </c>
      <c r="AI57" s="304">
        <v>6.4680603938189543E-2</v>
      </c>
      <c r="AJ57" s="304">
        <v>1.3685723439210706E-2</v>
      </c>
      <c r="AK57" s="304"/>
      <c r="AL57" s="304">
        <v>5.4919151409166346E-2</v>
      </c>
      <c r="AM57" s="304">
        <v>5.5954680180768414E-2</v>
      </c>
      <c r="AN57" s="304">
        <v>5.416147774595028E-2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2.2075117222881211</v>
      </c>
      <c r="C58" s="304">
        <f t="shared" si="70"/>
        <v>2.7271555631513924</v>
      </c>
      <c r="D58" s="304">
        <f t="shared" si="71"/>
        <v>3.0008135499826798</v>
      </c>
      <c r="E58" s="304"/>
      <c r="F58" s="304">
        <v>6.4420173694531447E-3</v>
      </c>
      <c r="G58" s="304">
        <v>1.4823090773903185E-2</v>
      </c>
      <c r="H58" s="304">
        <v>2.9624582448416113E-2</v>
      </c>
      <c r="I58" s="304"/>
      <c r="J58" s="304">
        <v>2.0327027949548788E-2</v>
      </c>
      <c r="K58" s="304">
        <v>4.3135469400427243E-2</v>
      </c>
      <c r="L58" s="304">
        <v>8.965429704313109E-2</v>
      </c>
      <c r="M58" s="304"/>
      <c r="N58" s="304">
        <v>2.8959546678069787E-2</v>
      </c>
      <c r="O58" s="304">
        <v>4.6568218170531001E-2</v>
      </c>
      <c r="P58" s="304">
        <v>7.7410889406070077E-2</v>
      </c>
      <c r="Q58" s="304"/>
      <c r="R58" s="304">
        <v>3.1013863033592798E-2</v>
      </c>
      <c r="S58" s="304">
        <v>5.2724792315554568E-2</v>
      </c>
      <c r="T58" s="304">
        <v>8.6812112543908221E-2</v>
      </c>
      <c r="U58" s="304"/>
      <c r="V58" s="304">
        <v>8.7944842960217789E-2</v>
      </c>
      <c r="W58" s="304">
        <v>0.13978429775818055</v>
      </c>
      <c r="X58" s="304">
        <v>0.19389092684377385</v>
      </c>
      <c r="Y58" s="304"/>
      <c r="Z58" s="304">
        <v>0.6299148857827056</v>
      </c>
      <c r="AA58" s="304">
        <v>0.88620348553657935</v>
      </c>
      <c r="AB58" s="304">
        <v>1.1774199298897923</v>
      </c>
      <c r="AC58" s="304"/>
      <c r="AD58" s="304">
        <v>0.76770711031860217</v>
      </c>
      <c r="AE58" s="304">
        <v>0.95065332588681906</v>
      </c>
      <c r="AF58" s="304">
        <v>1.0396162775137836</v>
      </c>
      <c r="AG58" s="304"/>
      <c r="AH58" s="304">
        <v>0.51660084867868949</v>
      </c>
      <c r="AI58" s="304">
        <v>0.51995504761025135</v>
      </c>
      <c r="AJ58" s="304">
        <v>0.28903125281275377</v>
      </c>
      <c r="AK58" s="304"/>
      <c r="AL58" s="304">
        <v>0.1186015795172413</v>
      </c>
      <c r="AM58" s="304">
        <v>7.3307835699146576E-2</v>
      </c>
      <c r="AN58" s="304">
        <v>1.7353281481050635E-2</v>
      </c>
    </row>
    <row r="59" spans="1:40" x14ac:dyDescent="0.2">
      <c r="A59" s="13" t="str">
        <f t="shared" si="67"/>
        <v>Elementary occupations</v>
      </c>
      <c r="B59" s="304">
        <f t="shared" si="69"/>
        <v>1.4135231385702829</v>
      </c>
      <c r="C59" s="304">
        <f t="shared" si="70"/>
        <v>1.4015910355673085</v>
      </c>
      <c r="D59" s="304">
        <f t="shared" si="71"/>
        <v>1.5031077852655981</v>
      </c>
      <c r="E59" s="304"/>
      <c r="F59" s="304">
        <v>1.3624135131871346E-4</v>
      </c>
      <c r="G59" s="304">
        <v>2.2511138856942155E-4</v>
      </c>
      <c r="H59" s="304">
        <v>4.1276577045794267E-4</v>
      </c>
      <c r="I59" s="304"/>
      <c r="J59" s="304">
        <v>1.2387285425189404E-2</v>
      </c>
      <c r="K59" s="304">
        <v>2.2445940562946083E-2</v>
      </c>
      <c r="L59" s="304">
        <v>4.2400390822053886E-2</v>
      </c>
      <c r="M59" s="304"/>
      <c r="N59" s="304">
        <v>3.2427009264394686E-2</v>
      </c>
      <c r="O59" s="304">
        <v>4.2905004694454914E-2</v>
      </c>
      <c r="P59" s="304">
        <v>4.7486650430279907E-2</v>
      </c>
      <c r="Q59" s="304"/>
      <c r="R59" s="304">
        <v>7.3187381485170597E-3</v>
      </c>
      <c r="S59" s="304">
        <v>9.0907074801437494E-3</v>
      </c>
      <c r="T59" s="304">
        <v>9.7014189878461329E-3</v>
      </c>
      <c r="U59" s="304"/>
      <c r="V59" s="304">
        <v>5.4860584510844176E-2</v>
      </c>
      <c r="W59" s="304">
        <v>7.5242604594684667E-2</v>
      </c>
      <c r="X59" s="304">
        <v>8.9183191817076651E-2</v>
      </c>
      <c r="Y59" s="304"/>
      <c r="Z59" s="304">
        <v>0.36625755820278993</v>
      </c>
      <c r="AA59" s="304">
        <v>0.45087184473584757</v>
      </c>
      <c r="AB59" s="304">
        <v>0.64449253949187546</v>
      </c>
      <c r="AC59" s="304"/>
      <c r="AD59" s="304">
        <v>0.40519321394368707</v>
      </c>
      <c r="AE59" s="304">
        <v>0.3968343332155238</v>
      </c>
      <c r="AF59" s="304">
        <v>0.39647800894356411</v>
      </c>
      <c r="AG59" s="304"/>
      <c r="AH59" s="304">
        <v>0.41333576307259035</v>
      </c>
      <c r="AI59" s="304">
        <v>0.37982219375685156</v>
      </c>
      <c r="AJ59" s="304">
        <v>0.26119629713548137</v>
      </c>
      <c r="AK59" s="304"/>
      <c r="AL59" s="304">
        <v>0.1216067446509515</v>
      </c>
      <c r="AM59" s="304">
        <v>2.4153295138286752E-2</v>
      </c>
      <c r="AN59" s="304">
        <v>1.1756521866962698E-2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87.188999999999965</v>
      </c>
      <c r="C62" s="305">
        <f>SUM(C63:C71)</f>
        <v>89.887999999999977</v>
      </c>
      <c r="D62" s="305">
        <f>SUM(D63:D71)</f>
        <v>93.799000000000021</v>
      </c>
      <c r="E62" s="304"/>
      <c r="F62" s="305">
        <f>SUM(F63:F71)</f>
        <v>0.27635263494616968</v>
      </c>
      <c r="G62" s="305">
        <f>SUM(G63:G71)</f>
        <v>0.42068076987988762</v>
      </c>
      <c r="H62" s="305">
        <f>SUM(H63:H71)</f>
        <v>0.75144109575911777</v>
      </c>
      <c r="I62" s="304"/>
      <c r="J62" s="305">
        <f>SUM(J63:J71)</f>
        <v>3.3761062769744017</v>
      </c>
      <c r="K62" s="305">
        <f>SUM(K63:K71)</f>
        <v>4.9461186896747673</v>
      </c>
      <c r="L62" s="305">
        <f>SUM(L63:L71)</f>
        <v>8.8620753702764645</v>
      </c>
      <c r="M62" s="304"/>
      <c r="N62" s="305">
        <f>SUM(N63:N71)</f>
        <v>11.574068247127999</v>
      </c>
      <c r="O62" s="305">
        <f>SUM(O63:O71)</f>
        <v>14.216563393796864</v>
      </c>
      <c r="P62" s="305">
        <f>SUM(P63:P71)</f>
        <v>19.046356518977067</v>
      </c>
      <c r="Q62" s="304"/>
      <c r="R62" s="305">
        <f>SUM(R63:R71)</f>
        <v>3.5953024652511818</v>
      </c>
      <c r="S62" s="305">
        <f>SUM(S63:S71)</f>
        <v>4.2777689254584104</v>
      </c>
      <c r="T62" s="305">
        <f>SUM(T63:T71)</f>
        <v>5.6868342189299552</v>
      </c>
      <c r="U62" s="304"/>
      <c r="V62" s="305">
        <f>SUM(V63:V71)</f>
        <v>3.9812930133726123</v>
      </c>
      <c r="W62" s="305">
        <f>SUM(W63:W71)</f>
        <v>4.646762758339924</v>
      </c>
      <c r="X62" s="305">
        <f>SUM(X63:X71)</f>
        <v>5.9161802653097499</v>
      </c>
      <c r="Y62" s="304"/>
      <c r="Z62" s="305">
        <f>SUM(Z63:Z71)</f>
        <v>21.880610234689577</v>
      </c>
      <c r="AA62" s="305">
        <f>SUM(AA63:AA71)</f>
        <v>22.82886108642866</v>
      </c>
      <c r="AB62" s="305">
        <f>SUM(AB63:AB71)</f>
        <v>24.969278600012743</v>
      </c>
      <c r="AC62" s="304"/>
      <c r="AD62" s="305">
        <f>SUM(AD63:AD71)</f>
        <v>21.838523841676022</v>
      </c>
      <c r="AE62" s="305">
        <f>SUM(AE63:AE71)</f>
        <v>20.40974508011044</v>
      </c>
      <c r="AF62" s="305">
        <f>SUM(AF63:AF71)</f>
        <v>16.829106396355574</v>
      </c>
      <c r="AG62" s="304"/>
      <c r="AH62" s="305">
        <f>SUM(AH63:AH71)</f>
        <v>15.942748031791812</v>
      </c>
      <c r="AI62" s="305">
        <f>SUM(AI63:AI71)</f>
        <v>14.567897085946937</v>
      </c>
      <c r="AJ62" s="305">
        <f>SUM(AJ63:AJ71)</f>
        <v>8.5717382050245146</v>
      </c>
      <c r="AK62" s="304"/>
      <c r="AL62" s="305">
        <f>SUM(AL63:AL71)</f>
        <v>4.7239952541701893</v>
      </c>
      <c r="AM62" s="305">
        <f>SUM(AM63:AM71)</f>
        <v>3.5736022103640788</v>
      </c>
      <c r="AN62" s="305">
        <f>SUM(AN63:AN71)</f>
        <v>3.1659893293548302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13.02193843826392</v>
      </c>
      <c r="C63" s="304">
        <f t="shared" ref="C63:C71" si="73">SUM(G63,K63,O63,S63,W63,AA63,AE63,AI63,AM63)</f>
        <v>13.942382734232405</v>
      </c>
      <c r="D63" s="304">
        <f t="shared" ref="D63:D71" si="74">SUM(H63,L63,P63,T63,X63,AB63,AF63,AJ63,AN63)</f>
        <v>15.640610161307487</v>
      </c>
      <c r="E63" s="304"/>
      <c r="F63" s="304">
        <v>6.8319576537970148E-2</v>
      </c>
      <c r="G63" s="304">
        <v>0.11224388632610925</v>
      </c>
      <c r="H63" s="304">
        <v>0.20859636290730943</v>
      </c>
      <c r="I63" s="304"/>
      <c r="J63" s="304">
        <v>0.85191274037754638</v>
      </c>
      <c r="K63" s="304">
        <v>1.263668487613328</v>
      </c>
      <c r="L63" s="304">
        <v>2.2848353097998677</v>
      </c>
      <c r="M63" s="304"/>
      <c r="N63" s="304">
        <v>2.7512022438281196</v>
      </c>
      <c r="O63" s="304">
        <v>3.390462928936592</v>
      </c>
      <c r="P63" s="304">
        <v>4.2118635457329088</v>
      </c>
      <c r="Q63" s="304"/>
      <c r="R63" s="304">
        <v>0.62563899602842654</v>
      </c>
      <c r="S63" s="304">
        <v>0.71497186486339004</v>
      </c>
      <c r="T63" s="304">
        <v>0.91654757353744321</v>
      </c>
      <c r="U63" s="304"/>
      <c r="V63" s="304">
        <v>0.79161934267309397</v>
      </c>
      <c r="W63" s="304">
        <v>0.88919690674734764</v>
      </c>
      <c r="X63" s="304">
        <v>0.93907639406957522</v>
      </c>
      <c r="Y63" s="304"/>
      <c r="Z63" s="304">
        <v>2.6480503560784272</v>
      </c>
      <c r="AA63" s="304">
        <v>2.6191329822862075</v>
      </c>
      <c r="AB63" s="304">
        <v>2.9813015645956606</v>
      </c>
      <c r="AC63" s="304"/>
      <c r="AD63" s="304">
        <v>2.7637012951342266</v>
      </c>
      <c r="AE63" s="304">
        <v>2.5542186437202385</v>
      </c>
      <c r="AF63" s="304">
        <v>1.9934298620206692</v>
      </c>
      <c r="AG63" s="304"/>
      <c r="AH63" s="304">
        <v>2.2244937492282633</v>
      </c>
      <c r="AI63" s="304">
        <v>2.1530189930604346</v>
      </c>
      <c r="AJ63" s="304">
        <v>1.8609970232356385</v>
      </c>
      <c r="AK63" s="304"/>
      <c r="AL63" s="304">
        <v>0.29700013837784722</v>
      </c>
      <c r="AM63" s="304">
        <v>0.24546804067875694</v>
      </c>
      <c r="AN63" s="304">
        <v>0.24396252540841268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6.6839074790536079</v>
      </c>
      <c r="C64" s="304">
        <f t="shared" si="73"/>
        <v>7.3591592890787911</v>
      </c>
      <c r="D64" s="304">
        <f t="shared" si="74"/>
        <v>8.4548340508113551</v>
      </c>
      <c r="E64" s="304"/>
      <c r="F64" s="304">
        <v>0.10104954491629314</v>
      </c>
      <c r="G64" s="304">
        <v>0.15076641256311257</v>
      </c>
      <c r="H64" s="304">
        <v>0.2619295115089933</v>
      </c>
      <c r="I64" s="304"/>
      <c r="J64" s="304">
        <v>0.70527071042163203</v>
      </c>
      <c r="K64" s="304">
        <v>0.99661894206338264</v>
      </c>
      <c r="L64" s="304">
        <v>1.6496330548910876</v>
      </c>
      <c r="M64" s="304"/>
      <c r="N64" s="304">
        <v>1.5371415611852366</v>
      </c>
      <c r="O64" s="304">
        <v>1.8208642960531896</v>
      </c>
      <c r="P64" s="304">
        <v>2.2324551233174681</v>
      </c>
      <c r="Q64" s="304"/>
      <c r="R64" s="304">
        <v>0.26213875157681649</v>
      </c>
      <c r="S64" s="304">
        <v>0.27462697335646019</v>
      </c>
      <c r="T64" s="304">
        <v>0.29303170632324449</v>
      </c>
      <c r="U64" s="304"/>
      <c r="V64" s="304">
        <v>0.35947251460753782</v>
      </c>
      <c r="W64" s="304">
        <v>0.38415775281123954</v>
      </c>
      <c r="X64" s="304">
        <v>0.43545544034576361</v>
      </c>
      <c r="Y64" s="304"/>
      <c r="Z64" s="304">
        <v>1.6406131163184494</v>
      </c>
      <c r="AA64" s="304">
        <v>1.7994580074940745</v>
      </c>
      <c r="AB64" s="304">
        <v>2.0762340791466225</v>
      </c>
      <c r="AC64" s="304"/>
      <c r="AD64" s="304">
        <v>1.1502222543523986</v>
      </c>
      <c r="AE64" s="304">
        <v>1.0411433593818162</v>
      </c>
      <c r="AF64" s="304">
        <v>0.79362776783292588</v>
      </c>
      <c r="AG64" s="304"/>
      <c r="AH64" s="304">
        <v>0.79567415463757696</v>
      </c>
      <c r="AI64" s="304">
        <v>0.75384786904493961</v>
      </c>
      <c r="AJ64" s="304">
        <v>0.54453271659309266</v>
      </c>
      <c r="AK64" s="304"/>
      <c r="AL64" s="304">
        <v>0.13232487103766646</v>
      </c>
      <c r="AM64" s="304">
        <v>0.13767567631057717</v>
      </c>
      <c r="AN64" s="304">
        <v>0.16793465085215908</v>
      </c>
    </row>
    <row r="65" spans="1:40" x14ac:dyDescent="0.2">
      <c r="A65" s="13" t="str">
        <f t="shared" si="72"/>
        <v>Associate professional occupations</v>
      </c>
      <c r="B65" s="304">
        <f t="shared" si="75"/>
        <v>6.325390179474816</v>
      </c>
      <c r="C65" s="304">
        <f t="shared" si="73"/>
        <v>6.1610918967906665</v>
      </c>
      <c r="D65" s="304">
        <f t="shared" si="74"/>
        <v>6.7338096939475296</v>
      </c>
      <c r="E65" s="304"/>
      <c r="F65" s="304">
        <v>3.7514757443089602E-2</v>
      </c>
      <c r="G65" s="304">
        <v>4.8321391134101652E-2</v>
      </c>
      <c r="H65" s="304">
        <v>7.9169542431247214E-2</v>
      </c>
      <c r="I65" s="304"/>
      <c r="J65" s="304">
        <v>0.33203175033761434</v>
      </c>
      <c r="K65" s="304">
        <v>0.4258541479973989</v>
      </c>
      <c r="L65" s="304">
        <v>0.69259684284880196</v>
      </c>
      <c r="M65" s="304"/>
      <c r="N65" s="304">
        <v>1.1855645280931153</v>
      </c>
      <c r="O65" s="304">
        <v>1.2953313840419649</v>
      </c>
      <c r="P65" s="304">
        <v>1.5784636431726222</v>
      </c>
      <c r="Q65" s="304"/>
      <c r="R65" s="304">
        <v>0.27558021085879592</v>
      </c>
      <c r="S65" s="304">
        <v>0.29342292540259779</v>
      </c>
      <c r="T65" s="304">
        <v>0.36726291725837784</v>
      </c>
      <c r="U65" s="304"/>
      <c r="V65" s="304">
        <v>0.34270547413613361</v>
      </c>
      <c r="W65" s="304">
        <v>0.36293807008884515</v>
      </c>
      <c r="X65" s="304">
        <v>0.43129842346214603</v>
      </c>
      <c r="Y65" s="304"/>
      <c r="Z65" s="304">
        <v>1.6877323964259334</v>
      </c>
      <c r="AA65" s="304">
        <v>1.6574036818058273</v>
      </c>
      <c r="AB65" s="304">
        <v>1.9033044288058423</v>
      </c>
      <c r="AC65" s="304"/>
      <c r="AD65" s="304">
        <v>1.3718422903675564</v>
      </c>
      <c r="AE65" s="304">
        <v>1.2005557452602</v>
      </c>
      <c r="AF65" s="304">
        <v>1.0815434654687635</v>
      </c>
      <c r="AG65" s="304"/>
      <c r="AH65" s="304">
        <v>0.87796770464092044</v>
      </c>
      <c r="AI65" s="304">
        <v>0.72228424864866092</v>
      </c>
      <c r="AJ65" s="304">
        <v>0.43960585853672757</v>
      </c>
      <c r="AK65" s="304"/>
      <c r="AL65" s="304">
        <v>0.21445106717165702</v>
      </c>
      <c r="AM65" s="304">
        <v>0.15498030241106989</v>
      </c>
      <c r="AN65" s="304">
        <v>0.16056457196300139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7.4980984628813525</v>
      </c>
      <c r="C66" s="304">
        <f t="shared" si="73"/>
        <v>7.6126790358183261</v>
      </c>
      <c r="D66" s="304">
        <f t="shared" si="74"/>
        <v>8.6895264040083173</v>
      </c>
      <c r="E66" s="304"/>
      <c r="F66" s="304">
        <v>1.9604986057357776E-2</v>
      </c>
      <c r="G66" s="304">
        <v>2.9920445346423741E-2</v>
      </c>
      <c r="H66" s="304">
        <v>5.7736822286936003E-2</v>
      </c>
      <c r="I66" s="304"/>
      <c r="J66" s="304">
        <v>0.28948050263451786</v>
      </c>
      <c r="K66" s="304">
        <v>0.42266065885406384</v>
      </c>
      <c r="L66" s="304">
        <v>0.7927028634179859</v>
      </c>
      <c r="M66" s="304"/>
      <c r="N66" s="304">
        <v>1.1856664499949181</v>
      </c>
      <c r="O66" s="304">
        <v>1.4627190930011407</v>
      </c>
      <c r="P66" s="304">
        <v>2.5342425008455747</v>
      </c>
      <c r="Q66" s="304"/>
      <c r="R66" s="304">
        <v>0.37991770859969087</v>
      </c>
      <c r="S66" s="304">
        <v>0.44729440577997293</v>
      </c>
      <c r="T66" s="304">
        <v>0.57298270758754788</v>
      </c>
      <c r="U66" s="304"/>
      <c r="V66" s="304">
        <v>0.35514790701657206</v>
      </c>
      <c r="W66" s="304">
        <v>0.3876011720052539</v>
      </c>
      <c r="X66" s="304">
        <v>0.72137506090101</v>
      </c>
      <c r="Y66" s="304"/>
      <c r="Z66" s="304">
        <v>1.9384731150773122</v>
      </c>
      <c r="AA66" s="304">
        <v>2.0413209317108714</v>
      </c>
      <c r="AB66" s="304">
        <v>2.1575644212172955</v>
      </c>
      <c r="AC66" s="304"/>
      <c r="AD66" s="304">
        <v>2.0905986427986658</v>
      </c>
      <c r="AE66" s="304">
        <v>1.938388838422751</v>
      </c>
      <c r="AF66" s="304">
        <v>1.4980519810414834</v>
      </c>
      <c r="AG66" s="304"/>
      <c r="AH66" s="304">
        <v>1.0774273315885519</v>
      </c>
      <c r="AI66" s="304">
        <v>0.77105885628568194</v>
      </c>
      <c r="AJ66" s="304">
        <v>0.27107987352361201</v>
      </c>
      <c r="AK66" s="304"/>
      <c r="AL66" s="304">
        <v>0.16178181911376591</v>
      </c>
      <c r="AM66" s="304">
        <v>0.11171463441216678</v>
      </c>
      <c r="AN66" s="304">
        <v>8.3790173186871417E-2</v>
      </c>
    </row>
    <row r="67" spans="1:40" x14ac:dyDescent="0.2">
      <c r="A67" s="13" t="str">
        <f t="shared" si="72"/>
        <v>Skilled trades occupations</v>
      </c>
      <c r="B67" s="304">
        <f t="shared" si="75"/>
        <v>8.0773079720548235</v>
      </c>
      <c r="C67" s="304">
        <f t="shared" si="73"/>
        <v>8.1524800920195837</v>
      </c>
      <c r="D67" s="304">
        <f t="shared" si="74"/>
        <v>7.8690010875792193</v>
      </c>
      <c r="E67" s="304"/>
      <c r="F67" s="304">
        <v>4.6969229781090582E-3</v>
      </c>
      <c r="G67" s="304">
        <v>6.7022721980822351E-3</v>
      </c>
      <c r="H67" s="304">
        <v>1.1949802214598381E-2</v>
      </c>
      <c r="I67" s="304"/>
      <c r="J67" s="304">
        <v>0.1302720865806338</v>
      </c>
      <c r="K67" s="304">
        <v>0.20370910468556025</v>
      </c>
      <c r="L67" s="304">
        <v>0.37611851583621569</v>
      </c>
      <c r="M67" s="304"/>
      <c r="N67" s="304">
        <v>0.4338445301285927</v>
      </c>
      <c r="O67" s="304">
        <v>0.58166868250286852</v>
      </c>
      <c r="P67" s="304">
        <v>0.71351150527627749</v>
      </c>
      <c r="Q67" s="304"/>
      <c r="R67" s="304">
        <v>0.25342764749369734</v>
      </c>
      <c r="S67" s="304">
        <v>0.30824749320447825</v>
      </c>
      <c r="T67" s="304">
        <v>0.40626273812824371</v>
      </c>
      <c r="U67" s="304"/>
      <c r="V67" s="304">
        <v>0.37592367418697525</v>
      </c>
      <c r="W67" s="304">
        <v>0.46161373326668015</v>
      </c>
      <c r="X67" s="304">
        <v>0.49877642691149299</v>
      </c>
      <c r="Y67" s="304"/>
      <c r="Z67" s="304">
        <v>2.7764392584701745</v>
      </c>
      <c r="AA67" s="304">
        <v>2.9422131724563116</v>
      </c>
      <c r="AB67" s="304">
        <v>3.0533781988084656</v>
      </c>
      <c r="AC67" s="304"/>
      <c r="AD67" s="304">
        <v>2.0258844766458219</v>
      </c>
      <c r="AE67" s="304">
        <v>1.7994525856200716</v>
      </c>
      <c r="AF67" s="304">
        <v>1.5371929852490744</v>
      </c>
      <c r="AG67" s="304"/>
      <c r="AH67" s="304">
        <v>1.5001349951648657</v>
      </c>
      <c r="AI67" s="304">
        <v>1.471380711193349</v>
      </c>
      <c r="AJ67" s="304">
        <v>1.0571504592787437</v>
      </c>
      <c r="AK67" s="304"/>
      <c r="AL67" s="304">
        <v>0.57668438040595349</v>
      </c>
      <c r="AM67" s="304">
        <v>0.37749233689218259</v>
      </c>
      <c r="AN67" s="304">
        <v>0.21466045587610669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2.1943365471235419</v>
      </c>
      <c r="C68" s="304">
        <f t="shared" si="73"/>
        <v>2.3160786261390145</v>
      </c>
      <c r="D68" s="304">
        <f t="shared" si="74"/>
        <v>2.6973165386319629</v>
      </c>
      <c r="E68" s="304"/>
      <c r="F68" s="304">
        <v>3.8199820873805659E-3</v>
      </c>
      <c r="G68" s="304">
        <v>6.3720260154602922E-3</v>
      </c>
      <c r="H68" s="304">
        <v>1.1649680647156161E-2</v>
      </c>
      <c r="I68" s="304"/>
      <c r="J68" s="304">
        <v>5.2462685224766027E-2</v>
      </c>
      <c r="K68" s="304">
        <v>7.9314118314421339E-2</v>
      </c>
      <c r="L68" s="304">
        <v>0.16285171751522584</v>
      </c>
      <c r="M68" s="304"/>
      <c r="N68" s="304">
        <v>0.2365182536012603</v>
      </c>
      <c r="O68" s="304">
        <v>0.28374598632003256</v>
      </c>
      <c r="P68" s="304">
        <v>0.35827874300121976</v>
      </c>
      <c r="Q68" s="304"/>
      <c r="R68" s="304">
        <v>0.19499511128149732</v>
      </c>
      <c r="S68" s="304">
        <v>0.23528812500619142</v>
      </c>
      <c r="T68" s="304">
        <v>0.34646798955424402</v>
      </c>
      <c r="U68" s="304"/>
      <c r="V68" s="304">
        <v>0.19297370354779783</v>
      </c>
      <c r="W68" s="304">
        <v>0.23738332491893097</v>
      </c>
      <c r="X68" s="304">
        <v>0.35128096463267489</v>
      </c>
      <c r="Y68" s="304"/>
      <c r="Z68" s="304">
        <v>0.39578644325483625</v>
      </c>
      <c r="AA68" s="304">
        <v>0.40572994810075275</v>
      </c>
      <c r="AB68" s="304">
        <v>0.46528243205144254</v>
      </c>
      <c r="AC68" s="304"/>
      <c r="AD68" s="304">
        <v>0.59448840524496083</v>
      </c>
      <c r="AE68" s="304">
        <v>0.58043469856627861</v>
      </c>
      <c r="AF68" s="304">
        <v>0.58524737941462879</v>
      </c>
      <c r="AG68" s="304"/>
      <c r="AH68" s="304">
        <v>0.40609226858060993</v>
      </c>
      <c r="AI68" s="304">
        <v>0.41221615276743445</v>
      </c>
      <c r="AJ68" s="304">
        <v>0.36388070848382048</v>
      </c>
      <c r="AK68" s="304"/>
      <c r="AL68" s="304">
        <v>0.11719969430043278</v>
      </c>
      <c r="AM68" s="304">
        <v>7.5594246129511947E-2</v>
      </c>
      <c r="AN68" s="304">
        <v>5.2376923331550473E-2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21.032446579994517</v>
      </c>
      <c r="C69" s="304">
        <f t="shared" si="73"/>
        <v>20.440945042676599</v>
      </c>
      <c r="D69" s="304">
        <f t="shared" si="74"/>
        <v>19.905970974805832</v>
      </c>
      <c r="E69" s="304"/>
      <c r="F69" s="304">
        <v>2.3298690818731448E-2</v>
      </c>
      <c r="G69" s="304">
        <v>3.6142053742479981E-2</v>
      </c>
      <c r="H69" s="304">
        <v>5.7320290344972401E-2</v>
      </c>
      <c r="I69" s="304"/>
      <c r="J69" s="304">
        <v>0.5043493055340641</v>
      </c>
      <c r="K69" s="304">
        <v>0.7327966907372595</v>
      </c>
      <c r="L69" s="304">
        <v>1.3618730554744543</v>
      </c>
      <c r="M69" s="304"/>
      <c r="N69" s="304">
        <v>2.3729194224188004</v>
      </c>
      <c r="O69" s="304">
        <v>2.8880555707394131</v>
      </c>
      <c r="P69" s="304">
        <v>3.9049791676940195</v>
      </c>
      <c r="Q69" s="304"/>
      <c r="R69" s="304">
        <v>0.79654514243485519</v>
      </c>
      <c r="S69" s="304">
        <v>0.92635603766909591</v>
      </c>
      <c r="T69" s="304">
        <v>1.227625110038111</v>
      </c>
      <c r="U69" s="304"/>
      <c r="V69" s="304">
        <v>0.62842487675652103</v>
      </c>
      <c r="W69" s="304">
        <v>0.68551037661379521</v>
      </c>
      <c r="X69" s="304">
        <v>0.81912410921840828</v>
      </c>
      <c r="Y69" s="304"/>
      <c r="Z69" s="304">
        <v>6.1050105769722824</v>
      </c>
      <c r="AA69" s="304">
        <v>6.2591059472029968</v>
      </c>
      <c r="AB69" s="304">
        <v>7.0467493831881178</v>
      </c>
      <c r="AC69" s="304"/>
      <c r="AD69" s="304">
        <v>5.4783248058169693</v>
      </c>
      <c r="AE69" s="304">
        <v>4.8577176866245795</v>
      </c>
      <c r="AF69" s="304">
        <v>3.8179268931625159</v>
      </c>
      <c r="AG69" s="304"/>
      <c r="AH69" s="304">
        <v>4.0273214250891449</v>
      </c>
      <c r="AI69" s="304">
        <v>3.3755326020913006</v>
      </c>
      <c r="AJ69" s="304">
        <v>1.1629553472948557</v>
      </c>
      <c r="AK69" s="304"/>
      <c r="AL69" s="304">
        <v>1.096252334153146</v>
      </c>
      <c r="AM69" s="304">
        <v>0.67972807725567808</v>
      </c>
      <c r="AN69" s="304">
        <v>0.50741761839038058</v>
      </c>
    </row>
    <row r="70" spans="1:40" x14ac:dyDescent="0.2">
      <c r="A70" s="13" t="str">
        <f t="shared" si="72"/>
        <v>Process, plant and machine operatives</v>
      </c>
      <c r="B70" s="304">
        <f t="shared" si="75"/>
        <v>5.9958140542163978</v>
      </c>
      <c r="C70" s="304">
        <f t="shared" si="73"/>
        <v>6.6603872782850191</v>
      </c>
      <c r="D70" s="304">
        <f t="shared" si="74"/>
        <v>6.8930927477810915</v>
      </c>
      <c r="E70" s="304"/>
      <c r="F70" s="304">
        <v>1.4992875032173215E-2</v>
      </c>
      <c r="G70" s="304">
        <v>2.5888959905759547E-2</v>
      </c>
      <c r="H70" s="304">
        <v>5.640484586437617E-2</v>
      </c>
      <c r="I70" s="304"/>
      <c r="J70" s="304">
        <v>7.9920140200499395E-2</v>
      </c>
      <c r="K70" s="304">
        <v>0.13613782841600938</v>
      </c>
      <c r="L70" s="304">
        <v>0.25651119921666132</v>
      </c>
      <c r="M70" s="304"/>
      <c r="N70" s="304">
        <v>0.3094193972560445</v>
      </c>
      <c r="O70" s="304">
        <v>0.45399368062823942</v>
      </c>
      <c r="P70" s="304">
        <v>0.79047647821750566</v>
      </c>
      <c r="Q70" s="304"/>
      <c r="R70" s="304">
        <v>0.11944405492289735</v>
      </c>
      <c r="S70" s="304">
        <v>0.18284038812941258</v>
      </c>
      <c r="T70" s="304">
        <v>0.2956898235685817</v>
      </c>
      <c r="U70" s="304"/>
      <c r="V70" s="304">
        <v>0.1857846560322115</v>
      </c>
      <c r="W70" s="304">
        <v>0.26479073616963467</v>
      </c>
      <c r="X70" s="304">
        <v>0.37595847979731661</v>
      </c>
      <c r="Y70" s="304"/>
      <c r="Z70" s="304">
        <v>1.1745699886038929</v>
      </c>
      <c r="AA70" s="304">
        <v>1.4415269256555083</v>
      </c>
      <c r="AB70" s="304">
        <v>1.6194653855492667</v>
      </c>
      <c r="AC70" s="304"/>
      <c r="AD70" s="304">
        <v>1.8442856626861519</v>
      </c>
      <c r="AE70" s="304">
        <v>2.0051362641429336</v>
      </c>
      <c r="AF70" s="304">
        <v>1.9501449969287317</v>
      </c>
      <c r="AG70" s="304"/>
      <c r="AH70" s="304">
        <v>1.6017307101254421</v>
      </c>
      <c r="AI70" s="304">
        <v>1.6770670180330112</v>
      </c>
      <c r="AJ70" s="304">
        <v>1.2314666912768681</v>
      </c>
      <c r="AK70" s="304"/>
      <c r="AL70" s="304">
        <v>0.66566656935708479</v>
      </c>
      <c r="AM70" s="304">
        <v>0.47300547720451014</v>
      </c>
      <c r="AN70" s="304">
        <v>0.31697484736178427</v>
      </c>
    </row>
    <row r="71" spans="1:40" x14ac:dyDescent="0.2">
      <c r="A71" s="13" t="str">
        <f t="shared" si="72"/>
        <v>Elementary occupations</v>
      </c>
      <c r="B71" s="304">
        <f t="shared" si="75"/>
        <v>16.359760286936986</v>
      </c>
      <c r="C71" s="304">
        <f t="shared" si="73"/>
        <v>17.242796004959565</v>
      </c>
      <c r="D71" s="304">
        <f t="shared" si="74"/>
        <v>16.914838341127219</v>
      </c>
      <c r="E71" s="304"/>
      <c r="F71" s="304">
        <v>3.0552990750647093E-3</v>
      </c>
      <c r="G71" s="304">
        <v>4.3233226483583463E-3</v>
      </c>
      <c r="H71" s="304">
        <v>6.6842375535285312E-3</v>
      </c>
      <c r="I71" s="304"/>
      <c r="J71" s="304">
        <v>0.43040635566312802</v>
      </c>
      <c r="K71" s="304">
        <v>0.68535871099334289</v>
      </c>
      <c r="L71" s="304">
        <v>1.284952811276163</v>
      </c>
      <c r="M71" s="304"/>
      <c r="N71" s="304">
        <v>1.5617918606219088</v>
      </c>
      <c r="O71" s="304">
        <v>2.0397217715734248</v>
      </c>
      <c r="P71" s="304">
        <v>2.7220858117194697</v>
      </c>
      <c r="Q71" s="304"/>
      <c r="R71" s="304">
        <v>0.68761484205450418</v>
      </c>
      <c r="S71" s="304">
        <v>0.89472071204681125</v>
      </c>
      <c r="T71" s="304">
        <v>1.2609636529341615</v>
      </c>
      <c r="U71" s="304"/>
      <c r="V71" s="304">
        <v>0.74924086441576898</v>
      </c>
      <c r="W71" s="304">
        <v>0.9735706857181976</v>
      </c>
      <c r="X71" s="304">
        <v>1.3438349659713626</v>
      </c>
      <c r="Y71" s="304"/>
      <c r="Z71" s="304">
        <v>3.513934983488268</v>
      </c>
      <c r="AA71" s="304">
        <v>3.6629694897161098</v>
      </c>
      <c r="AB71" s="304">
        <v>3.6659987066500332</v>
      </c>
      <c r="AC71" s="304"/>
      <c r="AD71" s="304">
        <v>4.5191760086292687</v>
      </c>
      <c r="AE71" s="304">
        <v>4.4326972583715687</v>
      </c>
      <c r="AF71" s="304">
        <v>3.5719410652367807</v>
      </c>
      <c r="AG71" s="304"/>
      <c r="AH71" s="304">
        <v>3.431905692736438</v>
      </c>
      <c r="AI71" s="304">
        <v>3.2314906348221264</v>
      </c>
      <c r="AJ71" s="304">
        <v>1.6400695268011565</v>
      </c>
      <c r="AK71" s="304"/>
      <c r="AL71" s="304">
        <v>1.4626343802526354</v>
      </c>
      <c r="AM71" s="304">
        <v>1.3179434190696249</v>
      </c>
      <c r="AN71" s="304">
        <v>1.4183075629845634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100.63399999999993</v>
      </c>
      <c r="C74" s="305">
        <f>SUM(C75:C83)</f>
        <v>106.94699999999997</v>
      </c>
      <c r="D74" s="305">
        <f>SUM(D75:D83)</f>
        <v>114.20299999999996</v>
      </c>
      <c r="E74" s="304"/>
      <c r="F74" s="305">
        <f>SUM(F75:F83)</f>
        <v>1.7936701001623923</v>
      </c>
      <c r="G74" s="305">
        <f>SUM(G75:G83)</f>
        <v>2.3970543075662678</v>
      </c>
      <c r="H74" s="305">
        <f>SUM(H75:H83)</f>
        <v>3.5518325428438593</v>
      </c>
      <c r="I74" s="304"/>
      <c r="J74" s="305">
        <f>SUM(J75:J83)</f>
        <v>14.966415571654551</v>
      </c>
      <c r="K74" s="305">
        <f>SUM(K75:K83)</f>
        <v>19.927700754447539</v>
      </c>
      <c r="L74" s="305">
        <f>SUM(L75:L83)</f>
        <v>29.799921465323226</v>
      </c>
      <c r="M74" s="304"/>
      <c r="N74" s="305">
        <f>SUM(N75:N83)</f>
        <v>26.501440580480608</v>
      </c>
      <c r="O74" s="305">
        <f>SUM(O75:O83)</f>
        <v>29.004896222979614</v>
      </c>
      <c r="P74" s="305">
        <f>SUM(P75:P83)</f>
        <v>30.877428112379782</v>
      </c>
      <c r="Q74" s="304"/>
      <c r="R74" s="305">
        <f>SUM(R75:R83)</f>
        <v>4.9202269222469139</v>
      </c>
      <c r="S74" s="305">
        <f>SUM(S75:S83)</f>
        <v>5.6139994333489653</v>
      </c>
      <c r="T74" s="305">
        <f>SUM(T75:T83)</f>
        <v>6.5086369435931974</v>
      </c>
      <c r="U74" s="304"/>
      <c r="V74" s="305">
        <f>SUM(V75:V83)</f>
        <v>5.9875303488240226</v>
      </c>
      <c r="W74" s="305">
        <f>SUM(W75:W83)</f>
        <v>6.4841589710913468</v>
      </c>
      <c r="X74" s="305">
        <f>SUM(X75:X83)</f>
        <v>7.0570228941837003</v>
      </c>
      <c r="Y74" s="304"/>
      <c r="Z74" s="305">
        <f>SUM(Z75:Z83)</f>
        <v>16.507752312511368</v>
      </c>
      <c r="AA74" s="305">
        <f>SUM(AA75:AA83)</f>
        <v>15.996514974975018</v>
      </c>
      <c r="AB74" s="305">
        <f>SUM(AB75:AB83)</f>
        <v>14.760802513652694</v>
      </c>
      <c r="AC74" s="304"/>
      <c r="AD74" s="305">
        <f>SUM(AD75:AD83)</f>
        <v>15.310193089323569</v>
      </c>
      <c r="AE74" s="305">
        <f>SUM(AE75:AE83)</f>
        <v>13.905967925486333</v>
      </c>
      <c r="AF74" s="305">
        <f>SUM(AF75:AF83)</f>
        <v>10.427089777221727</v>
      </c>
      <c r="AG74" s="304"/>
      <c r="AH74" s="305">
        <f>SUM(AH75:AH83)</f>
        <v>11.84254543194346</v>
      </c>
      <c r="AI74" s="305">
        <f>SUM(AI75:AI83)</f>
        <v>11.328997022039106</v>
      </c>
      <c r="AJ74" s="305">
        <f>SUM(AJ75:AJ83)</f>
        <v>9.6214964609624563</v>
      </c>
      <c r="AK74" s="304"/>
      <c r="AL74" s="305">
        <f>SUM(AL75:AL83)</f>
        <v>2.8042256428530576</v>
      </c>
      <c r="AM74" s="305">
        <f>SUM(AM75:AM83)</f>
        <v>2.2877103880657894</v>
      </c>
      <c r="AN74" s="305">
        <f>SUM(AN75:AN83)</f>
        <v>1.5987692898393273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13.87189747315302</v>
      </c>
      <c r="C75" s="305">
        <f t="shared" ref="C75:C83" si="77">SUM(G75,K75,O75,S75,W75,AA75,AE75,AI75,AM75)</f>
        <v>14.552628791524404</v>
      </c>
      <c r="D75" s="305">
        <f t="shared" ref="D75:D83" si="78">SUM(H75,L75,P75,T75,X75,AB75,AF75,AJ75,AN75)</f>
        <v>16.288813302150245</v>
      </c>
      <c r="E75" s="304"/>
      <c r="F75" s="304">
        <v>0.31713284399479058</v>
      </c>
      <c r="G75" s="304">
        <v>0.43552372597631239</v>
      </c>
      <c r="H75" s="304">
        <v>0.66944014205264546</v>
      </c>
      <c r="I75" s="304"/>
      <c r="J75" s="304">
        <v>2.1988579062859102</v>
      </c>
      <c r="K75" s="304">
        <v>2.8610570911231159</v>
      </c>
      <c r="L75" s="304">
        <v>4.3752011533304733</v>
      </c>
      <c r="M75" s="304"/>
      <c r="N75" s="304">
        <v>4.2726907317143565</v>
      </c>
      <c r="O75" s="304">
        <v>4.565109923948885</v>
      </c>
      <c r="P75" s="304">
        <v>5.0156572997228288</v>
      </c>
      <c r="Q75" s="304"/>
      <c r="R75" s="304">
        <v>0.52812736184910103</v>
      </c>
      <c r="S75" s="304">
        <v>0.55640367348193165</v>
      </c>
      <c r="T75" s="304">
        <v>0.59251726328480325</v>
      </c>
      <c r="U75" s="304"/>
      <c r="V75" s="304">
        <v>1.0257286018163099</v>
      </c>
      <c r="W75" s="304">
        <v>1.1037715345635173</v>
      </c>
      <c r="X75" s="304">
        <v>1.2237348895034748</v>
      </c>
      <c r="Y75" s="304"/>
      <c r="Z75" s="304">
        <v>2.277467921736664</v>
      </c>
      <c r="AA75" s="304">
        <v>2.0253409793465313</v>
      </c>
      <c r="AB75" s="304">
        <v>1.8589831858505272</v>
      </c>
      <c r="AC75" s="304"/>
      <c r="AD75" s="304">
        <v>1.7270351437723097</v>
      </c>
      <c r="AE75" s="304">
        <v>1.512470719102661</v>
      </c>
      <c r="AF75" s="304">
        <v>1.1556703802199277</v>
      </c>
      <c r="AG75" s="304"/>
      <c r="AH75" s="304">
        <v>1.2276853931124143</v>
      </c>
      <c r="AI75" s="304">
        <v>1.2338597849108393</v>
      </c>
      <c r="AJ75" s="304">
        <v>1.1688760121563955</v>
      </c>
      <c r="AK75" s="304"/>
      <c r="AL75" s="304">
        <v>0.29717156887116225</v>
      </c>
      <c r="AM75" s="304">
        <v>0.25909135907061104</v>
      </c>
      <c r="AN75" s="304">
        <v>0.22873297602917034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26.253704776960014</v>
      </c>
      <c r="C76" s="305">
        <f t="shared" si="77"/>
        <v>28.880123814238527</v>
      </c>
      <c r="D76" s="305">
        <f>SUM(H76,L76,P76,T76,X76,AB76,AF76,AJ76,AN76)</f>
        <v>31.989356795107607</v>
      </c>
      <c r="E76" s="304"/>
      <c r="F76" s="304">
        <v>0.99584304930658729</v>
      </c>
      <c r="G76" s="304">
        <v>1.3132175766404597</v>
      </c>
      <c r="H76" s="304">
        <v>1.8568228646153082</v>
      </c>
      <c r="I76" s="304"/>
      <c r="J76" s="304">
        <v>6.7920065772071112</v>
      </c>
      <c r="K76" s="304">
        <v>8.9919503794213451</v>
      </c>
      <c r="L76" s="304">
        <v>12.837059707487992</v>
      </c>
      <c r="M76" s="304"/>
      <c r="N76" s="304">
        <v>9.6308356289339461</v>
      </c>
      <c r="O76" s="304">
        <v>10.180316475049423</v>
      </c>
      <c r="P76" s="304">
        <v>9.7428069279897134</v>
      </c>
      <c r="Q76" s="304"/>
      <c r="R76" s="304">
        <v>0.90221342975448404</v>
      </c>
      <c r="S76" s="304">
        <v>0.97783584917779465</v>
      </c>
      <c r="T76" s="304">
        <v>1.0537653885349838</v>
      </c>
      <c r="U76" s="304"/>
      <c r="V76" s="304">
        <v>1.5640244701332977</v>
      </c>
      <c r="W76" s="304">
        <v>1.6092908972615962</v>
      </c>
      <c r="X76" s="304">
        <v>1.6332549437328199</v>
      </c>
      <c r="Y76" s="304"/>
      <c r="Z76" s="304">
        <v>2.7442243406981426</v>
      </c>
      <c r="AA76" s="304">
        <v>2.5438426053271845</v>
      </c>
      <c r="AB76" s="304">
        <v>2.3205672402181694</v>
      </c>
      <c r="AC76" s="304"/>
      <c r="AD76" s="304">
        <v>2.0618138978727751</v>
      </c>
      <c r="AE76" s="304">
        <v>1.8046194336244386</v>
      </c>
      <c r="AF76" s="304">
        <v>1.4160263287341746</v>
      </c>
      <c r="AG76" s="304"/>
      <c r="AH76" s="304">
        <v>1.3016187404043147</v>
      </c>
      <c r="AI76" s="304">
        <v>1.1789355659853404</v>
      </c>
      <c r="AJ76" s="304">
        <v>0.85488650834094038</v>
      </c>
      <c r="AK76" s="304"/>
      <c r="AL76" s="304">
        <v>0.26112464264935725</v>
      </c>
      <c r="AM76" s="304">
        <v>0.28011503175094288</v>
      </c>
      <c r="AN76" s="304">
        <v>0.27416688545350815</v>
      </c>
    </row>
    <row r="77" spans="1:40" x14ac:dyDescent="0.2">
      <c r="A77" s="13" t="str">
        <f t="shared" si="76"/>
        <v>Associate professional occupations</v>
      </c>
      <c r="B77" s="305">
        <f t="shared" si="79"/>
        <v>19.315677146900573</v>
      </c>
      <c r="C77" s="305">
        <f t="shared" si="77"/>
        <v>19.540974065987609</v>
      </c>
      <c r="D77" s="305">
        <f t="shared" si="78"/>
        <v>21.483582161677539</v>
      </c>
      <c r="E77" s="304"/>
      <c r="F77" s="304">
        <v>0.33320237368115663</v>
      </c>
      <c r="G77" s="304">
        <v>0.42655582621432298</v>
      </c>
      <c r="H77" s="304">
        <v>0.66163467728980907</v>
      </c>
      <c r="I77" s="304"/>
      <c r="J77" s="304">
        <v>3.6177807086204754</v>
      </c>
      <c r="K77" s="304">
        <v>4.6015863421808261</v>
      </c>
      <c r="L77" s="304">
        <v>6.898896571550309</v>
      </c>
      <c r="M77" s="304"/>
      <c r="N77" s="304">
        <v>6.4221906200416861</v>
      </c>
      <c r="O77" s="304">
        <v>6.6387012884289627</v>
      </c>
      <c r="P77" s="304">
        <v>6.8881482713733861</v>
      </c>
      <c r="Q77" s="304"/>
      <c r="R77" s="304">
        <v>1.0981861264187502</v>
      </c>
      <c r="S77" s="304">
        <v>1.1595492672354488</v>
      </c>
      <c r="T77" s="304">
        <v>1.3453151585906231</v>
      </c>
      <c r="U77" s="304"/>
      <c r="V77" s="304">
        <v>1.1596090840909827</v>
      </c>
      <c r="W77" s="304">
        <v>1.1236538198425186</v>
      </c>
      <c r="X77" s="304">
        <v>1.0909393398409786</v>
      </c>
      <c r="Y77" s="304"/>
      <c r="Z77" s="304">
        <v>2.8826014869459806</v>
      </c>
      <c r="AA77" s="304">
        <v>2.5494660635069977</v>
      </c>
      <c r="AB77" s="304">
        <v>2.3067372489989579</v>
      </c>
      <c r="AC77" s="304"/>
      <c r="AD77" s="304">
        <v>2.0189887851862913</v>
      </c>
      <c r="AE77" s="304">
        <v>1.549575401058723</v>
      </c>
      <c r="AF77" s="304">
        <v>0.99993587270948026</v>
      </c>
      <c r="AG77" s="304"/>
      <c r="AH77" s="304">
        <v>1.5090623082639865</v>
      </c>
      <c r="AI77" s="304">
        <v>1.2432890348961161</v>
      </c>
      <c r="AJ77" s="304">
        <v>1.0748093250741364</v>
      </c>
      <c r="AK77" s="304"/>
      <c r="AL77" s="304">
        <v>0.27405565365126333</v>
      </c>
      <c r="AM77" s="304">
        <v>0.24859702262369485</v>
      </c>
      <c r="AN77" s="304">
        <v>0.21716569624986309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13.831157626038317</v>
      </c>
      <c r="C78" s="305">
        <f t="shared" si="77"/>
        <v>13.19197786513705</v>
      </c>
      <c r="D78" s="305">
        <f t="shared" si="78"/>
        <v>11.951899100512378</v>
      </c>
      <c r="E78" s="304"/>
      <c r="F78" s="304">
        <v>7.0345225529070618E-2</v>
      </c>
      <c r="G78" s="304">
        <v>9.8548229182323824E-2</v>
      </c>
      <c r="H78" s="304">
        <v>0.16891973823782913</v>
      </c>
      <c r="I78" s="304"/>
      <c r="J78" s="304">
        <v>1.156702543448864</v>
      </c>
      <c r="K78" s="304">
        <v>1.5478414893886745</v>
      </c>
      <c r="L78" s="304">
        <v>2.4965632980446348</v>
      </c>
      <c r="M78" s="304"/>
      <c r="N78" s="304">
        <v>3.0184396900577148</v>
      </c>
      <c r="O78" s="304">
        <v>3.4725794659642082</v>
      </c>
      <c r="P78" s="304">
        <v>4.090751484633449</v>
      </c>
      <c r="Q78" s="304"/>
      <c r="R78" s="304">
        <v>0.91349980840883449</v>
      </c>
      <c r="S78" s="304">
        <v>0.98971896277677085</v>
      </c>
      <c r="T78" s="304">
        <v>1.1311038518442484</v>
      </c>
      <c r="U78" s="304"/>
      <c r="V78" s="304">
        <v>1.0723785467440192</v>
      </c>
      <c r="W78" s="304">
        <v>1.1811786730343938</v>
      </c>
      <c r="X78" s="304">
        <v>1.312809594524982</v>
      </c>
      <c r="Y78" s="304"/>
      <c r="Z78" s="304">
        <v>2.6931155130455458</v>
      </c>
      <c r="AA78" s="304">
        <v>2.3842705391838543</v>
      </c>
      <c r="AB78" s="304">
        <v>1.578437042265687</v>
      </c>
      <c r="AC78" s="304"/>
      <c r="AD78" s="304">
        <v>2.7760670462271362</v>
      </c>
      <c r="AE78" s="304">
        <v>2.0513394695434437</v>
      </c>
      <c r="AF78" s="304">
        <v>0.7905323651633227</v>
      </c>
      <c r="AG78" s="304"/>
      <c r="AH78" s="304">
        <v>1.762393838039771</v>
      </c>
      <c r="AI78" s="304">
        <v>1.1164790774135755</v>
      </c>
      <c r="AJ78" s="304">
        <v>0.28084505743423965</v>
      </c>
      <c r="AK78" s="304"/>
      <c r="AL78" s="304">
        <v>0.36821541453736206</v>
      </c>
      <c r="AM78" s="304">
        <v>0.35002195864980301</v>
      </c>
      <c r="AN78" s="304">
        <v>0.10193666836398421</v>
      </c>
    </row>
    <row r="79" spans="1:40" x14ac:dyDescent="0.2">
      <c r="A79" s="13" t="str">
        <f t="shared" si="76"/>
        <v>Skilled trades occupations</v>
      </c>
      <c r="B79" s="305">
        <f t="shared" si="79"/>
        <v>4.0999535255709709</v>
      </c>
      <c r="C79" s="305">
        <f t="shared" si="77"/>
        <v>4.5721439885477091</v>
      </c>
      <c r="D79" s="305">
        <f t="shared" si="78"/>
        <v>4.7824410968415627</v>
      </c>
      <c r="E79" s="304"/>
      <c r="F79" s="304">
        <v>1.9944527051291613E-2</v>
      </c>
      <c r="G79" s="304">
        <v>3.2305316865089286E-2</v>
      </c>
      <c r="H79" s="304">
        <v>5.0171289043452957E-2</v>
      </c>
      <c r="I79" s="304"/>
      <c r="J79" s="304">
        <v>0.21901516582418559</v>
      </c>
      <c r="K79" s="304">
        <v>0.35830403377898357</v>
      </c>
      <c r="L79" s="304">
        <v>0.59166305142760511</v>
      </c>
      <c r="M79" s="304"/>
      <c r="N79" s="304">
        <v>0.51929507295792976</v>
      </c>
      <c r="O79" s="304">
        <v>0.67071198390286946</v>
      </c>
      <c r="P79" s="304">
        <v>0.81330103016680255</v>
      </c>
      <c r="Q79" s="304"/>
      <c r="R79" s="304">
        <v>0.20748094364564376</v>
      </c>
      <c r="S79" s="304">
        <v>0.27329934148777307</v>
      </c>
      <c r="T79" s="304">
        <v>0.35224598429599141</v>
      </c>
      <c r="U79" s="304"/>
      <c r="V79" s="304">
        <v>0.25156569370797088</v>
      </c>
      <c r="W79" s="304">
        <v>0.30657877703818087</v>
      </c>
      <c r="X79" s="304">
        <v>0.36074567563300769</v>
      </c>
      <c r="Y79" s="304"/>
      <c r="Z79" s="304">
        <v>1.0858440755899577</v>
      </c>
      <c r="AA79" s="304">
        <v>1.1413960873604065</v>
      </c>
      <c r="AB79" s="304">
        <v>1.0900777018055694</v>
      </c>
      <c r="AC79" s="304"/>
      <c r="AD79" s="304">
        <v>0.93529826107549552</v>
      </c>
      <c r="AE79" s="304">
        <v>0.92246789520236439</v>
      </c>
      <c r="AF79" s="304">
        <v>0.78553083959144177</v>
      </c>
      <c r="AG79" s="304"/>
      <c r="AH79" s="304">
        <v>0.55986407192293675</v>
      </c>
      <c r="AI79" s="304">
        <v>0.57014119345985037</v>
      </c>
      <c r="AJ79" s="304">
        <v>0.50790144285112826</v>
      </c>
      <c r="AK79" s="304"/>
      <c r="AL79" s="304">
        <v>0.30164571379555982</v>
      </c>
      <c r="AM79" s="304">
        <v>0.29693935945219169</v>
      </c>
      <c r="AN79" s="304">
        <v>0.23080408202656227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6.9430141651302746</v>
      </c>
      <c r="C80" s="305">
        <f t="shared" si="77"/>
        <v>7.8244213627528678</v>
      </c>
      <c r="D80" s="305">
        <f t="shared" si="78"/>
        <v>8.6222915378785494</v>
      </c>
      <c r="E80" s="304"/>
      <c r="F80" s="304">
        <v>6.0447162236465304E-3</v>
      </c>
      <c r="G80" s="304">
        <v>9.7647614882041198E-3</v>
      </c>
      <c r="H80" s="304">
        <v>1.7690838267814916E-2</v>
      </c>
      <c r="I80" s="304"/>
      <c r="J80" s="304">
        <v>0.34569225978862916</v>
      </c>
      <c r="K80" s="304">
        <v>0.51660783598464</v>
      </c>
      <c r="L80" s="304">
        <v>0.84656156546570427</v>
      </c>
      <c r="M80" s="304"/>
      <c r="N80" s="304">
        <v>0.97028751396026314</v>
      </c>
      <c r="O80" s="304">
        <v>1.3039242304592245</v>
      </c>
      <c r="P80" s="304">
        <v>1.7098050146618253</v>
      </c>
      <c r="Q80" s="304"/>
      <c r="R80" s="304">
        <v>0.61338669217467701</v>
      </c>
      <c r="S80" s="304">
        <v>0.77358014618329696</v>
      </c>
      <c r="T80" s="304">
        <v>0.94087123458331734</v>
      </c>
      <c r="U80" s="304"/>
      <c r="V80" s="304">
        <v>0.39535418447053028</v>
      </c>
      <c r="W80" s="304">
        <v>0.51310882765233301</v>
      </c>
      <c r="X80" s="304">
        <v>0.68922443433906067</v>
      </c>
      <c r="Y80" s="304"/>
      <c r="Z80" s="304">
        <v>1.838850742304007</v>
      </c>
      <c r="AA80" s="304">
        <v>2.0078917523269393</v>
      </c>
      <c r="AB80" s="304">
        <v>2.1054254146935718</v>
      </c>
      <c r="AC80" s="304"/>
      <c r="AD80" s="304">
        <v>1.4688448166458625</v>
      </c>
      <c r="AE80" s="304">
        <v>1.3774430148118149</v>
      </c>
      <c r="AF80" s="304">
        <v>1.0276929570834983</v>
      </c>
      <c r="AG80" s="304"/>
      <c r="AH80" s="304">
        <v>1.0769709071151716</v>
      </c>
      <c r="AI80" s="304">
        <v>1.121564091953497</v>
      </c>
      <c r="AJ80" s="304">
        <v>1.1205859252505681</v>
      </c>
      <c r="AK80" s="304"/>
      <c r="AL80" s="304">
        <v>0.22758233244748766</v>
      </c>
      <c r="AM80" s="304">
        <v>0.20053670189291731</v>
      </c>
      <c r="AN80" s="304">
        <v>0.16443415353318749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4.8824779134749079</v>
      </c>
      <c r="C81" s="305">
        <f t="shared" si="77"/>
        <v>5.5040552715995172</v>
      </c>
      <c r="D81" s="305">
        <f t="shared" si="78"/>
        <v>5.7740182338973796</v>
      </c>
      <c r="E81" s="304"/>
      <c r="F81" s="304">
        <v>3.4666502206233761E-2</v>
      </c>
      <c r="G81" s="304">
        <v>5.0895481051125305E-2</v>
      </c>
      <c r="H81" s="304">
        <v>7.9265803059840587E-2</v>
      </c>
      <c r="I81" s="304"/>
      <c r="J81" s="304">
        <v>0.30374132447304292</v>
      </c>
      <c r="K81" s="304">
        <v>0.45101489498716768</v>
      </c>
      <c r="L81" s="304">
        <v>0.74220415626551339</v>
      </c>
      <c r="M81" s="304"/>
      <c r="N81" s="304">
        <v>0.93461896046681625</v>
      </c>
      <c r="O81" s="304">
        <v>1.1406264292556516</v>
      </c>
      <c r="P81" s="304">
        <v>1.3168175264165991</v>
      </c>
      <c r="Q81" s="304"/>
      <c r="R81" s="304">
        <v>0.26831832337482314</v>
      </c>
      <c r="S81" s="304">
        <v>0.33358470832354259</v>
      </c>
      <c r="T81" s="304">
        <v>0.4079763620588589</v>
      </c>
      <c r="U81" s="304"/>
      <c r="V81" s="304">
        <v>0.29530541918885772</v>
      </c>
      <c r="W81" s="304">
        <v>0.37750951007580225</v>
      </c>
      <c r="X81" s="304">
        <v>0.44032368025173008</v>
      </c>
      <c r="Y81" s="304"/>
      <c r="Z81" s="304">
        <v>1.1132182770919503</v>
      </c>
      <c r="AA81" s="304">
        <v>1.2074113828929598</v>
      </c>
      <c r="AB81" s="304">
        <v>1.1483650164841668</v>
      </c>
      <c r="AC81" s="304"/>
      <c r="AD81" s="304">
        <v>1.1500751036209309</v>
      </c>
      <c r="AE81" s="304">
        <v>1.2197501388530501</v>
      </c>
      <c r="AF81" s="304">
        <v>1.0278425585680422</v>
      </c>
      <c r="AG81" s="304"/>
      <c r="AH81" s="304">
        <v>0.61912330035972585</v>
      </c>
      <c r="AI81" s="304">
        <v>0.56066281233204496</v>
      </c>
      <c r="AJ81" s="304">
        <v>0.47812351211152371</v>
      </c>
      <c r="AK81" s="304"/>
      <c r="AL81" s="304">
        <v>0.16341070269252667</v>
      </c>
      <c r="AM81" s="304">
        <v>0.16259991382817224</v>
      </c>
      <c r="AN81" s="304">
        <v>0.13309961868110395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2.1178822695797264</v>
      </c>
      <c r="C82" s="305">
        <f t="shared" si="77"/>
        <v>2.6153810569822271</v>
      </c>
      <c r="D82" s="305">
        <f t="shared" si="78"/>
        <v>2.8234098475037714</v>
      </c>
      <c r="E82" s="304"/>
      <c r="F82" s="304">
        <v>5.6636949957382787E-3</v>
      </c>
      <c r="G82" s="304">
        <v>1.0846396921603321E-2</v>
      </c>
      <c r="H82" s="304">
        <v>1.7324529530704721E-2</v>
      </c>
      <c r="I82" s="304"/>
      <c r="J82" s="304">
        <v>8.5636464606432983E-2</v>
      </c>
      <c r="K82" s="304">
        <v>0.14093932022569811</v>
      </c>
      <c r="L82" s="304">
        <v>0.23322918643436408</v>
      </c>
      <c r="M82" s="304"/>
      <c r="N82" s="304">
        <v>0.15150942096065068</v>
      </c>
      <c r="O82" s="304">
        <v>0.2316081777774546</v>
      </c>
      <c r="P82" s="304">
        <v>0.30702695538955621</v>
      </c>
      <c r="Q82" s="304"/>
      <c r="R82" s="304">
        <v>7.0314631417750809E-2</v>
      </c>
      <c r="S82" s="304">
        <v>0.10135064291905543</v>
      </c>
      <c r="T82" s="304">
        <v>0.14612247251194077</v>
      </c>
      <c r="U82" s="304"/>
      <c r="V82" s="304">
        <v>6.4215704300126589E-2</v>
      </c>
      <c r="W82" s="304">
        <v>9.3695869634841403E-2</v>
      </c>
      <c r="X82" s="304">
        <v>0.11490284437877718</v>
      </c>
      <c r="Y82" s="304"/>
      <c r="Z82" s="304">
        <v>0.54379012793401937</v>
      </c>
      <c r="AA82" s="304">
        <v>0.7273476631718877</v>
      </c>
      <c r="AB82" s="304">
        <v>0.94316120096805023</v>
      </c>
      <c r="AC82" s="304"/>
      <c r="AD82" s="304">
        <v>0.4562738412220757</v>
      </c>
      <c r="AE82" s="304">
        <v>0.53788687382164324</v>
      </c>
      <c r="AF82" s="304">
        <v>0.53334620516911013</v>
      </c>
      <c r="AG82" s="304"/>
      <c r="AH82" s="304">
        <v>0.45735173547200619</v>
      </c>
      <c r="AI82" s="304">
        <v>0.51910853278432822</v>
      </c>
      <c r="AJ82" s="304">
        <v>0.39761509369570858</v>
      </c>
      <c r="AK82" s="304"/>
      <c r="AL82" s="304">
        <v>0.28312664867092585</v>
      </c>
      <c r="AM82" s="304">
        <v>0.25259757972571451</v>
      </c>
      <c r="AN82" s="304">
        <v>0.13068135942555978</v>
      </c>
    </row>
    <row r="83" spans="1:40" x14ac:dyDescent="0.2">
      <c r="A83" s="39" t="str">
        <f t="shared" si="76"/>
        <v>Elementary occupations</v>
      </c>
      <c r="B83" s="307">
        <f t="shared" si="79"/>
        <v>9.3182351031921371</v>
      </c>
      <c r="C83" s="307">
        <f t="shared" si="77"/>
        <v>10.265293783230069</v>
      </c>
      <c r="D83" s="307">
        <f t="shared" si="78"/>
        <v>10.487187924430932</v>
      </c>
      <c r="E83" s="307"/>
      <c r="F83" s="307">
        <v>1.0827167173876577E-2</v>
      </c>
      <c r="G83" s="307">
        <v>1.939699322682677E-2</v>
      </c>
      <c r="H83" s="307">
        <v>3.0562660746454497E-2</v>
      </c>
      <c r="I83" s="307"/>
      <c r="J83" s="307">
        <v>0.24698262139989954</v>
      </c>
      <c r="K83" s="307">
        <v>0.45839936735709019</v>
      </c>
      <c r="L83" s="307">
        <v>0.77854277531662908</v>
      </c>
      <c r="M83" s="307"/>
      <c r="N83" s="307">
        <v>0.58157294138724347</v>
      </c>
      <c r="O83" s="307">
        <v>0.80131824819293318</v>
      </c>
      <c r="P83" s="307">
        <v>0.99311360202562216</v>
      </c>
      <c r="Q83" s="307"/>
      <c r="R83" s="307">
        <v>0.31869960520285012</v>
      </c>
      <c r="S83" s="307">
        <v>0.44867684176335182</v>
      </c>
      <c r="T83" s="307">
        <v>0.53871922788842952</v>
      </c>
      <c r="U83" s="307"/>
      <c r="V83" s="307">
        <v>0.15934864437192783</v>
      </c>
      <c r="W83" s="307">
        <v>0.17537106198816418</v>
      </c>
      <c r="X83" s="307">
        <v>0.19108749197886851</v>
      </c>
      <c r="Y83" s="307"/>
      <c r="Z83" s="307">
        <v>1.3286398271651012</v>
      </c>
      <c r="AA83" s="307">
        <v>1.4095479018582553</v>
      </c>
      <c r="AB83" s="307">
        <v>1.4090484623679933</v>
      </c>
      <c r="AC83" s="307"/>
      <c r="AD83" s="307">
        <v>2.7157961937006925</v>
      </c>
      <c r="AE83" s="307">
        <v>2.9304149794681935</v>
      </c>
      <c r="AF83" s="307">
        <v>2.6905122699827313</v>
      </c>
      <c r="AG83" s="307"/>
      <c r="AH83" s="307">
        <v>3.3284751372531316</v>
      </c>
      <c r="AI83" s="307">
        <v>3.7849569283035138</v>
      </c>
      <c r="AJ83" s="307">
        <v>3.7378535840478162</v>
      </c>
      <c r="AK83" s="307"/>
      <c r="AL83" s="307">
        <v>0.62789296553741292</v>
      </c>
      <c r="AM83" s="307">
        <v>0.23721146107174179</v>
      </c>
      <c r="AN83" s="307">
        <v>0.11774785007638798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Gloucestershire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80.56599999999996</v>
      </c>
      <c r="C92" s="305">
        <f>SUM(C93:C101)</f>
        <v>86.836999999999975</v>
      </c>
      <c r="D92" s="305">
        <f>SUM(D93:D101)</f>
        <v>97.047999999999959</v>
      </c>
      <c r="E92" s="304"/>
      <c r="F92" s="305">
        <f>SUM(F93:F101)</f>
        <v>2.7544726981044705</v>
      </c>
      <c r="G92" s="305">
        <f>SUM(G93:G101)</f>
        <v>3.5769920416032575</v>
      </c>
      <c r="H92" s="305">
        <f>SUM(H93:H101)</f>
        <v>5.2778510684396043</v>
      </c>
      <c r="I92" s="304"/>
      <c r="J92" s="305">
        <f>SUM(J93:J101)</f>
        <v>15.293816830111233</v>
      </c>
      <c r="K92" s="305">
        <f>SUM(K93:K101)</f>
        <v>19.141389051667044</v>
      </c>
      <c r="L92" s="305">
        <f>SUM(L93:L101)</f>
        <v>27.062216644536708</v>
      </c>
      <c r="M92" s="304"/>
      <c r="N92" s="305">
        <f>SUM(N93:N101)</f>
        <v>19.20139296086176</v>
      </c>
      <c r="O92" s="305">
        <f>SUM(O93:O101)</f>
        <v>21.574191070116644</v>
      </c>
      <c r="P92" s="305">
        <f>SUM(P93:P101)</f>
        <v>24.342080652908408</v>
      </c>
      <c r="Q92" s="304"/>
      <c r="R92" s="305">
        <f>SUM(R93:R101)</f>
        <v>7.2790171345352173</v>
      </c>
      <c r="S92" s="305">
        <f>SUM(S93:S101)</f>
        <v>6.7293864977888997</v>
      </c>
      <c r="T92" s="305">
        <f>SUM(T93:T101)</f>
        <v>6.230078435992394</v>
      </c>
      <c r="U92" s="304"/>
      <c r="V92" s="305">
        <f>SUM(V93:V101)</f>
        <v>3.4817243183451412</v>
      </c>
      <c r="W92" s="305">
        <f>SUM(W93:W101)</f>
        <v>3.771405179902974</v>
      </c>
      <c r="X92" s="305">
        <f>SUM(X93:X101)</f>
        <v>4.1638550690559484</v>
      </c>
      <c r="Y92" s="304"/>
      <c r="Z92" s="305">
        <f>SUM(Z93:Z101)</f>
        <v>16.508198027695563</v>
      </c>
      <c r="AA92" s="305">
        <f>SUM(AA93:AA101)</f>
        <v>18.228043848022565</v>
      </c>
      <c r="AB92" s="305">
        <f>SUM(AB93:AB101)</f>
        <v>20.21843383868266</v>
      </c>
      <c r="AC92" s="304"/>
      <c r="AD92" s="305">
        <f>SUM(AD93:AD101)</f>
        <v>11.141666038448058</v>
      </c>
      <c r="AE92" s="305">
        <f>SUM(AE93:AE101)</f>
        <v>10.064693758796446</v>
      </c>
      <c r="AF92" s="305">
        <f>SUM(AF93:AF101)</f>
        <v>7.0397402115541672</v>
      </c>
      <c r="AG92" s="304"/>
      <c r="AH92" s="305">
        <f>SUM(AH93:AH101)</f>
        <v>4.2878905225361894</v>
      </c>
      <c r="AI92" s="305">
        <f>SUM(AI93:AI101)</f>
        <v>3.2422710189372177</v>
      </c>
      <c r="AJ92" s="305">
        <f>SUM(AJ93:AJ101)</f>
        <v>2.289378373746124</v>
      </c>
      <c r="AK92" s="304"/>
      <c r="AL92" s="305">
        <f>SUM(AL93:AL101)</f>
        <v>0.61782146936232241</v>
      </c>
      <c r="AM92" s="305">
        <f>SUM(AM93:AM101)</f>
        <v>0.50862753316492282</v>
      </c>
      <c r="AN92" s="305">
        <f>SUM(AN93:AN101)</f>
        <v>0.4243657050839475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3.9633921730567336</v>
      </c>
      <c r="C93" s="305">
        <f t="shared" ref="C93:D93" si="81">SUM(G93,K93,O93,S93,W93,AA93,AE93,AI93,AM93)</f>
        <v>4.2276954151161563</v>
      </c>
      <c r="D93" s="305">
        <f t="shared" si="81"/>
        <v>5.0499564770681209</v>
      </c>
      <c r="E93" s="304"/>
      <c r="F93" s="304">
        <v>8.5195109851795042E-2</v>
      </c>
      <c r="G93" s="304">
        <v>0.11373702070085842</v>
      </c>
      <c r="H93" s="304">
        <v>0.1928663488667185</v>
      </c>
      <c r="I93" s="304"/>
      <c r="J93" s="304">
        <v>0.79103554249123054</v>
      </c>
      <c r="K93" s="304">
        <v>0.98465560709434741</v>
      </c>
      <c r="L93" s="304">
        <v>1.4620682844935984</v>
      </c>
      <c r="M93" s="304"/>
      <c r="N93" s="304">
        <v>1.1577188439473967</v>
      </c>
      <c r="O93" s="304">
        <v>1.2533803892007982</v>
      </c>
      <c r="P93" s="304">
        <v>1.4949128398458118</v>
      </c>
      <c r="Q93" s="304"/>
      <c r="R93" s="304">
        <v>0.65288596100959961</v>
      </c>
      <c r="S93" s="304">
        <v>0.69844111615349025</v>
      </c>
      <c r="T93" s="304">
        <v>0.80823815496940277</v>
      </c>
      <c r="U93" s="304"/>
      <c r="V93" s="304">
        <v>0.1621443738418458</v>
      </c>
      <c r="W93" s="304">
        <v>0.1613159295708016</v>
      </c>
      <c r="X93" s="304">
        <v>0.17012341901560571</v>
      </c>
      <c r="Y93" s="304"/>
      <c r="Z93" s="304">
        <v>0.67586928643009769</v>
      </c>
      <c r="AA93" s="304">
        <v>0.6385899895261099</v>
      </c>
      <c r="AB93" s="304">
        <v>0.62234124184601047</v>
      </c>
      <c r="AC93" s="304"/>
      <c r="AD93" s="304">
        <v>0.27925988165531884</v>
      </c>
      <c r="AE93" s="304">
        <v>0.23624434283310924</v>
      </c>
      <c r="AF93" s="304">
        <v>0.19055758526027447</v>
      </c>
      <c r="AG93" s="304"/>
      <c r="AH93" s="304">
        <v>0.10682772080152897</v>
      </c>
      <c r="AI93" s="304">
        <v>8.938177756947574E-2</v>
      </c>
      <c r="AJ93" s="304">
        <v>6.6220363650446271E-2</v>
      </c>
      <c r="AK93" s="304"/>
      <c r="AL93" s="304">
        <v>5.2455453027919867E-2</v>
      </c>
      <c r="AM93" s="304">
        <v>5.1949242467164633E-2</v>
      </c>
      <c r="AN93" s="304">
        <v>4.2628239120253056E-2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32.344952927011093</v>
      </c>
      <c r="C94" s="305">
        <f t="shared" ref="C94:C101" si="83">SUM(G94,K94,O94,S94,W94,AA94,AE94,AI94,AM94)</f>
        <v>36.039282829348018</v>
      </c>
      <c r="D94" s="305">
        <f t="shared" ref="D94:D101" si="84">SUM(H94,L94,P94,T94,X94,AB94,AF94,AJ94,AN94)</f>
        <v>42.368983279623684</v>
      </c>
      <c r="E94" s="305"/>
      <c r="F94" s="304">
        <v>2.4843005863622314</v>
      </c>
      <c r="G94" s="304">
        <v>3.2108540656871778</v>
      </c>
      <c r="H94" s="304">
        <v>4.6527064526140061</v>
      </c>
      <c r="I94" s="304"/>
      <c r="J94" s="304">
        <v>11.589834920715861</v>
      </c>
      <c r="K94" s="304">
        <v>14.274757361391071</v>
      </c>
      <c r="L94" s="304">
        <v>19.466507750748242</v>
      </c>
      <c r="M94" s="304"/>
      <c r="N94" s="304">
        <v>10.82765595738822</v>
      </c>
      <c r="O94" s="304">
        <v>11.797698884504808</v>
      </c>
      <c r="P94" s="304">
        <v>12.448623816757424</v>
      </c>
      <c r="Q94" s="304"/>
      <c r="R94" s="304">
        <v>2.1730757061180479</v>
      </c>
      <c r="S94" s="304">
        <v>1.3825626533105269</v>
      </c>
      <c r="T94" s="304">
        <v>0.69380464725271418</v>
      </c>
      <c r="U94" s="304"/>
      <c r="V94" s="304">
        <v>0.71978549000924674</v>
      </c>
      <c r="W94" s="304">
        <v>0.76806922623347229</v>
      </c>
      <c r="X94" s="304">
        <v>0.82380929657392743</v>
      </c>
      <c r="Y94" s="304"/>
      <c r="Z94" s="304">
        <v>2.2396863914271989</v>
      </c>
      <c r="AA94" s="304">
        <v>2.4519026112415467</v>
      </c>
      <c r="AB94" s="304">
        <v>2.7219717695536003</v>
      </c>
      <c r="AC94" s="304"/>
      <c r="AD94" s="304">
        <v>1.3210411435794409</v>
      </c>
      <c r="AE94" s="304">
        <v>1.2033347785037589</v>
      </c>
      <c r="AF94" s="304">
        <v>0.83818669806092294</v>
      </c>
      <c r="AG94" s="304"/>
      <c r="AH94" s="304">
        <v>0.89424225619996978</v>
      </c>
      <c r="AI94" s="304">
        <v>0.85133070989574366</v>
      </c>
      <c r="AJ94" s="304">
        <v>0.65712004499882037</v>
      </c>
      <c r="AK94" s="304"/>
      <c r="AL94" s="304">
        <v>9.5330475210881935E-2</v>
      </c>
      <c r="AM94" s="304">
        <v>9.8772538579923366E-2</v>
      </c>
      <c r="AN94" s="304">
        <v>6.6252803064033486E-2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11.288352970387844</v>
      </c>
      <c r="C95" s="305">
        <f t="shared" si="83"/>
        <v>11.890784493858677</v>
      </c>
      <c r="D95" s="305">
        <f t="shared" si="84"/>
        <v>13.558790100670322</v>
      </c>
      <c r="E95" s="305"/>
      <c r="F95" s="304">
        <v>0.10875125083852835</v>
      </c>
      <c r="G95" s="304">
        <v>0.14541006182520189</v>
      </c>
      <c r="H95" s="304">
        <v>0.25710837455693009</v>
      </c>
      <c r="I95" s="304"/>
      <c r="J95" s="304">
        <v>1.513170503795662</v>
      </c>
      <c r="K95" s="304">
        <v>1.9311431717213583</v>
      </c>
      <c r="L95" s="304">
        <v>3.0502831686258536</v>
      </c>
      <c r="M95" s="304"/>
      <c r="N95" s="304">
        <v>3.1923523563088145</v>
      </c>
      <c r="O95" s="304">
        <v>3.6928368843800046</v>
      </c>
      <c r="P95" s="304">
        <v>4.5904582287065061</v>
      </c>
      <c r="Q95" s="304"/>
      <c r="R95" s="304">
        <v>1.4143556621869591</v>
      </c>
      <c r="S95" s="304">
        <v>1.2603735559506664</v>
      </c>
      <c r="T95" s="304">
        <v>1.0492381701904583</v>
      </c>
      <c r="U95" s="304"/>
      <c r="V95" s="304">
        <v>0.61726601730462305</v>
      </c>
      <c r="W95" s="304">
        <v>0.60779304382238553</v>
      </c>
      <c r="X95" s="304">
        <v>0.67468327873990208</v>
      </c>
      <c r="Y95" s="304"/>
      <c r="Z95" s="304">
        <v>2.269061607742433</v>
      </c>
      <c r="AA95" s="304">
        <v>2.3240369184457133</v>
      </c>
      <c r="AB95" s="304">
        <v>2.5472571095389207</v>
      </c>
      <c r="AC95" s="304"/>
      <c r="AD95" s="304">
        <v>1.4335469450655489</v>
      </c>
      <c r="AE95" s="304">
        <v>1.2495925311923992</v>
      </c>
      <c r="AF95" s="304">
        <v>0.85176323269929344</v>
      </c>
      <c r="AG95" s="304"/>
      <c r="AH95" s="304">
        <v>0.67561355611173068</v>
      </c>
      <c r="AI95" s="304">
        <v>0.62187055708053296</v>
      </c>
      <c r="AJ95" s="304">
        <v>0.4953977811370664</v>
      </c>
      <c r="AK95" s="304"/>
      <c r="AL95" s="304">
        <v>6.4235071033543312E-2</v>
      </c>
      <c r="AM95" s="304">
        <v>5.7727769440415258E-2</v>
      </c>
      <c r="AN95" s="304">
        <v>4.2600756475391993E-2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6.9381522695207707</v>
      </c>
      <c r="C96" s="305">
        <f t="shared" si="83"/>
        <v>6.1598749909605033</v>
      </c>
      <c r="D96" s="305">
        <f t="shared" si="84"/>
        <v>4.6747208105802454</v>
      </c>
      <c r="E96" s="305"/>
      <c r="F96" s="304">
        <v>4.4269520654646517E-2</v>
      </c>
      <c r="G96" s="304">
        <v>5.7212047650434902E-2</v>
      </c>
      <c r="H96" s="304">
        <v>9.204307170890505E-2</v>
      </c>
      <c r="I96" s="304"/>
      <c r="J96" s="304">
        <v>0.49273862772944005</v>
      </c>
      <c r="K96" s="304">
        <v>0.63909444523771453</v>
      </c>
      <c r="L96" s="304">
        <v>0.81105075624111411</v>
      </c>
      <c r="M96" s="304"/>
      <c r="N96" s="304">
        <v>1.2652022243319254</v>
      </c>
      <c r="O96" s="304">
        <v>1.4083274429027639</v>
      </c>
      <c r="P96" s="304">
        <v>1.4777705209710876</v>
      </c>
      <c r="Q96" s="304"/>
      <c r="R96" s="304">
        <v>0.76918443345868737</v>
      </c>
      <c r="S96" s="304">
        <v>0.8814245247083039</v>
      </c>
      <c r="T96" s="304">
        <v>0.92517949380043274</v>
      </c>
      <c r="U96" s="304"/>
      <c r="V96" s="304">
        <v>0.47230672464821943</v>
      </c>
      <c r="W96" s="304">
        <v>0.48372793458319235</v>
      </c>
      <c r="X96" s="304">
        <v>0.42666948423273776</v>
      </c>
      <c r="Y96" s="304"/>
      <c r="Z96" s="304">
        <v>1.6259270554906888</v>
      </c>
      <c r="AA96" s="304">
        <v>1.5564088558324518</v>
      </c>
      <c r="AB96" s="304">
        <v>0.80197216660856041</v>
      </c>
      <c r="AC96" s="304"/>
      <c r="AD96" s="304">
        <v>1.3423201452055344</v>
      </c>
      <c r="AE96" s="304">
        <v>0.78746633683872902</v>
      </c>
      <c r="AF96" s="304">
        <v>0.12030822478933448</v>
      </c>
      <c r="AG96" s="304"/>
      <c r="AH96" s="304">
        <v>0.8593483951060944</v>
      </c>
      <c r="AI96" s="304">
        <v>0.32733117424636332</v>
      </c>
      <c r="AJ96" s="304">
        <v>1.2473314014311737E-2</v>
      </c>
      <c r="AK96" s="304"/>
      <c r="AL96" s="304">
        <v>6.6855142895535027E-2</v>
      </c>
      <c r="AM96" s="304">
        <v>1.888222896054953E-2</v>
      </c>
      <c r="AN96" s="304">
        <v>7.2537782137614536E-3</v>
      </c>
    </row>
    <row r="97" spans="1:40" x14ac:dyDescent="0.2">
      <c r="A97" s="13" t="str">
        <f t="shared" si="80"/>
        <v>Skilled trades occupations</v>
      </c>
      <c r="B97" s="305">
        <f t="shared" si="82"/>
        <v>0.92233558744983013</v>
      </c>
      <c r="C97" s="305">
        <f t="shared" si="83"/>
        <v>0.92990768787412992</v>
      </c>
      <c r="D97" s="305">
        <f t="shared" si="84"/>
        <v>0.90216209201060971</v>
      </c>
      <c r="E97" s="304"/>
      <c r="F97" s="304">
        <v>7.3110136226853042E-3</v>
      </c>
      <c r="G97" s="304">
        <v>9.929495986651965E-3</v>
      </c>
      <c r="H97" s="304">
        <v>1.6124209881168378E-2</v>
      </c>
      <c r="I97" s="304"/>
      <c r="J97" s="304">
        <v>2.462433498123592E-2</v>
      </c>
      <c r="K97" s="304">
        <v>3.9779634869870364E-2</v>
      </c>
      <c r="L97" s="304">
        <v>6.9885559992415316E-2</v>
      </c>
      <c r="M97" s="304"/>
      <c r="N97" s="304">
        <v>0.10586115240183841</v>
      </c>
      <c r="O97" s="304">
        <v>0.13962596579111394</v>
      </c>
      <c r="P97" s="304">
        <v>0.17324387877572417</v>
      </c>
      <c r="Q97" s="304"/>
      <c r="R97" s="304">
        <v>4.2822537720843323E-2</v>
      </c>
      <c r="S97" s="304">
        <v>5.2426777036911572E-2</v>
      </c>
      <c r="T97" s="304">
        <v>6.6941218115210629E-2</v>
      </c>
      <c r="U97" s="304"/>
      <c r="V97" s="304">
        <v>4.1406447792796112E-2</v>
      </c>
      <c r="W97" s="304">
        <v>4.7173802620291264E-2</v>
      </c>
      <c r="X97" s="304">
        <v>5.6893760340911002E-2</v>
      </c>
      <c r="Y97" s="304"/>
      <c r="Z97" s="304">
        <v>0.22195386794673316</v>
      </c>
      <c r="AA97" s="304">
        <v>0.20460633536898859</v>
      </c>
      <c r="AB97" s="304">
        <v>0.16521557470890375</v>
      </c>
      <c r="AC97" s="304"/>
      <c r="AD97" s="304">
        <v>0.27100943033810376</v>
      </c>
      <c r="AE97" s="304">
        <v>0.22956989841156786</v>
      </c>
      <c r="AF97" s="304">
        <v>0.15466451874567397</v>
      </c>
      <c r="AG97" s="304"/>
      <c r="AH97" s="304">
        <v>0.17045478555136262</v>
      </c>
      <c r="AI97" s="304">
        <v>0.17104761363925533</v>
      </c>
      <c r="AJ97" s="304">
        <v>0.17299218391431689</v>
      </c>
      <c r="AK97" s="304"/>
      <c r="AL97" s="304">
        <v>3.6892017094231504E-2</v>
      </c>
      <c r="AM97" s="304">
        <v>3.5748164149478991E-2</v>
      </c>
      <c r="AN97" s="304">
        <v>2.6201187536285572E-2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20.848252470576163</v>
      </c>
      <c r="C98" s="305">
        <f t="shared" si="83"/>
        <v>23.302221777417298</v>
      </c>
      <c r="D98" s="305">
        <f t="shared" si="84"/>
        <v>26.671451785865731</v>
      </c>
      <c r="E98" s="304"/>
      <c r="F98" s="304">
        <v>1.1615787101747757E-2</v>
      </c>
      <c r="G98" s="304">
        <v>1.7835756048882639E-2</v>
      </c>
      <c r="H98" s="304">
        <v>3.2656605470856609E-2</v>
      </c>
      <c r="I98" s="304"/>
      <c r="J98" s="304">
        <v>0.74229949967203201</v>
      </c>
      <c r="K98" s="304">
        <v>1.0684553456332315</v>
      </c>
      <c r="L98" s="304">
        <v>1.8840044174315471</v>
      </c>
      <c r="M98" s="304"/>
      <c r="N98" s="304">
        <v>2.3004762085906467</v>
      </c>
      <c r="O98" s="304">
        <v>2.8458335822122875</v>
      </c>
      <c r="P98" s="304">
        <v>3.6348775320801661</v>
      </c>
      <c r="Q98" s="304"/>
      <c r="R98" s="304">
        <v>1.9959427449708373</v>
      </c>
      <c r="S98" s="304">
        <v>2.1842039020095894</v>
      </c>
      <c r="T98" s="304">
        <v>2.3633657200197815</v>
      </c>
      <c r="U98" s="304"/>
      <c r="V98" s="304">
        <v>1.2723188417843103</v>
      </c>
      <c r="W98" s="304">
        <v>1.4562057891500009</v>
      </c>
      <c r="X98" s="304">
        <v>1.7221695005861302</v>
      </c>
      <c r="Y98" s="304"/>
      <c r="Z98" s="304">
        <v>8.5229976633339142</v>
      </c>
      <c r="AA98" s="304">
        <v>10.049155145153026</v>
      </c>
      <c r="AB98" s="304">
        <v>12.449435937237507</v>
      </c>
      <c r="AC98" s="304"/>
      <c r="AD98" s="304">
        <v>5.2880496855383265</v>
      </c>
      <c r="AE98" s="304">
        <v>5.2110540004470618</v>
      </c>
      <c r="AF98" s="304">
        <v>4.0503045189475122</v>
      </c>
      <c r="AG98" s="304"/>
      <c r="AH98" s="304">
        <v>0.63491001037371309</v>
      </c>
      <c r="AI98" s="304">
        <v>0.40385264909034174</v>
      </c>
      <c r="AJ98" s="304">
        <v>0.44739411763748071</v>
      </c>
      <c r="AK98" s="304"/>
      <c r="AL98" s="304">
        <v>7.964202921063436E-2</v>
      </c>
      <c r="AM98" s="304">
        <v>6.5625607672870748E-2</v>
      </c>
      <c r="AN98" s="304">
        <v>8.7243436454752438E-2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0.87641322980904857</v>
      </c>
      <c r="C99" s="305">
        <f t="shared" si="83"/>
        <v>1.0190176848636516</v>
      </c>
      <c r="D99" s="305">
        <f>SUM(H99,L99,P99,T99,X99,AB99,AF99,AJ99,AN99)</f>
        <v>1.0866950546682925</v>
      </c>
      <c r="E99" s="304"/>
      <c r="F99" s="304">
        <v>4.7504795257856365E-3</v>
      </c>
      <c r="G99" s="304">
        <v>7.4380319720467021E-3</v>
      </c>
      <c r="H99" s="304">
        <v>1.2630969939594274E-2</v>
      </c>
      <c r="I99" s="304"/>
      <c r="J99" s="304">
        <v>9.0171622583871069E-2</v>
      </c>
      <c r="K99" s="304">
        <v>0.12957815673905715</v>
      </c>
      <c r="L99" s="304">
        <v>0.2018681915636423</v>
      </c>
      <c r="M99" s="304"/>
      <c r="N99" s="304">
        <v>0.20068428615806885</v>
      </c>
      <c r="O99" s="304">
        <v>0.24896099100470712</v>
      </c>
      <c r="P99" s="304">
        <v>0.29063064854393889</v>
      </c>
      <c r="Q99" s="304"/>
      <c r="R99" s="304">
        <v>0.10805715916643811</v>
      </c>
      <c r="S99" s="304">
        <v>0.11873126741540924</v>
      </c>
      <c r="T99" s="304">
        <v>0.12694401418721143</v>
      </c>
      <c r="U99" s="304"/>
      <c r="V99" s="304">
        <v>6.5319973831446679E-2</v>
      </c>
      <c r="W99" s="304">
        <v>8.0215089443104515E-2</v>
      </c>
      <c r="X99" s="304">
        <v>9.403736869759477E-2</v>
      </c>
      <c r="Y99" s="304"/>
      <c r="Z99" s="304">
        <v>0.19288492574250207</v>
      </c>
      <c r="AA99" s="304">
        <v>0.22554592975206414</v>
      </c>
      <c r="AB99" s="304">
        <v>0.23727705398985766</v>
      </c>
      <c r="AC99" s="304"/>
      <c r="AD99" s="304">
        <v>0.14394189197067755</v>
      </c>
      <c r="AE99" s="304">
        <v>0.13833043797841588</v>
      </c>
      <c r="AF99" s="304">
        <v>6.698368209963354E-2</v>
      </c>
      <c r="AG99" s="304"/>
      <c r="AH99" s="304">
        <v>5.3846085292349341E-2</v>
      </c>
      <c r="AI99" s="304">
        <v>4.9319132781748182E-2</v>
      </c>
      <c r="AJ99" s="304">
        <v>3.1439026380346013E-2</v>
      </c>
      <c r="AK99" s="304"/>
      <c r="AL99" s="304">
        <v>1.675680553790922E-2</v>
      </c>
      <c r="AM99" s="304">
        <v>2.0898647777098659E-2</v>
      </c>
      <c r="AN99" s="304">
        <v>2.4884099266473548E-2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0.71705815538887929</v>
      </c>
      <c r="C100" s="305">
        <f t="shared" si="83"/>
        <v>0.83184949919741868</v>
      </c>
      <c r="D100" s="305">
        <f t="shared" si="84"/>
        <v>0.80484486604031757</v>
      </c>
      <c r="E100" s="304"/>
      <c r="F100" s="304">
        <v>5.9961981039631613E-3</v>
      </c>
      <c r="G100" s="304">
        <v>1.0554916411361142E-2</v>
      </c>
      <c r="H100" s="304">
        <v>1.7657816714913108E-2</v>
      </c>
      <c r="I100" s="304"/>
      <c r="J100" s="304">
        <v>1.8673671017050177E-2</v>
      </c>
      <c r="K100" s="304">
        <v>3.3302783658295393E-2</v>
      </c>
      <c r="L100" s="304">
        <v>4.8475668453207742E-2</v>
      </c>
      <c r="M100" s="304"/>
      <c r="N100" s="304">
        <v>4.8274432340256891E-2</v>
      </c>
      <c r="O100" s="304">
        <v>6.4851324120505857E-2</v>
      </c>
      <c r="P100" s="304">
        <v>7.4732019485618639E-2</v>
      </c>
      <c r="Q100" s="304"/>
      <c r="R100" s="304">
        <v>1.4892279891767694E-2</v>
      </c>
      <c r="S100" s="304">
        <v>2.3907611463065408E-2</v>
      </c>
      <c r="T100" s="304">
        <v>3.1359074569860548E-2</v>
      </c>
      <c r="U100" s="304"/>
      <c r="V100" s="304">
        <v>5.977537116811267E-2</v>
      </c>
      <c r="W100" s="304">
        <v>8.4089013736478077E-2</v>
      </c>
      <c r="X100" s="304">
        <v>0.1063668524016249</v>
      </c>
      <c r="Y100" s="304"/>
      <c r="Z100" s="304">
        <v>0.20471555616436646</v>
      </c>
      <c r="AA100" s="304">
        <v>0.23658328248290092</v>
      </c>
      <c r="AB100" s="304">
        <v>0.23683107473381285</v>
      </c>
      <c r="AC100" s="304"/>
      <c r="AD100" s="304">
        <v>0.16715302548739749</v>
      </c>
      <c r="AE100" s="304">
        <v>0.17897532453874576</v>
      </c>
      <c r="AF100" s="304">
        <v>0.12966302227429136</v>
      </c>
      <c r="AG100" s="304"/>
      <c r="AH100" s="304">
        <v>0.15988770025917423</v>
      </c>
      <c r="AI100" s="304">
        <v>0.17003723215507058</v>
      </c>
      <c r="AJ100" s="304">
        <v>0.12957302743375418</v>
      </c>
      <c r="AK100" s="304"/>
      <c r="AL100" s="304">
        <v>3.7689920956790475E-2</v>
      </c>
      <c r="AM100" s="304">
        <v>2.9548010630995509E-2</v>
      </c>
      <c r="AN100" s="304">
        <v>3.0186309973234182E-2</v>
      </c>
    </row>
    <row r="101" spans="1:40" x14ac:dyDescent="0.2">
      <c r="A101" s="39" t="str">
        <f t="shared" si="80"/>
        <v>Elementary occupations</v>
      </c>
      <c r="B101" s="307">
        <f t="shared" si="82"/>
        <v>2.6670902167995894</v>
      </c>
      <c r="C101" s="307">
        <f t="shared" si="83"/>
        <v>2.4363656213641121</v>
      </c>
      <c r="D101" s="307">
        <f t="shared" si="84"/>
        <v>1.930395533472629</v>
      </c>
      <c r="E101" s="307"/>
      <c r="F101" s="307">
        <v>2.2827520430873057E-3</v>
      </c>
      <c r="G101" s="307">
        <v>4.0206453206421836E-3</v>
      </c>
      <c r="H101" s="307">
        <v>4.0572186865131541E-3</v>
      </c>
      <c r="I101" s="307"/>
      <c r="J101" s="307">
        <v>3.12681071248508E-2</v>
      </c>
      <c r="K101" s="307">
        <v>4.0622545322098261E-2</v>
      </c>
      <c r="L101" s="307">
        <v>6.8072846987089375E-2</v>
      </c>
      <c r="M101" s="307"/>
      <c r="N101" s="307">
        <v>0.10316749939459112</v>
      </c>
      <c r="O101" s="307">
        <v>0.12267560599965446</v>
      </c>
      <c r="P101" s="307">
        <v>0.15683116774212869</v>
      </c>
      <c r="Q101" s="307"/>
      <c r="R101" s="307">
        <v>0.10780065001203622</v>
      </c>
      <c r="S101" s="307">
        <v>0.12731508974093669</v>
      </c>
      <c r="T101" s="307">
        <v>0.16500794288732118</v>
      </c>
      <c r="U101" s="307"/>
      <c r="V101" s="307">
        <v>7.1401077964540496E-2</v>
      </c>
      <c r="W101" s="307">
        <v>8.2815350743247196E-2</v>
      </c>
      <c r="X101" s="307">
        <v>8.9102108467514957E-2</v>
      </c>
      <c r="Y101" s="307"/>
      <c r="Z101" s="307">
        <v>0.55510167341763106</v>
      </c>
      <c r="AA101" s="307">
        <v>0.54121478021976233</v>
      </c>
      <c r="AB101" s="307">
        <v>0.43613191046548738</v>
      </c>
      <c r="AC101" s="307"/>
      <c r="AD101" s="307">
        <v>0.89534388960770939</v>
      </c>
      <c r="AE101" s="307">
        <v>0.8301261080526583</v>
      </c>
      <c r="AF101" s="307">
        <v>0.63730872867723143</v>
      </c>
      <c r="AG101" s="307"/>
      <c r="AH101" s="307">
        <v>0.73276001284026671</v>
      </c>
      <c r="AI101" s="307">
        <v>0.55810017247868615</v>
      </c>
      <c r="AJ101" s="307">
        <v>0.27676851457958107</v>
      </c>
      <c r="AK101" s="307"/>
      <c r="AL101" s="307">
        <v>0.16796455439487673</v>
      </c>
      <c r="AM101" s="307">
        <v>0.12947532348642618</v>
      </c>
      <c r="AN101" s="307">
        <v>9.7115094979761715E-2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Gloucestershire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Gloucestershire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Gloucestershire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Gloucestershire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Gloucestershire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Gloucestershire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Gloucestershire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Gloucestershire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Gloucestershire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0.3073822355821979</v>
      </c>
      <c r="C8" s="69">
        <v>0.41474421422130359</v>
      </c>
      <c r="D8" s="69">
        <v>0.42324036504387774</v>
      </c>
      <c r="E8" s="69">
        <v>0.52679612554496791</v>
      </c>
      <c r="F8" s="69">
        <v>0.80873729496744751</v>
      </c>
      <c r="G8" s="10"/>
      <c r="H8" s="69">
        <f>F8-D8</f>
        <v>0.38549692992356976</v>
      </c>
      <c r="I8" s="69">
        <f>'RD T1'!E36</f>
        <v>0.30672078232680772</v>
      </c>
      <c r="J8" s="69">
        <f>SUM(H8:I8)</f>
        <v>0.69221771225037743</v>
      </c>
      <c r="L8" t="str">
        <f>A8</f>
        <v>11 Corporate managers and directors</v>
      </c>
      <c r="M8" s="69">
        <v>2.5127412607074477</v>
      </c>
      <c r="N8" s="69">
        <v>3.4496950443588488</v>
      </c>
      <c r="O8" s="69">
        <v>3.4769183003496136</v>
      </c>
      <c r="P8" s="69">
        <v>4.1507672224929788</v>
      </c>
      <c r="Q8" s="69">
        <v>6.279681471196592</v>
      </c>
      <c r="R8" s="10"/>
      <c r="S8" s="69">
        <f>Q8-O8</f>
        <v>2.8027631708469785</v>
      </c>
      <c r="T8" s="69">
        <f>'RD T1'!E65</f>
        <v>2.4894295579108201</v>
      </c>
      <c r="U8" s="69">
        <f>SUM(S8:T8)</f>
        <v>5.292192728757799</v>
      </c>
      <c r="W8" t="str">
        <f>A8</f>
        <v>11 Corporate managers and directors</v>
      </c>
      <c r="X8" s="69">
        <v>6.2802201002121407</v>
      </c>
      <c r="Y8" s="69">
        <v>7.2755566643372411</v>
      </c>
      <c r="Z8" s="69">
        <v>7.4530297930764977</v>
      </c>
      <c r="AA8" s="69">
        <v>7.4322965586485106</v>
      </c>
      <c r="AB8" s="69">
        <v>8.2765183941801475</v>
      </c>
      <c r="AC8" s="69"/>
      <c r="AD8" s="69">
        <f>AB8-Z8</f>
        <v>0.82348860110364974</v>
      </c>
      <c r="AE8" s="69">
        <f>'RD T1'!E94</f>
        <v>4.578148398791889</v>
      </c>
      <c r="AF8" s="69">
        <f>SUM(AD8:AE8)</f>
        <v>5.4016369998955387</v>
      </c>
      <c r="AH8" t="str">
        <f>L8</f>
        <v>11 Corporate managers and directors</v>
      </c>
      <c r="AI8" s="69">
        <v>1.233987119379875</v>
      </c>
      <c r="AJ8" s="69">
        <v>1.316295255584446</v>
      </c>
      <c r="AK8" s="69">
        <v>1.4620040417830551</v>
      </c>
      <c r="AL8" s="69">
        <v>1.3752316975930952</v>
      </c>
      <c r="AM8" s="69">
        <v>1.4707345309305235</v>
      </c>
      <c r="AN8" s="69"/>
      <c r="AO8" s="69">
        <f>AM8-AK8</f>
        <v>8.7304891474684343E-3</v>
      </c>
      <c r="AP8" s="69">
        <f>'RD T1'!E123</f>
        <v>0.76788819025585675</v>
      </c>
      <c r="AQ8" s="69">
        <f>SUM(AO8:AP8)</f>
        <v>0.77661867940332519</v>
      </c>
      <c r="AS8" t="str">
        <f>W8</f>
        <v>11 Corporate managers and directors</v>
      </c>
      <c r="AT8" s="69">
        <v>1.8130635398596422</v>
      </c>
      <c r="AU8" s="69">
        <v>1.9701083299069746</v>
      </c>
      <c r="AV8" s="69">
        <v>2.1309620406870553</v>
      </c>
      <c r="AW8" s="69">
        <v>1.9913477725232471</v>
      </c>
      <c r="AX8" s="69">
        <v>2.1188853123985494</v>
      </c>
      <c r="AY8" s="69"/>
      <c r="AZ8" s="69">
        <f>AX8-AV8</f>
        <v>-1.2076728288505922E-2</v>
      </c>
      <c r="BA8" s="69">
        <f>'RD T1'!E152</f>
        <v>1.1256561512486463</v>
      </c>
      <c r="BB8" s="69">
        <f>SUM(AZ8:BA8)</f>
        <v>1.1135794229601403</v>
      </c>
      <c r="BD8" t="str">
        <f>AH8</f>
        <v>11 Corporate managers and directors</v>
      </c>
      <c r="BE8" s="69">
        <v>4.4431280466331238</v>
      </c>
      <c r="BF8" s="69">
        <v>5.2980999513098652</v>
      </c>
      <c r="BG8" s="69">
        <v>5.3611334372286468</v>
      </c>
      <c r="BH8" s="69">
        <v>4.5881408968499411</v>
      </c>
      <c r="BI8" s="69">
        <v>4.7333230013184364</v>
      </c>
      <c r="BJ8" s="69"/>
      <c r="BK8" s="69">
        <f>BI8-BG8</f>
        <v>-0.62781043591021035</v>
      </c>
      <c r="BL8" s="69">
        <f>'RD T1'!E181</f>
        <v>1.9566758798889816</v>
      </c>
      <c r="BM8" s="69">
        <f>SUM(BK8:BL8)</f>
        <v>1.3288654439787713</v>
      </c>
      <c r="BO8" t="str">
        <f>AS8</f>
        <v>11 Corporate managers and directors</v>
      </c>
      <c r="BP8" s="69">
        <v>3.3520125255306388</v>
      </c>
      <c r="BQ8" s="69">
        <v>3.5637793003561082</v>
      </c>
      <c r="BR8" s="69">
        <v>3.7748166466312671</v>
      </c>
      <c r="BS8" s="69">
        <v>2.8237746765154501</v>
      </c>
      <c r="BT8" s="69">
        <v>2.0895251422984251</v>
      </c>
      <c r="BU8" s="69"/>
      <c r="BV8" s="69">
        <f>BT8-BR8</f>
        <v>-1.685291504332842</v>
      </c>
      <c r="BW8" s="69">
        <f>'RD T1'!E210</f>
        <v>1.2639446751935168</v>
      </c>
      <c r="BX8" s="69">
        <f>SUM(BV8:BW8)</f>
        <v>-0.4213468291393252</v>
      </c>
      <c r="BZ8" t="str">
        <f>BD8</f>
        <v>11 Corporate managers and directors</v>
      </c>
      <c r="CA8" s="69">
        <v>1.8992664272524069</v>
      </c>
      <c r="CB8" s="69">
        <v>2.6760838196937229</v>
      </c>
      <c r="CC8" s="69">
        <v>2.6449519819179477</v>
      </c>
      <c r="CD8" s="69">
        <v>2.2645539767140348</v>
      </c>
      <c r="CE8" s="69">
        <v>2.0128789142441978</v>
      </c>
      <c r="CF8" s="69"/>
      <c r="CG8" s="69">
        <f>CE8-CC8</f>
        <v>-0.63207306767374982</v>
      </c>
      <c r="CH8" s="69">
        <f>'RD T1'!E239</f>
        <v>0.86121151706688037</v>
      </c>
      <c r="CI8" s="69">
        <f>SUM(CG8:CH8)</f>
        <v>0.22913844939313055</v>
      </c>
      <c r="CK8" t="str">
        <f>BO8</f>
        <v>11 Corporate managers and directors</v>
      </c>
      <c r="CL8" s="69">
        <v>0.28854727029765637</v>
      </c>
      <c r="CM8" s="69">
        <v>0.38376043844849317</v>
      </c>
      <c r="CN8" s="69">
        <v>0.48810071734517135</v>
      </c>
      <c r="CO8" s="69">
        <v>0.37067151007760935</v>
      </c>
      <c r="CP8" s="69">
        <v>0.30399829393223865</v>
      </c>
      <c r="CQ8" s="69"/>
      <c r="CR8" s="69">
        <f>CP8-CN8</f>
        <v>-0.1841024234129327</v>
      </c>
      <c r="CS8" s="69">
        <f>'RD T1'!E268</f>
        <v>0.128426326114113</v>
      </c>
      <c r="CT8" s="69">
        <f>SUM(CR8:CS8)</f>
        <v>-5.5676097298819699E-2</v>
      </c>
    </row>
    <row r="9" spans="1:98" x14ac:dyDescent="0.2">
      <c r="A9" s="10" t="str">
        <f>name!D5</f>
        <v>12 Other managers and proprietors</v>
      </c>
      <c r="B9" s="69">
        <v>0.13608088521808026</v>
      </c>
      <c r="C9" s="69">
        <v>0.18406963965403017</v>
      </c>
      <c r="D9" s="69">
        <v>0.165839025285199</v>
      </c>
      <c r="E9" s="69">
        <v>0.28288105865498037</v>
      </c>
      <c r="F9" s="69">
        <v>0.46713146686870982</v>
      </c>
      <c r="H9" s="69">
        <f t="shared" ref="H9:H32" si="26">F9-D9</f>
        <v>0.30129244158351082</v>
      </c>
      <c r="I9" s="69">
        <f>'RD T1'!E37</f>
        <v>0.19641860453412974</v>
      </c>
      <c r="J9" s="69">
        <f t="shared" ref="J9:J32" si="27">SUM(H9:I9)</f>
        <v>0.49771104611764055</v>
      </c>
      <c r="L9" t="str">
        <f t="shared" ref="L9:L32" si="28">A9</f>
        <v>12 Other managers and proprietors</v>
      </c>
      <c r="M9" s="69">
        <v>1.0603568187270058</v>
      </c>
      <c r="N9" s="69">
        <v>1.4087646771730951</v>
      </c>
      <c r="O9" s="69">
        <v>1.39847980192606</v>
      </c>
      <c r="P9" s="69">
        <v>2.2879578867347692</v>
      </c>
      <c r="Q9" s="69">
        <v>3.846661075981709</v>
      </c>
      <c r="S9" s="69">
        <f t="shared" ref="S9:S35" si="29">Q9-O9</f>
        <v>2.4481812740556492</v>
      </c>
      <c r="T9" s="69">
        <f>'RD T1'!E66</f>
        <v>1.5910857284397819</v>
      </c>
      <c r="U9" s="69">
        <f t="shared" ref="U9:U32" si="30">SUM(S9:T9)</f>
        <v>4.0392670024954311</v>
      </c>
      <c r="W9" t="str">
        <f t="shared" ref="W9:W32" si="31">A9</f>
        <v>12 Other managers and proprietors</v>
      </c>
      <c r="X9" s="69">
        <v>2.6138208008189556</v>
      </c>
      <c r="Y9" s="69">
        <v>2.8709350714941144</v>
      </c>
      <c r="Z9" s="69">
        <v>2.9099302537947693</v>
      </c>
      <c r="AA9" s="69">
        <v>4.0409664895808755</v>
      </c>
      <c r="AB9" s="69">
        <v>4.8883972209692477</v>
      </c>
      <c r="AC9" s="69"/>
      <c r="AD9" s="69">
        <f t="shared" ref="AD9:AD32" si="32">AB9-Z9</f>
        <v>1.9784669671744783</v>
      </c>
      <c r="AE9" s="69">
        <f>'RD T1'!E95</f>
        <v>2.8698919059137844</v>
      </c>
      <c r="AF9" s="69">
        <f t="shared" ref="AF9:AF32" si="33">SUM(AD9:AE9)</f>
        <v>4.8483588730882623</v>
      </c>
      <c r="AH9" t="str">
        <f t="shared" ref="AH9:AH32" si="34">L9</f>
        <v>12 Other managers and proprietors</v>
      </c>
      <c r="AI9" s="69">
        <v>0.75682705717034238</v>
      </c>
      <c r="AJ9" s="69">
        <v>0.79486053635730569</v>
      </c>
      <c r="AK9" s="69">
        <v>0.86370503902119133</v>
      </c>
      <c r="AL9" s="69">
        <v>1.100042814824949</v>
      </c>
      <c r="AM9" s="69">
        <v>1.360389981235256</v>
      </c>
      <c r="AN9" s="69"/>
      <c r="AO9" s="69">
        <f t="shared" ref="AO9:AO32" si="35">AM9-AK9</f>
        <v>0.49668494221406467</v>
      </c>
      <c r="AP9" s="69">
        <f>'RD T1'!E124</f>
        <v>0.76034117365325993</v>
      </c>
      <c r="AQ9" s="69">
        <f t="shared" ref="AQ9:AQ32" si="36">SUM(AO9:AP9)</f>
        <v>1.2570261158673246</v>
      </c>
      <c r="AS9" t="str">
        <f t="shared" ref="AS9:AS32" si="37">W9</f>
        <v>12 Other managers and proprietors</v>
      </c>
      <c r="AT9" s="69">
        <v>0.82749245616968148</v>
      </c>
      <c r="AU9" s="69">
        <v>0.87443328473026272</v>
      </c>
      <c r="AV9" s="69">
        <v>0.9094743348114277</v>
      </c>
      <c r="AW9" s="69">
        <v>1.2031153539002353</v>
      </c>
      <c r="AX9" s="69">
        <v>1.303681642065436</v>
      </c>
      <c r="AY9" s="69"/>
      <c r="AZ9" s="69">
        <f t="shared" ref="AZ9:AZ32" si="38">AX9-AV9</f>
        <v>0.39420730725400832</v>
      </c>
      <c r="BA9" s="69">
        <f>'RD T1'!E153</f>
        <v>0.75887920232221617</v>
      </c>
      <c r="BB9" s="69">
        <f t="shared" ref="BB9:BB32" si="39">SUM(AZ9:BA9)</f>
        <v>1.1530865095762244</v>
      </c>
      <c r="BD9" t="str">
        <f t="shared" ref="BD9:BD32" si="40">AH9</f>
        <v>12 Other managers and proprietors</v>
      </c>
      <c r="BE9" s="69">
        <v>2.3583272621279292</v>
      </c>
      <c r="BF9" s="69">
        <v>2.3573645569735886</v>
      </c>
      <c r="BG9" s="69">
        <v>2.4152341013855594</v>
      </c>
      <c r="BH9" s="69">
        <v>2.7124855397058321</v>
      </c>
      <c r="BI9" s="69">
        <v>2.9029495068912552</v>
      </c>
      <c r="BJ9" s="69"/>
      <c r="BK9" s="69">
        <f t="shared" ref="BK9:BK32" si="41">BI9-BG9</f>
        <v>0.48771540550569581</v>
      </c>
      <c r="BL9" s="69">
        <f>'RD T1'!E182</f>
        <v>1.1920413895453115</v>
      </c>
      <c r="BM9" s="69">
        <f t="shared" ref="BM9:BM32" si="42">SUM(BK9:BL9)</f>
        <v>1.6797567950510073</v>
      </c>
      <c r="BO9" t="str">
        <f t="shared" ref="BO9:BO32" si="43">AS9</f>
        <v>12 Other managers and proprietors</v>
      </c>
      <c r="BP9" s="69">
        <v>2.3463895098127066</v>
      </c>
      <c r="BQ9" s="69">
        <v>2.4342666420146837</v>
      </c>
      <c r="BR9" s="69">
        <v>2.4729282771341534</v>
      </c>
      <c r="BS9" s="69">
        <v>2.6597113117096525</v>
      </c>
      <c r="BT9" s="69">
        <v>2.1976324245892029</v>
      </c>
      <c r="BU9" s="69"/>
      <c r="BV9" s="69">
        <f t="shared" ref="BV9:BV32" si="44">BT9-BR9</f>
        <v>-0.27529585254495048</v>
      </c>
      <c r="BW9" s="69">
        <f>'RD T1'!E211</f>
        <v>1.3702132214066265</v>
      </c>
      <c r="BX9" s="69">
        <f t="shared" ref="BX9:BX32" si="45">SUM(BV9:BW9)</f>
        <v>1.094917368861676</v>
      </c>
      <c r="BZ9" t="str">
        <f t="shared" ref="BZ9:BZ32" si="46">BD9</f>
        <v>12 Other managers and proprietors</v>
      </c>
      <c r="CA9" s="69">
        <v>1.4407173969327864</v>
      </c>
      <c r="CB9" s="69">
        <v>1.9127604620647571</v>
      </c>
      <c r="CC9" s="69">
        <v>1.8155793502738389</v>
      </c>
      <c r="CD9" s="69">
        <v>1.9745797846038549</v>
      </c>
      <c r="CE9" s="69">
        <v>1.6970667215638386</v>
      </c>
      <c r="CF9" s="69"/>
      <c r="CG9" s="69">
        <f t="shared" ref="CG9:CG32" si="47">CE9-CC9</f>
        <v>-0.11851262871000023</v>
      </c>
      <c r="CH9" s="69">
        <f>'RD T1'!E240</f>
        <v>0.81004224514042467</v>
      </c>
      <c r="CI9" s="69">
        <f t="shared" ref="CI9:CI32" si="48">SUM(CG9:CH9)</f>
        <v>0.69152961643042443</v>
      </c>
      <c r="CK9" t="str">
        <f t="shared" ref="CK9:CK32" si="49">BO9</f>
        <v>12 Other managers and proprietors</v>
      </c>
      <c r="CL9" s="69">
        <v>0.32015230313955112</v>
      </c>
      <c r="CM9" s="69">
        <v>0.31822893923268525</v>
      </c>
      <c r="CN9" s="69">
        <v>0.41616573235696669</v>
      </c>
      <c r="CO9" s="69">
        <v>0.41691955806335557</v>
      </c>
      <c r="CP9" s="69">
        <v>0.4303489635907603</v>
      </c>
      <c r="CQ9" s="69"/>
      <c r="CR9" s="69">
        <f t="shared" ref="CR9:CR32" si="50">CP9-CN9</f>
        <v>1.4183231233793614E-2</v>
      </c>
      <c r="CS9" s="69">
        <f>'RD T1'!E269</f>
        <v>0.15832652552865087</v>
      </c>
      <c r="CT9" s="69">
        <f t="shared" ref="CT9:CT32" si="51">SUM(CR9:CS9)</f>
        <v>0.17250975676244448</v>
      </c>
    </row>
    <row r="10" spans="1:98" x14ac:dyDescent="0.2">
      <c r="A10" s="10" t="str">
        <f>name!D6</f>
        <v>21 Science, research, engineering and technology professionals</v>
      </c>
      <c r="B10" s="69">
        <v>0.80738553860526796</v>
      </c>
      <c r="C10" s="69">
        <v>1.0841057451371603</v>
      </c>
      <c r="D10" s="69">
        <v>1.0645128887073718</v>
      </c>
      <c r="E10" s="69">
        <v>1.381209301602474</v>
      </c>
      <c r="F10" s="69">
        <v>1.9988574030491257</v>
      </c>
      <c r="G10" s="11"/>
      <c r="H10" s="69">
        <f t="shared" si="26"/>
        <v>0.93434451434175392</v>
      </c>
      <c r="I10" s="69">
        <f>'RD T1'!E38</f>
        <v>0.56510586615022707</v>
      </c>
      <c r="J10" s="69">
        <f t="shared" si="27"/>
        <v>1.499450380491981</v>
      </c>
      <c r="L10" t="str">
        <f t="shared" si="28"/>
        <v>21 Science, research, engineering and technology professionals</v>
      </c>
      <c r="M10" s="69">
        <v>3.2597738107160352</v>
      </c>
      <c r="N10" s="69">
        <v>4.4930577312642548</v>
      </c>
      <c r="O10" s="69">
        <v>4.5717316496732012</v>
      </c>
      <c r="P10" s="69">
        <v>6.1913264308642963</v>
      </c>
      <c r="Q10" s="69">
        <v>9.1376921688268329</v>
      </c>
      <c r="R10" s="11"/>
      <c r="S10" s="69">
        <f t="shared" si="29"/>
        <v>4.5659605191536317</v>
      </c>
      <c r="T10" s="69">
        <f>'RD T1'!E67</f>
        <v>2.6842976844462423</v>
      </c>
      <c r="U10" s="69">
        <f t="shared" si="30"/>
        <v>7.2502582035998735</v>
      </c>
      <c r="W10" t="str">
        <f t="shared" si="31"/>
        <v>21 Science, research, engineering and technology professionals</v>
      </c>
      <c r="X10" s="69">
        <v>6.4104643520846718</v>
      </c>
      <c r="Y10" s="69">
        <v>6.8905069410052437</v>
      </c>
      <c r="Z10" s="69">
        <v>7.0414675623695775</v>
      </c>
      <c r="AA10" s="69">
        <v>7.4349567700200216</v>
      </c>
      <c r="AB10" s="69">
        <v>7.5412090852177727</v>
      </c>
      <c r="AC10" s="69"/>
      <c r="AD10" s="69">
        <f t="shared" si="32"/>
        <v>0.49974152284819517</v>
      </c>
      <c r="AE10" s="69">
        <f>'RD T1'!E96</f>
        <v>3.0231872958638326</v>
      </c>
      <c r="AF10" s="69">
        <f t="shared" si="33"/>
        <v>3.5229288187120278</v>
      </c>
      <c r="AH10" t="str">
        <f t="shared" si="34"/>
        <v>21 Science, research, engineering and technology professionals</v>
      </c>
      <c r="AI10" s="69">
        <v>0.66365767390621755</v>
      </c>
      <c r="AJ10" s="69">
        <v>0.67559383334604584</v>
      </c>
      <c r="AK10" s="69">
        <v>0.77710272012831361</v>
      </c>
      <c r="AL10" s="69">
        <v>0.82560373992966929</v>
      </c>
      <c r="AM10" s="69">
        <v>0.88571500785956969</v>
      </c>
      <c r="AN10" s="69"/>
      <c r="AO10" s="69">
        <f t="shared" si="35"/>
        <v>0.10861228773125609</v>
      </c>
      <c r="AP10" s="69">
        <f>'RD T1'!E125</f>
        <v>0.33147184603854507</v>
      </c>
      <c r="AQ10" s="69">
        <f t="shared" si="36"/>
        <v>0.44008413376980116</v>
      </c>
      <c r="AS10" t="str">
        <f t="shared" si="37"/>
        <v>21 Science, research, engineering and technology professionals</v>
      </c>
      <c r="AT10" s="69">
        <v>1.918182315678157</v>
      </c>
      <c r="AU10" s="69">
        <v>1.9821718275312112</v>
      </c>
      <c r="AV10" s="69">
        <v>1.9919525646748537</v>
      </c>
      <c r="AW10" s="69">
        <v>1.8892770711526821</v>
      </c>
      <c r="AX10" s="69">
        <v>1.7534882582537272</v>
      </c>
      <c r="AY10" s="69"/>
      <c r="AZ10" s="69">
        <f t="shared" si="38"/>
        <v>-0.23846430642112648</v>
      </c>
      <c r="BA10" s="69">
        <f>'RD T1'!E154</f>
        <v>0.70280463241060009</v>
      </c>
      <c r="BB10" s="69">
        <f t="shared" si="39"/>
        <v>0.46434032598947361</v>
      </c>
      <c r="BD10" t="str">
        <f t="shared" si="40"/>
        <v>21 Science, research, engineering and technology professionals</v>
      </c>
      <c r="BE10" s="69">
        <v>2.8602945228030943</v>
      </c>
      <c r="BF10" s="69">
        <v>3.2292509986042544</v>
      </c>
      <c r="BG10" s="69">
        <v>3.3966305820977851</v>
      </c>
      <c r="BH10" s="69">
        <v>3.0788644875510243</v>
      </c>
      <c r="BI10" s="69">
        <v>2.958485863758102</v>
      </c>
      <c r="BJ10" s="69"/>
      <c r="BK10" s="69">
        <f t="shared" si="41"/>
        <v>-0.43814471833968316</v>
      </c>
      <c r="BL10" s="69">
        <f>'RD T1'!E183</f>
        <v>0.85501266001236131</v>
      </c>
      <c r="BM10" s="69">
        <f t="shared" si="42"/>
        <v>0.41686794167267816</v>
      </c>
      <c r="BO10" t="str">
        <f t="shared" si="43"/>
        <v>21 Science, research, engineering and technology professionals</v>
      </c>
      <c r="BP10" s="69">
        <v>1.901419351110577</v>
      </c>
      <c r="BQ10" s="69">
        <v>1.9759620405884692</v>
      </c>
      <c r="BR10" s="69">
        <v>2.1955937717892793</v>
      </c>
      <c r="BS10" s="69">
        <v>1.8403966194393047</v>
      </c>
      <c r="BT10" s="69">
        <v>1.471418633192825</v>
      </c>
      <c r="BU10" s="69"/>
      <c r="BV10" s="69">
        <f t="shared" si="44"/>
        <v>-0.72417513859645433</v>
      </c>
      <c r="BW10" s="69">
        <f>'RD T1'!E212</f>
        <v>0.60917849163357085</v>
      </c>
      <c r="BX10" s="69">
        <f t="shared" si="45"/>
        <v>-0.11499664696288348</v>
      </c>
      <c r="BZ10" t="str">
        <f t="shared" si="46"/>
        <v>21 Science, research, engineering and technology professionals</v>
      </c>
      <c r="CA10" s="69">
        <v>0.97266615464903605</v>
      </c>
      <c r="CB10" s="69">
        <v>1.3836337326949162</v>
      </c>
      <c r="CC10" s="69">
        <v>1.3869401901071716</v>
      </c>
      <c r="CD10" s="69">
        <v>1.2486058955803185</v>
      </c>
      <c r="CE10" s="69">
        <v>0.95248059036275456</v>
      </c>
      <c r="CF10" s="69"/>
      <c r="CG10" s="69">
        <f t="shared" si="47"/>
        <v>-0.43445959974441706</v>
      </c>
      <c r="CH10" s="69">
        <f>'RD T1'!E241</f>
        <v>0.31723432494033788</v>
      </c>
      <c r="CI10" s="69">
        <f t="shared" si="48"/>
        <v>-0.11722527480407918</v>
      </c>
      <c r="CK10" t="str">
        <f t="shared" si="49"/>
        <v>21 Science, research, engineering and technology professionals</v>
      </c>
      <c r="CL10" s="69">
        <v>0.12608612849923623</v>
      </c>
      <c r="CM10" s="69">
        <v>0.18737962997493096</v>
      </c>
      <c r="CN10" s="69">
        <v>0.28772076911632882</v>
      </c>
      <c r="CO10" s="69">
        <v>0.27356640040083052</v>
      </c>
      <c r="CP10" s="69">
        <v>0.25676499855513973</v>
      </c>
      <c r="CQ10" s="69"/>
      <c r="CR10" s="69">
        <f t="shared" si="50"/>
        <v>-3.0955770561189089E-2</v>
      </c>
      <c r="CS10" s="69">
        <f>'RD T1'!E270</f>
        <v>7.8039402626379026E-2</v>
      </c>
      <c r="CT10" s="69">
        <f t="shared" si="51"/>
        <v>4.7083632065189937E-2</v>
      </c>
    </row>
    <row r="11" spans="1:98" x14ac:dyDescent="0.2">
      <c r="A11" s="10" t="str">
        <f>name!D7</f>
        <v>22 Health professionals</v>
      </c>
      <c r="B11" s="69">
        <v>0.8498026033820022</v>
      </c>
      <c r="C11" s="69">
        <v>1.0749222786615709</v>
      </c>
      <c r="D11" s="69">
        <v>1.0764737882476627</v>
      </c>
      <c r="E11" s="69">
        <v>1.5256341518724243</v>
      </c>
      <c r="F11" s="69">
        <v>2.4490514370711698</v>
      </c>
      <c r="G11" s="11"/>
      <c r="H11" s="69">
        <f t="shared" si="26"/>
        <v>1.3725776488235071</v>
      </c>
      <c r="I11" s="69">
        <f>'RD T1'!E39</f>
        <v>0.85626028178167868</v>
      </c>
      <c r="J11" s="69">
        <f t="shared" si="27"/>
        <v>2.2288379306051858</v>
      </c>
      <c r="L11" t="str">
        <f t="shared" si="28"/>
        <v>22 Health professionals</v>
      </c>
      <c r="M11" s="69">
        <v>2.3246262758840226</v>
      </c>
      <c r="N11" s="69">
        <v>3.0546014010793456</v>
      </c>
      <c r="O11" s="69">
        <v>2.995530641141082</v>
      </c>
      <c r="P11" s="69">
        <v>4.0212167651266499</v>
      </c>
      <c r="Q11" s="69">
        <v>6.1980208801056209</v>
      </c>
      <c r="R11" s="11"/>
      <c r="S11" s="69">
        <f t="shared" si="29"/>
        <v>3.2024902389645389</v>
      </c>
      <c r="T11" s="69">
        <f>'RD T1'!E68</f>
        <v>2.3731863814378267</v>
      </c>
      <c r="U11" s="69">
        <f t="shared" si="30"/>
        <v>5.5756766204023656</v>
      </c>
      <c r="W11" t="str">
        <f t="shared" si="31"/>
        <v>22 Health professionals</v>
      </c>
      <c r="X11" s="69">
        <v>5.2036344876607705</v>
      </c>
      <c r="Y11" s="69">
        <v>5.4989275527161361</v>
      </c>
      <c r="Z11" s="69">
        <v>5.576591875700311</v>
      </c>
      <c r="AA11" s="69">
        <v>6.5977460939124457</v>
      </c>
      <c r="AB11" s="69">
        <v>7.5579292170848111</v>
      </c>
      <c r="AC11" s="69"/>
      <c r="AD11" s="69">
        <f t="shared" si="32"/>
        <v>1.9813373413845001</v>
      </c>
      <c r="AE11" s="69">
        <f>'RD T1'!E97</f>
        <v>3.9895546812824545</v>
      </c>
      <c r="AF11" s="69">
        <f t="shared" si="33"/>
        <v>5.9708920226669546</v>
      </c>
      <c r="AH11" t="str">
        <f t="shared" si="34"/>
        <v>22 Health professionals</v>
      </c>
      <c r="AI11" s="69">
        <v>2.7266520631564917</v>
      </c>
      <c r="AJ11" s="69">
        <v>1.9448779125901479</v>
      </c>
      <c r="AK11" s="69">
        <v>1.7738250057905813</v>
      </c>
      <c r="AL11" s="69">
        <v>1.1053454466443196</v>
      </c>
      <c r="AM11" s="69">
        <v>0.42948266212290254</v>
      </c>
      <c r="AN11" s="69"/>
      <c r="AO11" s="69">
        <f t="shared" si="35"/>
        <v>-1.3443423436676789</v>
      </c>
      <c r="AP11" s="69">
        <f>'RD T1'!E126</f>
        <v>0.37113729158681708</v>
      </c>
      <c r="AQ11" s="69">
        <f t="shared" si="36"/>
        <v>-0.97320505208086183</v>
      </c>
      <c r="AS11" t="str">
        <f t="shared" si="37"/>
        <v>22 Health professionals</v>
      </c>
      <c r="AT11" s="69">
        <v>0.36255533312320243</v>
      </c>
      <c r="AU11" s="69">
        <v>0.38720299248353041</v>
      </c>
      <c r="AV11" s="69">
        <v>0.43235992645868138</v>
      </c>
      <c r="AW11" s="69">
        <v>0.49304481446797438</v>
      </c>
      <c r="AX11" s="69">
        <v>0.56577350852747432</v>
      </c>
      <c r="AY11" s="69"/>
      <c r="AZ11" s="69">
        <f t="shared" si="38"/>
        <v>0.13341358206879295</v>
      </c>
      <c r="BA11" s="69">
        <f>'RD T1'!E155</f>
        <v>0.2721274624874836</v>
      </c>
      <c r="BB11" s="69">
        <f t="shared" si="39"/>
        <v>0.40554104455627654</v>
      </c>
      <c r="BD11" t="str">
        <f t="shared" si="40"/>
        <v>22 Health professionals</v>
      </c>
      <c r="BE11" s="69">
        <v>1.3215622251025922</v>
      </c>
      <c r="BF11" s="69">
        <v>1.7523927662399754</v>
      </c>
      <c r="BG11" s="69">
        <v>1.7388491337386538</v>
      </c>
      <c r="BH11" s="69">
        <v>2.0147433097690013</v>
      </c>
      <c r="BI11" s="69">
        <v>2.3092555495795186</v>
      </c>
      <c r="BJ11" s="69"/>
      <c r="BK11" s="69">
        <f t="shared" si="41"/>
        <v>0.57040641584086482</v>
      </c>
      <c r="BL11" s="69">
        <f>'RD T1'!E184</f>
        <v>1.1028041934535922</v>
      </c>
      <c r="BM11" s="69">
        <f t="shared" si="42"/>
        <v>1.673210609294457</v>
      </c>
      <c r="BO11" t="str">
        <f t="shared" si="43"/>
        <v>22 Health professionals</v>
      </c>
      <c r="BP11" s="69">
        <v>1.0835045377277304</v>
      </c>
      <c r="BQ11" s="69">
        <v>1.2425059384909927</v>
      </c>
      <c r="BR11" s="69">
        <v>1.1822774146323092</v>
      </c>
      <c r="BS11" s="69">
        <v>1.1468316015348166</v>
      </c>
      <c r="BT11" s="69">
        <v>0.87873438056733388</v>
      </c>
      <c r="BU11" s="69"/>
      <c r="BV11" s="69">
        <f t="shared" si="44"/>
        <v>-0.30354303406497529</v>
      </c>
      <c r="BW11" s="69">
        <f>'RD T1'!E213</f>
        <v>0.53926745986815039</v>
      </c>
      <c r="BX11" s="69">
        <f t="shared" si="45"/>
        <v>0.2357244258031751</v>
      </c>
      <c r="BZ11" t="str">
        <f t="shared" si="46"/>
        <v>22 Health professionals</v>
      </c>
      <c r="CA11" s="69">
        <v>0.48707560622605806</v>
      </c>
      <c r="CB11" s="69">
        <v>0.68835070920308905</v>
      </c>
      <c r="CC11" s="69">
        <v>0.63333955117705409</v>
      </c>
      <c r="CD11" s="69">
        <v>0.61929319077848477</v>
      </c>
      <c r="CE11" s="69">
        <v>0.45991921903006006</v>
      </c>
      <c r="CF11" s="69"/>
      <c r="CG11" s="69">
        <f t="shared" si="47"/>
        <v>-0.17342033214699404</v>
      </c>
      <c r="CH11" s="69">
        <f>'RD T1'!E242</f>
        <v>0.21480733900715659</v>
      </c>
      <c r="CI11" s="69">
        <f t="shared" si="48"/>
        <v>4.1387006860162556E-2</v>
      </c>
      <c r="CK11" t="str">
        <f t="shared" si="49"/>
        <v>22 Health professionals</v>
      </c>
      <c r="CL11" s="69">
        <v>5.623418845479429E-2</v>
      </c>
      <c r="CM11" s="69">
        <v>6.8190298266677524E-2</v>
      </c>
      <c r="CN11" s="69">
        <v>9.2331862540159557E-2</v>
      </c>
      <c r="CO11" s="69">
        <v>0.12947545126291504</v>
      </c>
      <c r="CP11" s="69">
        <v>0.16597485148871538</v>
      </c>
      <c r="CQ11" s="69"/>
      <c r="CR11" s="69">
        <f t="shared" si="50"/>
        <v>7.3642988948555824E-2</v>
      </c>
      <c r="CS11" s="69">
        <f>'RD T1'!E271</f>
        <v>6.5072573120232055E-2</v>
      </c>
      <c r="CT11" s="69">
        <f t="shared" si="51"/>
        <v>0.13871556206878788</v>
      </c>
    </row>
    <row r="12" spans="1:98" x14ac:dyDescent="0.2">
      <c r="A12" s="10" t="str">
        <f>name!D8</f>
        <v>23 Teaching and other educational professionals</v>
      </c>
      <c r="B12" s="69">
        <v>1.226755036848862</v>
      </c>
      <c r="C12" s="69">
        <v>1.4592873683405869</v>
      </c>
      <c r="D12" s="69">
        <v>1.4136012940322527</v>
      </c>
      <c r="E12" s="69">
        <v>1.6874084696006704</v>
      </c>
      <c r="F12" s="69">
        <v>2.1513667804653278</v>
      </c>
      <c r="G12" s="11"/>
      <c r="H12" s="69">
        <f t="shared" si="26"/>
        <v>0.73776548643307516</v>
      </c>
      <c r="I12" s="69">
        <f>'RD T1'!E40</f>
        <v>0.90419817900480248</v>
      </c>
      <c r="J12" s="69">
        <f t="shared" si="27"/>
        <v>1.6419636654378778</v>
      </c>
      <c r="L12" t="str">
        <f t="shared" si="28"/>
        <v>23 Teaching and other educational professionals</v>
      </c>
      <c r="M12" s="69">
        <v>6.5866265061952429</v>
      </c>
      <c r="N12" s="69">
        <v>8.0583461550417894</v>
      </c>
      <c r="O12" s="69">
        <v>8.1057612521711118</v>
      </c>
      <c r="P12" s="69">
        <v>9.4741080425230209</v>
      </c>
      <c r="Q12" s="69">
        <v>11.978605401608784</v>
      </c>
      <c r="R12" s="11"/>
      <c r="S12" s="69">
        <f t="shared" si="29"/>
        <v>3.8728441494376717</v>
      </c>
      <c r="T12" s="69">
        <f>'RD T1'!E69</f>
        <v>5.2780594817020905</v>
      </c>
      <c r="U12" s="69">
        <f t="shared" si="30"/>
        <v>9.1509036311397622</v>
      </c>
      <c r="W12" t="str">
        <f t="shared" si="31"/>
        <v>23 Teaching and other educational professionals</v>
      </c>
      <c r="X12" s="69">
        <v>4.7393775509702376</v>
      </c>
      <c r="Y12" s="69">
        <v>4.1478588140414328</v>
      </c>
      <c r="Z12" s="69">
        <v>4.3312510093817256</v>
      </c>
      <c r="AA12" s="69">
        <v>3.8684518316909839</v>
      </c>
      <c r="AB12" s="69">
        <v>3.0149544842622746</v>
      </c>
      <c r="AC12" s="69"/>
      <c r="AD12" s="69">
        <f t="shared" si="32"/>
        <v>-1.3162965251194509</v>
      </c>
      <c r="AE12" s="69">
        <f>'RD T1'!E98</f>
        <v>1.9545977614048775</v>
      </c>
      <c r="AF12" s="69">
        <f t="shared" si="33"/>
        <v>0.63830123628542657</v>
      </c>
      <c r="AH12" t="str">
        <f t="shared" si="34"/>
        <v>23 Teaching and other educational professionals</v>
      </c>
      <c r="AI12" s="69">
        <v>0.74287852135110799</v>
      </c>
      <c r="AJ12" s="69">
        <v>0.44694146162056508</v>
      </c>
      <c r="AK12" s="69">
        <v>0.39116544083853716</v>
      </c>
      <c r="AL12" s="69">
        <v>0.29944042630503681</v>
      </c>
      <c r="AM12" s="69">
        <v>0.31928855306274906</v>
      </c>
      <c r="AN12" s="69"/>
      <c r="AO12" s="69">
        <f t="shared" si="35"/>
        <v>-7.1876887775788101E-2</v>
      </c>
      <c r="AP12" s="69">
        <f>'RD T1'!E127</f>
        <v>0.10909151614461665</v>
      </c>
      <c r="AQ12" s="69">
        <f t="shared" si="36"/>
        <v>3.7214628368828551E-2</v>
      </c>
      <c r="AS12" t="str">
        <f t="shared" si="37"/>
        <v>23 Teaching and other educational professionals</v>
      </c>
      <c r="AT12" s="69">
        <v>0.19292334732625446</v>
      </c>
      <c r="AU12" s="69">
        <v>0.20145783820172522</v>
      </c>
      <c r="AV12" s="69">
        <v>0.18125243731020271</v>
      </c>
      <c r="AW12" s="69">
        <v>0.15943633966128232</v>
      </c>
      <c r="AX12" s="69">
        <v>0.12777605494965297</v>
      </c>
      <c r="AY12" s="69"/>
      <c r="AZ12" s="69">
        <f t="shared" si="38"/>
        <v>-5.3476382360549746E-2</v>
      </c>
      <c r="BA12" s="69">
        <f>'RD T1'!E156</f>
        <v>7.9020754837802951E-2</v>
      </c>
      <c r="BB12" s="69">
        <f t="shared" si="39"/>
        <v>2.5544372477253205E-2</v>
      </c>
      <c r="BD12" t="str">
        <f t="shared" si="40"/>
        <v>23 Teaching and other educational professionals</v>
      </c>
      <c r="BE12" s="69">
        <v>0.76639933826771756</v>
      </c>
      <c r="BF12" s="69">
        <v>0.86816225060957219</v>
      </c>
      <c r="BG12" s="69">
        <v>0.81644867448272396</v>
      </c>
      <c r="BH12" s="69">
        <v>0.82507375377037395</v>
      </c>
      <c r="BI12" s="69">
        <v>0.90668687159987083</v>
      </c>
      <c r="BJ12" s="69"/>
      <c r="BK12" s="69">
        <f t="shared" si="41"/>
        <v>9.0238197117146868E-2</v>
      </c>
      <c r="BL12" s="69">
        <f>'RD T1'!E185</f>
        <v>0.35317854490568029</v>
      </c>
      <c r="BM12" s="69">
        <f t="shared" si="42"/>
        <v>0.44341674202282716</v>
      </c>
      <c r="BO12" t="str">
        <f t="shared" si="43"/>
        <v>23 Teaching and other educational professionals</v>
      </c>
      <c r="BP12" s="69">
        <v>0.53397231681621615</v>
      </c>
      <c r="BQ12" s="69">
        <v>0.57260121152507704</v>
      </c>
      <c r="BR12" s="69">
        <v>0.51655047523319819</v>
      </c>
      <c r="BS12" s="69">
        <v>0.4548734208298848</v>
      </c>
      <c r="BT12" s="69">
        <v>0.34893605620541857</v>
      </c>
      <c r="BU12" s="69"/>
      <c r="BV12" s="69">
        <f t="shared" si="44"/>
        <v>-0.16761441902777963</v>
      </c>
      <c r="BW12" s="69">
        <f>'RD T1'!E214</f>
        <v>0.20426865323357862</v>
      </c>
      <c r="BX12" s="69">
        <f t="shared" si="45"/>
        <v>3.6654234205798997E-2</v>
      </c>
      <c r="BZ12" t="str">
        <f t="shared" si="46"/>
        <v>23 Teaching and other educational professionals</v>
      </c>
      <c r="CA12" s="69">
        <v>0.33223106584946138</v>
      </c>
      <c r="CB12" s="69">
        <v>0.42445138822358625</v>
      </c>
      <c r="CC12" s="69">
        <v>0.45475423522531017</v>
      </c>
      <c r="CD12" s="69">
        <v>0.42015624623445863</v>
      </c>
      <c r="CE12" s="69">
        <v>0.35944120736651397</v>
      </c>
      <c r="CF12" s="69"/>
      <c r="CG12" s="69">
        <f t="shared" si="47"/>
        <v>-9.5313027858796195E-2</v>
      </c>
      <c r="CH12" s="69">
        <f>'RD T1'!E243</f>
        <v>0.16040645995575706</v>
      </c>
      <c r="CI12" s="69">
        <f t="shared" si="48"/>
        <v>6.5093432096960863E-2</v>
      </c>
      <c r="CK12" t="str">
        <f t="shared" si="49"/>
        <v>23 Teaching and other educational professionals</v>
      </c>
      <c r="CL12" s="69">
        <v>4.6274776226673461E-2</v>
      </c>
      <c r="CM12" s="69">
        <v>5.8409790022884142E-2</v>
      </c>
      <c r="CN12" s="69">
        <v>8.2081967973535078E-2</v>
      </c>
      <c r="CO12" s="69">
        <v>8.7317856072893274E-2</v>
      </c>
      <c r="CP12" s="69">
        <v>7.0314411677963234E-2</v>
      </c>
      <c r="CQ12" s="69"/>
      <c r="CR12" s="69">
        <f t="shared" si="50"/>
        <v>-1.1767556295571843E-2</v>
      </c>
      <c r="CS12" s="69">
        <f>'RD T1'!E272</f>
        <v>3.4013426309316003E-2</v>
      </c>
      <c r="CT12" s="69">
        <f t="shared" si="51"/>
        <v>2.224587001374416E-2</v>
      </c>
    </row>
    <row r="13" spans="1:98" x14ac:dyDescent="0.2">
      <c r="A13" s="10" t="str">
        <f>name!D9</f>
        <v>24 Business, media and public service professionals</v>
      </c>
      <c r="B13" s="69">
        <v>0.29646290992247037</v>
      </c>
      <c r="C13" s="69">
        <v>0.39378052904237931</v>
      </c>
      <c r="D13" s="69">
        <v>0.39476790480345569</v>
      </c>
      <c r="E13" s="69">
        <v>0.56910620694449454</v>
      </c>
      <c r="F13" s="69">
        <v>0.87836659889855107</v>
      </c>
      <c r="G13" s="11"/>
      <c r="H13" s="69">
        <f t="shared" si="26"/>
        <v>0.48359869409509537</v>
      </c>
      <c r="I13" s="69">
        <f>'RD T1'!E41</f>
        <v>0.3044660046133143</v>
      </c>
      <c r="J13" s="69">
        <f t="shared" si="27"/>
        <v>0.78806469870840967</v>
      </c>
      <c r="L13" t="str">
        <f t="shared" si="28"/>
        <v>24 Business, media and public service professionals</v>
      </c>
      <c r="M13" s="69">
        <v>3.7698389508231704</v>
      </c>
      <c r="N13" s="69">
        <v>5.0512305868037535</v>
      </c>
      <c r="O13" s="69">
        <v>5.3820779250244577</v>
      </c>
      <c r="P13" s="69">
        <v>7.2461293478885063</v>
      </c>
      <c r="Q13" s="69">
        <v>10.615555564201864</v>
      </c>
      <c r="R13" s="11"/>
      <c r="S13" s="69">
        <f t="shared" si="29"/>
        <v>5.2334776391774067</v>
      </c>
      <c r="T13" s="69">
        <f>'RD T1'!E70</f>
        <v>3.9562994648851593</v>
      </c>
      <c r="U13" s="69">
        <f t="shared" si="30"/>
        <v>9.189777104062566</v>
      </c>
      <c r="W13" t="str">
        <f t="shared" si="31"/>
        <v>24 Business, media and public service professionals</v>
      </c>
      <c r="X13" s="69">
        <v>7.0154087388051396</v>
      </c>
      <c r="Y13" s="69">
        <v>7.4464117295496415</v>
      </c>
      <c r="Z13" s="69">
        <v>8.1436941238940523</v>
      </c>
      <c r="AA13" s="69">
        <v>9.1351844129947892</v>
      </c>
      <c r="AB13" s="69">
        <v>9.4935145992512808</v>
      </c>
      <c r="AC13" s="69"/>
      <c r="AD13" s="69">
        <f t="shared" si="32"/>
        <v>1.3498204753572285</v>
      </c>
      <c r="AE13" s="69">
        <f>'RD T1'!E99</f>
        <v>4.8050979299638863</v>
      </c>
      <c r="AF13" s="69">
        <f t="shared" si="33"/>
        <v>6.1549184053211148</v>
      </c>
      <c r="AH13" t="str">
        <f t="shared" si="34"/>
        <v>24 Business, media and public service professionals</v>
      </c>
      <c r="AI13" s="69">
        <v>0.75373691419968203</v>
      </c>
      <c r="AJ13" s="69">
        <v>0.6805566738923523</v>
      </c>
      <c r="AK13" s="69">
        <v>0.75822776542571491</v>
      </c>
      <c r="AL13" s="69">
        <v>0.76359981763153451</v>
      </c>
      <c r="AM13" s="69">
        <v>0.77407206544728602</v>
      </c>
      <c r="AN13" s="69"/>
      <c r="AO13" s="69">
        <f t="shared" si="35"/>
        <v>1.5844300021571112E-2</v>
      </c>
      <c r="AP13" s="69">
        <f>'RD T1'!E128</f>
        <v>0.29680562606452032</v>
      </c>
      <c r="AQ13" s="69">
        <f t="shared" si="36"/>
        <v>0.31264992608609143</v>
      </c>
      <c r="AS13" t="str">
        <f t="shared" si="37"/>
        <v>24 Business, media and public service professionals</v>
      </c>
      <c r="AT13" s="69">
        <v>1.1734326416005585</v>
      </c>
      <c r="AU13" s="69">
        <v>1.2148874999869741</v>
      </c>
      <c r="AV13" s="69">
        <v>1.3485329218355275</v>
      </c>
      <c r="AW13" s="69">
        <v>1.4914098585317672</v>
      </c>
      <c r="AX13" s="69">
        <v>1.5680682091699749</v>
      </c>
      <c r="AY13" s="69"/>
      <c r="AZ13" s="69">
        <f t="shared" si="38"/>
        <v>0.21953528733444738</v>
      </c>
      <c r="BA13" s="69">
        <f>'RD T1'!E157</f>
        <v>0.75324653732896441</v>
      </c>
      <c r="BB13" s="69">
        <f t="shared" si="39"/>
        <v>0.97278182466341179</v>
      </c>
      <c r="BD13" t="str">
        <f t="shared" si="40"/>
        <v>24 Business, media and public service professionals</v>
      </c>
      <c r="BE13" s="69">
        <v>2.746002979495858</v>
      </c>
      <c r="BF13" s="69">
        <v>3.2521883164165111</v>
      </c>
      <c r="BG13" s="69">
        <v>3.4791724198944345</v>
      </c>
      <c r="BH13" s="69">
        <v>3.7259164308755834</v>
      </c>
      <c r="BI13" s="69">
        <v>4.0209190770594789</v>
      </c>
      <c r="BJ13" s="69"/>
      <c r="BK13" s="69">
        <f t="shared" si="41"/>
        <v>0.54174665716504444</v>
      </c>
      <c r="BL13" s="69">
        <f>'RD T1'!E186</f>
        <v>1.5100898244996337</v>
      </c>
      <c r="BM13" s="69">
        <f t="shared" si="42"/>
        <v>2.0518364816646781</v>
      </c>
      <c r="BO13" t="str">
        <f t="shared" si="43"/>
        <v>24 Business, media and public service professionals</v>
      </c>
      <c r="BP13" s="69">
        <v>1.8025779850633354</v>
      </c>
      <c r="BQ13" s="69">
        <v>1.8476687629668118</v>
      </c>
      <c r="BR13" s="69">
        <v>2.1225061902270945</v>
      </c>
      <c r="BS13" s="69">
        <v>1.9035971685051134</v>
      </c>
      <c r="BT13" s="69">
        <v>1.4568939032879074</v>
      </c>
      <c r="BU13" s="69"/>
      <c r="BV13" s="69">
        <f t="shared" si="44"/>
        <v>-0.66561228693918717</v>
      </c>
      <c r="BW13" s="69">
        <f>'RD T1'!E215</f>
        <v>0.74680820249475566</v>
      </c>
      <c r="BX13" s="69">
        <f t="shared" si="45"/>
        <v>8.1195915555568487E-2</v>
      </c>
      <c r="BZ13" t="str">
        <f t="shared" si="46"/>
        <v>24 Business, media and public service professionals</v>
      </c>
      <c r="CA13" s="69">
        <v>0.9247028974340421</v>
      </c>
      <c r="CB13" s="69">
        <v>1.3085914359297519</v>
      </c>
      <c r="CC13" s="69">
        <v>1.3624987181713162</v>
      </c>
      <c r="CD13" s="69">
        <v>1.289482848630328</v>
      </c>
      <c r="CE13" s="69">
        <v>1.0373816664402926</v>
      </c>
      <c r="CF13" s="69"/>
      <c r="CG13" s="69">
        <f t="shared" si="47"/>
        <v>-0.32511705173102357</v>
      </c>
      <c r="CH13" s="69">
        <f>'RD T1'!E244</f>
        <v>0.4193645213407628</v>
      </c>
      <c r="CI13" s="69">
        <f t="shared" si="48"/>
        <v>9.4247469609739232E-2</v>
      </c>
      <c r="CK13" t="str">
        <f t="shared" si="49"/>
        <v>24 Business, media and public service professionals</v>
      </c>
      <c r="CL13" s="69">
        <v>0.13831609002135467</v>
      </c>
      <c r="CM13" s="69">
        <v>0.18043654006212101</v>
      </c>
      <c r="CN13" s="69">
        <v>0.25406560100269471</v>
      </c>
      <c r="CO13" s="69">
        <v>0.24055539892526612</v>
      </c>
      <c r="CP13" s="69">
        <v>0.2057200163106413</v>
      </c>
      <c r="CQ13" s="69"/>
      <c r="CR13" s="69">
        <f t="shared" si="50"/>
        <v>-4.8345584692053412E-2</v>
      </c>
      <c r="CS13" s="69">
        <f>'RD T1'!E273</f>
        <v>8.332339048283087E-2</v>
      </c>
      <c r="CT13" s="69">
        <f t="shared" si="51"/>
        <v>3.4977805790777458E-2</v>
      </c>
    </row>
    <row r="14" spans="1:98" x14ac:dyDescent="0.2">
      <c r="A14" s="10" t="str">
        <f>name!D10</f>
        <v>31 Science, engineering and technology associate professionals</v>
      </c>
      <c r="B14" s="69">
        <v>9.5434694031722847E-2</v>
      </c>
      <c r="C14" s="69">
        <v>0.14062560113536793</v>
      </c>
      <c r="D14" s="69">
        <v>0.16083527697670158</v>
      </c>
      <c r="E14" s="69">
        <v>0.18997959321860949</v>
      </c>
      <c r="F14" s="69">
        <v>0.30110826566236398</v>
      </c>
      <c r="G14" s="11"/>
      <c r="H14" s="69">
        <f t="shared" si="26"/>
        <v>0.1402729886856624</v>
      </c>
      <c r="I14" s="69">
        <f>'RD T1'!E42</f>
        <v>0.1006855195970932</v>
      </c>
      <c r="J14" s="69">
        <f t="shared" si="27"/>
        <v>0.24095850828275561</v>
      </c>
      <c r="L14" t="str">
        <f t="shared" si="28"/>
        <v>31 Science, engineering and technology associate professionals</v>
      </c>
      <c r="M14" s="69">
        <v>0.55746365132404208</v>
      </c>
      <c r="N14" s="69">
        <v>0.7741506662704466</v>
      </c>
      <c r="O14" s="69">
        <v>0.83165336914335852</v>
      </c>
      <c r="P14" s="69">
        <v>0.95474818491112923</v>
      </c>
      <c r="Q14" s="69">
        <v>1.4320015700053708</v>
      </c>
      <c r="R14" s="11"/>
      <c r="S14" s="69">
        <f t="shared" si="29"/>
        <v>0.60034820086201224</v>
      </c>
      <c r="T14" s="69">
        <f>'RD T1'!E71</f>
        <v>0.47217656410531467</v>
      </c>
      <c r="U14" s="69">
        <f t="shared" si="30"/>
        <v>1.0725247649673268</v>
      </c>
      <c r="W14" t="str">
        <f t="shared" si="31"/>
        <v>31 Science, engineering and technology associate professionals</v>
      </c>
      <c r="X14" s="69">
        <v>1.4000817331621063</v>
      </c>
      <c r="Y14" s="69">
        <v>1.6141526410397937</v>
      </c>
      <c r="Z14" s="69">
        <v>1.7630221142713876</v>
      </c>
      <c r="AA14" s="69">
        <v>1.6604839078995484</v>
      </c>
      <c r="AB14" s="69">
        <v>1.7842802947144145</v>
      </c>
      <c r="AC14" s="69"/>
      <c r="AD14" s="69">
        <f t="shared" si="32"/>
        <v>2.1258180443026964E-2</v>
      </c>
      <c r="AE14" s="69">
        <f>'RD T1'!E100</f>
        <v>0.7901131163159435</v>
      </c>
      <c r="AF14" s="69">
        <f t="shared" si="33"/>
        <v>0.81137129675897046</v>
      </c>
      <c r="AH14" t="str">
        <f t="shared" si="34"/>
        <v>31 Science, engineering and technology associate professionals</v>
      </c>
      <c r="AI14" s="69">
        <v>0.2615939733188748</v>
      </c>
      <c r="AJ14" s="69">
        <v>0.30920597708344816</v>
      </c>
      <c r="AK14" s="69">
        <v>0.3186623674891782</v>
      </c>
      <c r="AL14" s="69">
        <v>0.3308632831674081</v>
      </c>
      <c r="AM14" s="69">
        <v>0.41825971842353282</v>
      </c>
      <c r="AN14" s="69"/>
      <c r="AO14" s="69">
        <f t="shared" si="35"/>
        <v>9.9597350934354623E-2</v>
      </c>
      <c r="AP14" s="69">
        <f>'RD T1'!E129</f>
        <v>0.17216476375121681</v>
      </c>
      <c r="AQ14" s="69">
        <f t="shared" si="36"/>
        <v>0.27176211468557143</v>
      </c>
      <c r="AS14" t="str">
        <f t="shared" si="37"/>
        <v>31 Science, engineering and technology associate professionals</v>
      </c>
      <c r="AT14" s="69">
        <v>0.68596178803913233</v>
      </c>
      <c r="AU14" s="69">
        <v>0.73016003715390243</v>
      </c>
      <c r="AV14" s="69">
        <v>0.7433123883102819</v>
      </c>
      <c r="AW14" s="69">
        <v>0.63285249734006344</v>
      </c>
      <c r="AX14" s="69">
        <v>0.60820582715086979</v>
      </c>
      <c r="AY14" s="69"/>
      <c r="AZ14" s="69">
        <f t="shared" si="38"/>
        <v>-0.13510656115941211</v>
      </c>
      <c r="BA14" s="69">
        <f>'RD T1'!E158</f>
        <v>0.25408790154475097</v>
      </c>
      <c r="BB14" s="69">
        <f t="shared" si="39"/>
        <v>0.11898134038533886</v>
      </c>
      <c r="BD14" t="str">
        <f t="shared" si="40"/>
        <v>31 Science, engineering and technology associate professionals</v>
      </c>
      <c r="BE14" s="69">
        <v>1.1880434074781043</v>
      </c>
      <c r="BF14" s="69">
        <v>1.2779446491223045</v>
      </c>
      <c r="BG14" s="69">
        <v>1.4354904941471727</v>
      </c>
      <c r="BH14" s="69">
        <v>1.0702717327921629</v>
      </c>
      <c r="BI14" s="69">
        <v>0.85473350956452365</v>
      </c>
      <c r="BJ14" s="69"/>
      <c r="BK14" s="69">
        <f t="shared" si="41"/>
        <v>-0.58075698458264902</v>
      </c>
      <c r="BL14" s="69">
        <f>'RD T1'!E187</f>
        <v>0.34282811924525269</v>
      </c>
      <c r="BM14" s="69">
        <f t="shared" si="42"/>
        <v>-0.23792886533739632</v>
      </c>
      <c r="BO14" t="str">
        <f t="shared" si="43"/>
        <v>31 Science, engineering and technology associate professionals</v>
      </c>
      <c r="BP14" s="69">
        <v>0.79853314734173886</v>
      </c>
      <c r="BQ14" s="69">
        <v>0.8546014843633164</v>
      </c>
      <c r="BR14" s="69">
        <v>0.98832866000724717</v>
      </c>
      <c r="BS14" s="69">
        <v>0.73739615402678016</v>
      </c>
      <c r="BT14" s="69">
        <v>0.63875585456457806</v>
      </c>
      <c r="BU14" s="69"/>
      <c r="BV14" s="69">
        <f t="shared" si="44"/>
        <v>-0.34957280544266911</v>
      </c>
      <c r="BW14" s="69">
        <f>'RD T1'!E216</f>
        <v>0.28701124243545345</v>
      </c>
      <c r="BX14" s="69">
        <f t="shared" si="45"/>
        <v>-6.2561563007215659E-2</v>
      </c>
      <c r="BZ14" t="str">
        <f t="shared" si="46"/>
        <v>31 Science, engineering and technology associate professionals</v>
      </c>
      <c r="CA14" s="69">
        <v>0.53184363363626086</v>
      </c>
      <c r="CB14" s="69">
        <v>0.78141591734441596</v>
      </c>
      <c r="CC14" s="69">
        <v>0.84982919847281968</v>
      </c>
      <c r="CD14" s="69">
        <v>0.68026546217252359</v>
      </c>
      <c r="CE14" s="69">
        <v>0.61689220509567244</v>
      </c>
      <c r="CF14" s="69"/>
      <c r="CG14" s="69">
        <f t="shared" si="47"/>
        <v>-0.23293699337714724</v>
      </c>
      <c r="CH14" s="69">
        <f>'RD T1'!E245</f>
        <v>0.21876592172498152</v>
      </c>
      <c r="CI14" s="69">
        <f t="shared" si="48"/>
        <v>-1.4171071652165718E-2</v>
      </c>
      <c r="CK14" t="str">
        <f t="shared" si="49"/>
        <v>31 Science, engineering and technology associate professionals</v>
      </c>
      <c r="CL14" s="69">
        <v>7.7819037107372022E-2</v>
      </c>
      <c r="CM14" s="69">
        <v>0.10683419854436189</v>
      </c>
      <c r="CN14" s="69">
        <v>0.15404593779304709</v>
      </c>
      <c r="CO14" s="69">
        <v>0.14858875265133675</v>
      </c>
      <c r="CP14" s="69">
        <v>0.16993686912493022</v>
      </c>
      <c r="CQ14" s="69"/>
      <c r="CR14" s="69">
        <f t="shared" si="50"/>
        <v>1.5890931331883129E-2</v>
      </c>
      <c r="CS14" s="69">
        <f>'RD T1'!E274</f>
        <v>6.1008575573455182E-2</v>
      </c>
      <c r="CT14" s="69">
        <f t="shared" si="51"/>
        <v>7.6899506905338311E-2</v>
      </c>
    </row>
    <row r="15" spans="1:98" x14ac:dyDescent="0.2">
      <c r="A15" s="10" t="str">
        <f>name!D11</f>
        <v>32 Health and social care associate professionals</v>
      </c>
      <c r="B15" s="69">
        <v>3.0048519884856309E-2</v>
      </c>
      <c r="C15" s="69">
        <v>3.8259378593935543E-2</v>
      </c>
      <c r="D15" s="69">
        <v>3.2521698353868221E-2</v>
      </c>
      <c r="E15" s="69">
        <v>4.6814767332290577E-2</v>
      </c>
      <c r="F15" s="69">
        <v>8.4232260202827577E-2</v>
      </c>
      <c r="G15" s="11"/>
      <c r="H15" s="69">
        <f t="shared" si="26"/>
        <v>5.1710561848959356E-2</v>
      </c>
      <c r="I15" s="69">
        <f>'RD T1'!E43</f>
        <v>3.3638886794098918E-2</v>
      </c>
      <c r="J15" s="69">
        <f t="shared" si="27"/>
        <v>8.5349448643058268E-2</v>
      </c>
      <c r="L15" t="str">
        <f t="shared" si="28"/>
        <v>32 Health and social care associate professionals</v>
      </c>
      <c r="M15" s="69">
        <v>0.58452343856683997</v>
      </c>
      <c r="N15" s="69">
        <v>0.73669409465322222</v>
      </c>
      <c r="O15" s="69">
        <v>0.73942995005112966</v>
      </c>
      <c r="P15" s="69">
        <v>0.98697493951310256</v>
      </c>
      <c r="Q15" s="69">
        <v>1.7184999846593798</v>
      </c>
      <c r="R15" s="11"/>
      <c r="S15" s="69">
        <f t="shared" si="29"/>
        <v>0.97907003460825015</v>
      </c>
      <c r="T15" s="69">
        <f>'RD T1'!E72</f>
        <v>0.69366947790794287</v>
      </c>
      <c r="U15" s="69">
        <f t="shared" si="30"/>
        <v>1.672739512516193</v>
      </c>
      <c r="W15" t="str">
        <f t="shared" si="31"/>
        <v>32 Health and social care associate professionals</v>
      </c>
      <c r="X15" s="69">
        <v>1.8657107680020115</v>
      </c>
      <c r="Y15" s="69">
        <v>1.8735037434555273</v>
      </c>
      <c r="Z15" s="69">
        <v>1.9718806743232975</v>
      </c>
      <c r="AA15" s="69">
        <v>2.3280708240600636</v>
      </c>
      <c r="AB15" s="69">
        <v>2.9529848680311375</v>
      </c>
      <c r="AC15" s="69"/>
      <c r="AD15" s="69">
        <f t="shared" si="32"/>
        <v>0.98110419370783997</v>
      </c>
      <c r="AE15" s="69">
        <f>'RD T1'!E101</f>
        <v>1.6188608170714427</v>
      </c>
      <c r="AF15" s="69">
        <f t="shared" si="33"/>
        <v>2.5999650107792824</v>
      </c>
      <c r="AH15" t="str">
        <f t="shared" si="34"/>
        <v>32 Health and social care associate professionals</v>
      </c>
      <c r="AI15" s="69">
        <v>1.2981328259058025</v>
      </c>
      <c r="AJ15" s="69">
        <v>0.98448237239400693</v>
      </c>
      <c r="AK15" s="69">
        <v>0.97882682540673327</v>
      </c>
      <c r="AL15" s="69">
        <v>0.7911160665487148</v>
      </c>
      <c r="AM15" s="69">
        <v>0.51820854712569553</v>
      </c>
      <c r="AN15" s="69"/>
      <c r="AO15" s="69">
        <f t="shared" si="35"/>
        <v>-0.46061827828103774</v>
      </c>
      <c r="AP15" s="69">
        <f>'RD T1'!E130</f>
        <v>0.32375677097097244</v>
      </c>
      <c r="AQ15" s="69">
        <f t="shared" si="36"/>
        <v>-0.1368615073100653</v>
      </c>
      <c r="AS15" t="str">
        <f t="shared" si="37"/>
        <v>32 Health and social care associate professionals</v>
      </c>
      <c r="AT15" s="69">
        <v>0.28875326787116778</v>
      </c>
      <c r="AU15" s="69">
        <v>0.29123172719427326</v>
      </c>
      <c r="AV15" s="69">
        <v>0.32928003944879675</v>
      </c>
      <c r="AW15" s="69">
        <v>0.34626901372350721</v>
      </c>
      <c r="AX15" s="69">
        <v>0.40352442753543899</v>
      </c>
      <c r="AY15" s="69"/>
      <c r="AZ15" s="69">
        <f t="shared" si="38"/>
        <v>7.4244388086642243E-2</v>
      </c>
      <c r="BA15" s="69">
        <f>'RD T1'!E159</f>
        <v>0.21648404676559696</v>
      </c>
      <c r="BB15" s="69">
        <f t="shared" si="39"/>
        <v>0.2907284348522392</v>
      </c>
      <c r="BD15" t="str">
        <f t="shared" si="40"/>
        <v>32 Health and social care associate professionals</v>
      </c>
      <c r="BE15" s="69">
        <v>1.0764887023081888</v>
      </c>
      <c r="BF15" s="69">
        <v>1.3588448731316325</v>
      </c>
      <c r="BG15" s="69">
        <v>1.3499683868322825</v>
      </c>
      <c r="BH15" s="69">
        <v>1.4557058013697071</v>
      </c>
      <c r="BI15" s="69">
        <v>1.7557531565030968</v>
      </c>
      <c r="BJ15" s="69"/>
      <c r="BK15" s="69">
        <f t="shared" si="41"/>
        <v>0.40578476967081434</v>
      </c>
      <c r="BL15" s="69">
        <f>'RD T1'!E188</f>
        <v>0.82672521349982875</v>
      </c>
      <c r="BM15" s="69">
        <f t="shared" si="42"/>
        <v>1.232509983170643</v>
      </c>
      <c r="BO15" t="str">
        <f t="shared" si="43"/>
        <v>32 Health and social care associate professionals</v>
      </c>
      <c r="BP15" s="69">
        <v>0.93135904305734896</v>
      </c>
      <c r="BQ15" s="69">
        <v>1.0181646139254301</v>
      </c>
      <c r="BR15" s="69">
        <v>0.9246765805840943</v>
      </c>
      <c r="BS15" s="69">
        <v>0.8410586937221477</v>
      </c>
      <c r="BT15" s="69">
        <v>0.65799518585928807</v>
      </c>
      <c r="BU15" s="69"/>
      <c r="BV15" s="69">
        <f t="shared" si="44"/>
        <v>-0.26668139472480623</v>
      </c>
      <c r="BW15" s="69">
        <f>'RD T1'!E217</f>
        <v>0.41956910237501882</v>
      </c>
      <c r="BX15" s="69">
        <f t="shared" si="45"/>
        <v>0.15288770765021259</v>
      </c>
      <c r="BZ15" t="str">
        <f t="shared" si="46"/>
        <v>32 Health and social care associate professionals</v>
      </c>
      <c r="CA15" s="69">
        <v>0.30073882036337179</v>
      </c>
      <c r="CB15" s="69">
        <v>0.32590106057964036</v>
      </c>
      <c r="CC15" s="69">
        <v>0.30658525234676698</v>
      </c>
      <c r="CD15" s="69">
        <v>0.26593369107250792</v>
      </c>
      <c r="CE15" s="69">
        <v>0.20294133496350419</v>
      </c>
      <c r="CF15" s="69"/>
      <c r="CG15" s="69">
        <f t="shared" si="47"/>
        <v>-0.10364391738326278</v>
      </c>
      <c r="CH15" s="69">
        <f>'RD T1'!E246</f>
        <v>9.6268245808314959E-2</v>
      </c>
      <c r="CI15" s="69">
        <f t="shared" si="48"/>
        <v>-7.3756715749478258E-3</v>
      </c>
      <c r="CK15" t="str">
        <f t="shared" si="49"/>
        <v>32 Health and social care associate professionals</v>
      </c>
      <c r="CL15" s="69">
        <v>3.1707113440788665E-2</v>
      </c>
      <c r="CM15" s="69">
        <v>3.2350309281035931E-2</v>
      </c>
      <c r="CN15" s="69">
        <v>4.6959328961825218E-2</v>
      </c>
      <c r="CO15" s="69">
        <v>4.9242316484632787E-2</v>
      </c>
      <c r="CP15" s="69">
        <v>6.0583737681437405E-2</v>
      </c>
      <c r="CQ15" s="69"/>
      <c r="CR15" s="69">
        <f t="shared" si="50"/>
        <v>1.3624408719612187E-2</v>
      </c>
      <c r="CS15" s="69">
        <f>'RD T1'!E275</f>
        <v>2.3596088779640128E-2</v>
      </c>
      <c r="CT15" s="69">
        <f t="shared" si="51"/>
        <v>3.7220497499252311E-2</v>
      </c>
    </row>
    <row r="16" spans="1:98" x14ac:dyDescent="0.2">
      <c r="A16" s="10" t="str">
        <f>name!D12</f>
        <v>33 Protective service occupations</v>
      </c>
      <c r="B16" s="69">
        <v>8.1968263213287335E-3</v>
      </c>
      <c r="C16" s="69">
        <v>9.4178996362674471E-3</v>
      </c>
      <c r="D16" s="69">
        <v>1.0030917239124875E-2</v>
      </c>
      <c r="E16" s="69">
        <v>1.7912788832339752E-2</v>
      </c>
      <c r="F16" s="69">
        <v>3.142438276114224E-2</v>
      </c>
      <c r="G16" s="11"/>
      <c r="H16" s="69">
        <f t="shared" si="26"/>
        <v>2.1393465522017367E-2</v>
      </c>
      <c r="I16" s="69">
        <f>'RD T1'!E44</f>
        <v>6.7596650459993083E-3</v>
      </c>
      <c r="J16" s="69">
        <f t="shared" si="27"/>
        <v>2.8153130568016674E-2</v>
      </c>
      <c r="L16" t="str">
        <f t="shared" si="28"/>
        <v>33 Protective service occupations</v>
      </c>
      <c r="M16" s="69">
        <v>0.12903005634856962</v>
      </c>
      <c r="N16" s="69">
        <v>0.14533825452139881</v>
      </c>
      <c r="O16" s="69">
        <v>0.15267242650993521</v>
      </c>
      <c r="P16" s="69">
        <v>0.25297244221110698</v>
      </c>
      <c r="Q16" s="69">
        <v>0.44940064848637945</v>
      </c>
      <c r="R16" s="11"/>
      <c r="S16" s="69">
        <f t="shared" si="29"/>
        <v>0.29672822197644422</v>
      </c>
      <c r="T16" s="69">
        <f>'RD T1'!E73</f>
        <v>9.359868529449486E-2</v>
      </c>
      <c r="U16" s="69">
        <f t="shared" si="30"/>
        <v>0.39032690727093911</v>
      </c>
      <c r="W16" t="str">
        <f t="shared" si="31"/>
        <v>33 Protective service occupations</v>
      </c>
      <c r="X16" s="69">
        <v>0.59325346100100007</v>
      </c>
      <c r="Y16" s="69">
        <v>0.53445068176062194</v>
      </c>
      <c r="Z16" s="69">
        <v>0.59677610348388932</v>
      </c>
      <c r="AA16" s="69">
        <v>0.81963316776067296</v>
      </c>
      <c r="AB16" s="69">
        <v>1.0945948936948586</v>
      </c>
      <c r="AC16" s="69"/>
      <c r="AD16" s="69">
        <f t="shared" si="32"/>
        <v>0.49781879021096931</v>
      </c>
      <c r="AE16" s="69">
        <f>'RD T1'!E102</f>
        <v>0.3750323745453743</v>
      </c>
      <c r="AF16" s="69">
        <f t="shared" si="33"/>
        <v>0.87285116475634361</v>
      </c>
      <c r="AH16" t="str">
        <f t="shared" si="34"/>
        <v>33 Protective service occupations</v>
      </c>
      <c r="AI16" s="69">
        <v>0.16118425529976291</v>
      </c>
      <c r="AJ16" s="69">
        <v>0.14424780505556281</v>
      </c>
      <c r="AK16" s="69">
        <v>0.16202576602808019</v>
      </c>
      <c r="AL16" s="69">
        <v>0.22157767080234175</v>
      </c>
      <c r="AM16" s="69">
        <v>0.29785575407298071</v>
      </c>
      <c r="AN16" s="69"/>
      <c r="AO16" s="69">
        <f t="shared" si="35"/>
        <v>0.13582998804490051</v>
      </c>
      <c r="AP16" s="69">
        <f>'RD T1'!E131</f>
        <v>9.0650200294799699E-2</v>
      </c>
      <c r="AQ16" s="69">
        <f t="shared" si="36"/>
        <v>0.22648018833970021</v>
      </c>
      <c r="AS16" t="str">
        <f t="shared" si="37"/>
        <v>33 Protective service occupations</v>
      </c>
      <c r="AT16" s="69">
        <v>0.15383224732770745</v>
      </c>
      <c r="AU16" s="69">
        <v>0.11892413176448023</v>
      </c>
      <c r="AV16" s="69">
        <v>0.13253922585847963</v>
      </c>
      <c r="AW16" s="69">
        <v>0.15366563237498856</v>
      </c>
      <c r="AX16" s="69">
        <v>0.16662597644650928</v>
      </c>
      <c r="AY16" s="69"/>
      <c r="AZ16" s="69">
        <f t="shared" si="38"/>
        <v>3.4086750588029652E-2</v>
      </c>
      <c r="BA16" s="69">
        <f>'RD T1'!E160</f>
        <v>5.6092019175031205E-2</v>
      </c>
      <c r="BB16" s="69">
        <f t="shared" si="39"/>
        <v>9.0178769763060856E-2</v>
      </c>
      <c r="BD16" t="str">
        <f t="shared" si="40"/>
        <v>33 Protective service occupations</v>
      </c>
      <c r="BE16" s="69">
        <v>0.60504637401634798</v>
      </c>
      <c r="BF16" s="69">
        <v>0.47129929909422785</v>
      </c>
      <c r="BG16" s="69">
        <v>0.49322277188581887</v>
      </c>
      <c r="BH16" s="69">
        <v>0.56139742666755732</v>
      </c>
      <c r="BI16" s="69">
        <v>0.56161831470644707</v>
      </c>
      <c r="BJ16" s="69"/>
      <c r="BK16" s="69">
        <f t="shared" si="41"/>
        <v>6.8395542820628208E-2</v>
      </c>
      <c r="BL16" s="69">
        <f>'RD T1'!E189</f>
        <v>0.13184943039898742</v>
      </c>
      <c r="BM16" s="69">
        <f t="shared" si="42"/>
        <v>0.20024497321961562</v>
      </c>
      <c r="BO16" t="str">
        <f t="shared" si="43"/>
        <v>33 Protective service occupations</v>
      </c>
      <c r="BP16" s="69">
        <v>0.63634371751789565</v>
      </c>
      <c r="BQ16" s="69">
        <v>0.49837854218280309</v>
      </c>
      <c r="BR16" s="69">
        <v>0.54627076536898223</v>
      </c>
      <c r="BS16" s="69">
        <v>0.55307912777299206</v>
      </c>
      <c r="BT16" s="69">
        <v>0.41368677832336648</v>
      </c>
      <c r="BU16" s="69"/>
      <c r="BV16" s="69">
        <f t="shared" si="44"/>
        <v>-0.13258398704561575</v>
      </c>
      <c r="BW16" s="69">
        <f>'RD T1'!E218</f>
        <v>0.15522984846246682</v>
      </c>
      <c r="BX16" s="69">
        <f t="shared" si="45"/>
        <v>2.2645861416851071E-2</v>
      </c>
      <c r="BZ16" t="str">
        <f t="shared" si="46"/>
        <v>33 Protective service occupations</v>
      </c>
      <c r="CA16" s="69">
        <v>0.304468846695094</v>
      </c>
      <c r="CB16" s="69">
        <v>0.313823614086781</v>
      </c>
      <c r="CC16" s="69">
        <v>0.31659560641367857</v>
      </c>
      <c r="CD16" s="69">
        <v>0.35605108870255009</v>
      </c>
      <c r="CE16" s="69">
        <v>0.36987951040494016</v>
      </c>
      <c r="CF16" s="69"/>
      <c r="CG16" s="69">
        <f t="shared" si="47"/>
        <v>5.3283903991261594E-2</v>
      </c>
      <c r="CH16" s="69">
        <f>'RD T1'!E247</f>
        <v>0.10837456854954261</v>
      </c>
      <c r="CI16" s="69">
        <f t="shared" si="48"/>
        <v>0.1616584725408042</v>
      </c>
      <c r="CK16" t="str">
        <f t="shared" si="49"/>
        <v>33 Protective service occupations</v>
      </c>
      <c r="CL16" s="69">
        <v>3.327233516216687E-2</v>
      </c>
      <c r="CM16" s="69">
        <v>2.6026521493267406E-2</v>
      </c>
      <c r="CN16" s="69">
        <v>3.9001503648084843E-2</v>
      </c>
      <c r="CO16" s="69">
        <v>3.0141400446317704E-2</v>
      </c>
      <c r="CP16" s="69">
        <v>3.1343534300782211E-2</v>
      </c>
      <c r="CQ16" s="69"/>
      <c r="CR16" s="69">
        <f t="shared" si="50"/>
        <v>-7.6579693473026317E-3</v>
      </c>
      <c r="CS16" s="69">
        <f>'RD T1'!E276</f>
        <v>6.8666909930204419E-3</v>
      </c>
      <c r="CT16" s="69">
        <f t="shared" si="51"/>
        <v>-7.9127835428218982E-4</v>
      </c>
    </row>
    <row r="17" spans="1:98" x14ac:dyDescent="0.2">
      <c r="A17" s="10" t="str">
        <f>name!D13</f>
        <v>34 Culture, media and sports occupations</v>
      </c>
      <c r="B17" s="69">
        <v>6.4176873753960612E-2</v>
      </c>
      <c r="C17" s="69">
        <v>0.10129475444711895</v>
      </c>
      <c r="D17" s="69">
        <v>9.6831486483795276E-2</v>
      </c>
      <c r="E17" s="69">
        <v>0.1209525558573568</v>
      </c>
      <c r="F17" s="69">
        <v>0.18631289899213621</v>
      </c>
      <c r="G17" s="11"/>
      <c r="H17" s="69">
        <f t="shared" si="26"/>
        <v>8.9481412508340935E-2</v>
      </c>
      <c r="I17" s="69">
        <f>'RD T1'!E45</f>
        <v>7.4661035654047761E-2</v>
      </c>
      <c r="J17" s="69">
        <f t="shared" si="27"/>
        <v>0.16414244816238871</v>
      </c>
      <c r="L17" t="str">
        <f t="shared" si="28"/>
        <v>34 Culture, media and sports occupations</v>
      </c>
      <c r="M17" s="69">
        <v>1.0522216295473399</v>
      </c>
      <c r="N17" s="69">
        <v>1.4573699298442384</v>
      </c>
      <c r="O17" s="69">
        <v>1.5136853230779916</v>
      </c>
      <c r="P17" s="69">
        <v>1.936303671787823</v>
      </c>
      <c r="Q17" s="69">
        <v>2.9492033147507302</v>
      </c>
      <c r="R17" s="11"/>
      <c r="S17" s="69">
        <f t="shared" si="29"/>
        <v>1.4355179916727385</v>
      </c>
      <c r="T17" s="69">
        <f>'RD T1'!E74</f>
        <v>1.1497147465894435</v>
      </c>
      <c r="U17" s="69">
        <f t="shared" si="30"/>
        <v>2.585232738262182</v>
      </c>
      <c r="W17" t="str">
        <f t="shared" si="31"/>
        <v>34 Culture, media and sports occupations</v>
      </c>
      <c r="X17" s="69">
        <v>2.4986247258452132</v>
      </c>
      <c r="Y17" s="69">
        <v>2.5735952596941831</v>
      </c>
      <c r="Z17" s="69">
        <v>2.5989716914479835</v>
      </c>
      <c r="AA17" s="69">
        <v>2.7795408872203735</v>
      </c>
      <c r="AB17" s="69">
        <v>3.0201205099575836</v>
      </c>
      <c r="AC17" s="69"/>
      <c r="AD17" s="69">
        <f t="shared" si="32"/>
        <v>0.42114881850960018</v>
      </c>
      <c r="AE17" s="69">
        <f>'RD T1'!E103</f>
        <v>1.4550798535686262</v>
      </c>
      <c r="AF17" s="69">
        <f t="shared" si="33"/>
        <v>1.8762286720782264</v>
      </c>
      <c r="AH17" t="str">
        <f t="shared" si="34"/>
        <v>34 Culture, media and sports occupations</v>
      </c>
      <c r="AI17" s="69">
        <v>0.29285818020020504</v>
      </c>
      <c r="AJ17" s="69">
        <v>0.27408988794998168</v>
      </c>
      <c r="AK17" s="69">
        <v>0.33829960933672948</v>
      </c>
      <c r="AL17" s="69">
        <v>0.36098416646431331</v>
      </c>
      <c r="AM17" s="69">
        <v>0.44678711539281368</v>
      </c>
      <c r="AN17" s="69"/>
      <c r="AO17" s="69">
        <f t="shared" si="35"/>
        <v>0.1084875060560842</v>
      </c>
      <c r="AP17" s="69">
        <f>'RD T1'!E132</f>
        <v>0.19656532887264627</v>
      </c>
      <c r="AQ17" s="69">
        <f t="shared" si="36"/>
        <v>0.30505283492873048</v>
      </c>
      <c r="AS17" t="str">
        <f t="shared" si="37"/>
        <v>34 Culture, media and sports occupations</v>
      </c>
      <c r="AT17" s="69">
        <v>0.44374578152755828</v>
      </c>
      <c r="AU17" s="69">
        <v>0.42938422198702042</v>
      </c>
      <c r="AV17" s="69">
        <v>0.43302626340642414</v>
      </c>
      <c r="AW17" s="69">
        <v>0.43532428147092933</v>
      </c>
      <c r="AX17" s="69">
        <v>0.44441049509981029</v>
      </c>
      <c r="AY17" s="69"/>
      <c r="AZ17" s="69">
        <f t="shared" si="38"/>
        <v>1.1384231693386149E-2</v>
      </c>
      <c r="BA17" s="69">
        <f>'RD T1'!E161</f>
        <v>0.21492322164863287</v>
      </c>
      <c r="BB17" s="69">
        <f t="shared" si="39"/>
        <v>0.22630745334201902</v>
      </c>
      <c r="BD17" t="str">
        <f t="shared" si="40"/>
        <v>34 Culture, media and sports occupations</v>
      </c>
      <c r="BE17" s="69">
        <v>1.1474344828298944</v>
      </c>
      <c r="BF17" s="69">
        <v>1.2301568590567875</v>
      </c>
      <c r="BG17" s="69">
        <v>1.1498524155693657</v>
      </c>
      <c r="BH17" s="69">
        <v>1.1232847654280282</v>
      </c>
      <c r="BI17" s="69">
        <v>1.2283017346930947</v>
      </c>
      <c r="BJ17" s="69"/>
      <c r="BK17" s="69">
        <f t="shared" si="41"/>
        <v>7.8449319123728989E-2</v>
      </c>
      <c r="BL17" s="69">
        <f>'RD T1'!E190</f>
        <v>0.45147217064248457</v>
      </c>
      <c r="BM17" s="69">
        <f t="shared" si="42"/>
        <v>0.52992148976621356</v>
      </c>
      <c r="BO17" t="str">
        <f t="shared" si="43"/>
        <v>34 Culture, media and sports occupations</v>
      </c>
      <c r="BP17" s="69">
        <v>0.60746426263871778</v>
      </c>
      <c r="BQ17" s="69">
        <v>0.58179641396070381</v>
      </c>
      <c r="BR17" s="69">
        <v>0.51016858262936271</v>
      </c>
      <c r="BS17" s="69">
        <v>0.38550851366153427</v>
      </c>
      <c r="BT17" s="69">
        <v>0.21690647116768</v>
      </c>
      <c r="BU17" s="69"/>
      <c r="BV17" s="69">
        <f t="shared" si="44"/>
        <v>-0.29326211146168268</v>
      </c>
      <c r="BW17" s="69">
        <f>'RD T1'!E219</f>
        <v>0.13227105344398202</v>
      </c>
      <c r="BX17" s="69">
        <f t="shared" si="45"/>
        <v>-0.16099105801770067</v>
      </c>
      <c r="BZ17" t="str">
        <f t="shared" si="46"/>
        <v>34 Culture, media and sports occupations</v>
      </c>
      <c r="CA17" s="69">
        <v>0.41824140369123808</v>
      </c>
      <c r="CB17" s="69">
        <v>0.5264440359374063</v>
      </c>
      <c r="CC17" s="69">
        <v>0.47728368641049479</v>
      </c>
      <c r="CD17" s="69">
        <v>0.4015547509723737</v>
      </c>
      <c r="CE17" s="69">
        <v>0.32500998084862642</v>
      </c>
      <c r="CF17" s="69"/>
      <c r="CG17" s="69">
        <f t="shared" si="47"/>
        <v>-0.15227370556186837</v>
      </c>
      <c r="CH17" s="69">
        <f>'RD T1'!E248</f>
        <v>0.1328358420121932</v>
      </c>
      <c r="CI17" s="69">
        <f t="shared" si="48"/>
        <v>-1.9437863549675166E-2</v>
      </c>
      <c r="CK17" t="str">
        <f t="shared" si="49"/>
        <v>34 Culture, media and sports occupations</v>
      </c>
      <c r="CL17" s="69">
        <v>7.487220446390408E-2</v>
      </c>
      <c r="CM17" s="69">
        <v>9.7306950461604855E-2</v>
      </c>
      <c r="CN17" s="69">
        <v>0.11933568219942124</v>
      </c>
      <c r="CO17" s="69">
        <v>0.10566874868756966</v>
      </c>
      <c r="CP17" s="69">
        <v>8.8292075167536274E-2</v>
      </c>
      <c r="CQ17" s="69"/>
      <c r="CR17" s="69">
        <f t="shared" si="50"/>
        <v>-3.1043607031884968E-2</v>
      </c>
      <c r="CS17" s="69">
        <f>'RD T1'!E277</f>
        <v>3.5059550979531326E-2</v>
      </c>
      <c r="CT17" s="69">
        <f t="shared" si="51"/>
        <v>4.0159439476463582E-3</v>
      </c>
    </row>
    <row r="18" spans="1:98" x14ac:dyDescent="0.2">
      <c r="A18" s="10" t="str">
        <f>name!D14</f>
        <v>35 Business and public service associate professionals</v>
      </c>
      <c r="B18" s="69">
        <v>0.22105552472141765</v>
      </c>
      <c r="C18" s="69">
        <v>0.27464013312826968</v>
      </c>
      <c r="D18" s="69">
        <v>0.262191296267831</v>
      </c>
      <c r="E18" s="69">
        <v>0.34138467319673271</v>
      </c>
      <c r="F18" s="69">
        <v>0.52745059595259813</v>
      </c>
      <c r="G18" s="11"/>
      <c r="H18" s="69">
        <f t="shared" si="26"/>
        <v>0.26525929968476714</v>
      </c>
      <c r="I18" s="69">
        <f>'RD T1'!E46</f>
        <v>0.18203979940927964</v>
      </c>
      <c r="J18" s="69">
        <f t="shared" si="27"/>
        <v>0.44729909909404675</v>
      </c>
      <c r="L18" t="str">
        <f t="shared" si="28"/>
        <v>35 Business and public service associate professionals</v>
      </c>
      <c r="M18" s="69">
        <v>2.2966067451670948</v>
      </c>
      <c r="N18" s="69">
        <v>2.8316487977953626</v>
      </c>
      <c r="O18" s="69">
        <v>2.9728057450049845</v>
      </c>
      <c r="P18" s="69">
        <v>3.7145862231215059</v>
      </c>
      <c r="Q18" s="69">
        <v>5.3507452380378693</v>
      </c>
      <c r="R18" s="11"/>
      <c r="S18" s="69">
        <f t="shared" si="29"/>
        <v>2.3779394930328848</v>
      </c>
      <c r="T18" s="69">
        <f>'RD T1'!E75</f>
        <v>2.0341979154111378</v>
      </c>
      <c r="U18" s="69">
        <f t="shared" si="30"/>
        <v>4.412137408444023</v>
      </c>
      <c r="W18" t="str">
        <f t="shared" si="31"/>
        <v>35 Business and public service associate professionals</v>
      </c>
      <c r="X18" s="69">
        <v>5.2188462739391293</v>
      </c>
      <c r="Y18" s="69">
        <v>5.2305811201312151</v>
      </c>
      <c r="Z18" s="69">
        <v>5.5293575567305373</v>
      </c>
      <c r="AA18" s="69">
        <v>5.67109551290556</v>
      </c>
      <c r="AB18" s="69">
        <v>5.8398685441121199</v>
      </c>
      <c r="AC18" s="69"/>
      <c r="AD18" s="69">
        <f t="shared" si="32"/>
        <v>0.31051098738158256</v>
      </c>
      <c r="AE18" s="69">
        <f>'RD T1'!E104</f>
        <v>3.0023884789927986</v>
      </c>
      <c r="AF18" s="69">
        <f t="shared" si="33"/>
        <v>3.3128994663743812</v>
      </c>
      <c r="AH18" t="str">
        <f t="shared" si="34"/>
        <v>35 Business and public service associate professionals</v>
      </c>
      <c r="AI18" s="69">
        <v>1.3643346878456175</v>
      </c>
      <c r="AJ18" s="69">
        <v>1.3348029701585684</v>
      </c>
      <c r="AK18" s="69">
        <v>1.4887798895137074</v>
      </c>
      <c r="AL18" s="69">
        <v>1.5309535396182168</v>
      </c>
      <c r="AM18" s="69">
        <v>1.6644233118907727</v>
      </c>
      <c r="AN18" s="69"/>
      <c r="AO18" s="69">
        <f t="shared" si="35"/>
        <v>0.17564342237706532</v>
      </c>
      <c r="AP18" s="69">
        <f>'RD T1'!E133</f>
        <v>0.78186739465280863</v>
      </c>
      <c r="AQ18" s="69">
        <f t="shared" si="36"/>
        <v>0.95751081702987395</v>
      </c>
      <c r="AS18" t="str">
        <f t="shared" si="37"/>
        <v>35 Business and public service associate professionals</v>
      </c>
      <c r="AT18" s="69">
        <v>1.2937933173356042</v>
      </c>
      <c r="AU18" s="69">
        <v>1.2365018268994541</v>
      </c>
      <c r="AV18" s="69">
        <v>1.3281413935498088</v>
      </c>
      <c r="AW18" s="69">
        <v>1.3215276596284284</v>
      </c>
      <c r="AX18" s="69">
        <v>1.3804116041491994</v>
      </c>
      <c r="AY18" s="69"/>
      <c r="AZ18" s="69">
        <f t="shared" si="38"/>
        <v>5.2270210599390632E-2</v>
      </c>
      <c r="BA18" s="69">
        <f>'RD T1'!E162</f>
        <v>0.65281429090844711</v>
      </c>
      <c r="BB18" s="69">
        <f t="shared" si="39"/>
        <v>0.70508450150783775</v>
      </c>
      <c r="BD18" t="str">
        <f t="shared" si="40"/>
        <v>35 Business and public service associate professionals</v>
      </c>
      <c r="BE18" s="69">
        <v>3.9751700021111032</v>
      </c>
      <c r="BF18" s="69">
        <v>4.2049624479668246</v>
      </c>
      <c r="BG18" s="69">
        <v>4.336882347626716</v>
      </c>
      <c r="BH18" s="69">
        <v>3.9398765177747537</v>
      </c>
      <c r="BI18" s="69">
        <v>3.841141589633267</v>
      </c>
      <c r="BJ18" s="69"/>
      <c r="BK18" s="69">
        <f t="shared" si="41"/>
        <v>-0.49574075799344897</v>
      </c>
      <c r="BL18" s="69">
        <f>'RD T1'!E191</f>
        <v>1.5503701905635223</v>
      </c>
      <c r="BM18" s="69">
        <f t="shared" si="42"/>
        <v>1.0546294325700734</v>
      </c>
      <c r="BO18" t="str">
        <f t="shared" si="43"/>
        <v>35 Business and public service associate professionals</v>
      </c>
      <c r="BP18" s="69">
        <v>3.0766369632067327</v>
      </c>
      <c r="BQ18" s="69">
        <v>2.9274150922902669</v>
      </c>
      <c r="BR18" s="69">
        <v>3.1040785527417625</v>
      </c>
      <c r="BS18" s="69">
        <v>2.4357967104011706</v>
      </c>
      <c r="BT18" s="69">
        <v>1.7887475942483062</v>
      </c>
      <c r="BU18" s="69"/>
      <c r="BV18" s="69">
        <f t="shared" si="44"/>
        <v>-1.3153309584934563</v>
      </c>
      <c r="BW18" s="69">
        <f>'RD T1'!E220</f>
        <v>0.92623165315170741</v>
      </c>
      <c r="BX18" s="69">
        <f t="shared" si="45"/>
        <v>-0.38909930534174886</v>
      </c>
      <c r="BZ18" t="str">
        <f t="shared" si="46"/>
        <v>35 Business and public service associate professionals</v>
      </c>
      <c r="CA18" s="69">
        <v>1.5962872276020492</v>
      </c>
      <c r="CB18" s="69">
        <v>1.9734915673779108</v>
      </c>
      <c r="CC18" s="69">
        <v>1.890152941060675</v>
      </c>
      <c r="CD18" s="69">
        <v>1.5131765060721776</v>
      </c>
      <c r="CE18" s="69">
        <v>1.0924883252235571</v>
      </c>
      <c r="CF18" s="69"/>
      <c r="CG18" s="69">
        <f t="shared" si="47"/>
        <v>-0.7976646158371179</v>
      </c>
      <c r="CH18" s="69">
        <f>'RD T1'!E249</f>
        <v>0.44932257192974612</v>
      </c>
      <c r="CI18" s="69">
        <f t="shared" si="48"/>
        <v>-0.34834204390737178</v>
      </c>
      <c r="CK18" t="str">
        <f t="shared" si="49"/>
        <v>35 Business and public service associate professionals</v>
      </c>
      <c r="CL18" s="69">
        <v>0.24236393263121048</v>
      </c>
      <c r="CM18" s="69">
        <v>0.26374980212532012</v>
      </c>
      <c r="CN18" s="69">
        <v>0.33347926044589843</v>
      </c>
      <c r="CO18" s="69">
        <v>0.24112806663819245</v>
      </c>
      <c r="CP18" s="69">
        <v>0.18569763147146423</v>
      </c>
      <c r="CQ18" s="69"/>
      <c r="CR18" s="69">
        <f t="shared" si="50"/>
        <v>-0.1477816289744342</v>
      </c>
      <c r="CS18" s="69">
        <f>'RD T1'!E278</f>
        <v>7.7394546991891314E-2</v>
      </c>
      <c r="CT18" s="69">
        <f t="shared" si="51"/>
        <v>-7.0387081982542885E-2</v>
      </c>
    </row>
    <row r="19" spans="1:98" x14ac:dyDescent="0.2">
      <c r="A19" s="10" t="str">
        <f>name!D15</f>
        <v>41 Administrative occupations</v>
      </c>
      <c r="B19" s="69">
        <v>0.12895704599708263</v>
      </c>
      <c r="C19" s="69">
        <v>0.15304253552798647</v>
      </c>
      <c r="D19" s="69">
        <v>0.15096169864485509</v>
      </c>
      <c r="E19" s="69">
        <v>0.20072902055019198</v>
      </c>
      <c r="F19" s="69">
        <v>0.33832687970487313</v>
      </c>
      <c r="G19" s="11"/>
      <c r="H19" s="69">
        <f t="shared" si="26"/>
        <v>0.18736518106001804</v>
      </c>
      <c r="I19" s="69">
        <f>'RD T1'!E47</f>
        <v>0.13178715891911288</v>
      </c>
      <c r="J19" s="69">
        <f t="shared" si="27"/>
        <v>0.31915233997913095</v>
      </c>
      <c r="L19" t="str">
        <f t="shared" si="28"/>
        <v>41 Administrative occupations</v>
      </c>
      <c r="M19" s="69">
        <v>1.4728044305144212</v>
      </c>
      <c r="N19" s="69">
        <v>1.7584349319572075</v>
      </c>
      <c r="O19" s="69">
        <v>1.9146174148907185</v>
      </c>
      <c r="P19" s="69">
        <v>2.4487600733931982</v>
      </c>
      <c r="Q19" s="69">
        <v>3.8733363121287847</v>
      </c>
      <c r="R19" s="11"/>
      <c r="S19" s="69">
        <f t="shared" si="29"/>
        <v>1.9587188972380662</v>
      </c>
      <c r="T19" s="69">
        <f>'RD T1'!E76</f>
        <v>1.5680865712544518</v>
      </c>
      <c r="U19" s="69">
        <f t="shared" si="30"/>
        <v>3.5268054684925181</v>
      </c>
      <c r="W19" t="str">
        <f t="shared" si="31"/>
        <v>41 Administrative occupations</v>
      </c>
      <c r="X19" s="69">
        <v>5.2191142136263924</v>
      </c>
      <c r="Y19" s="69">
        <v>4.8505968663793677</v>
      </c>
      <c r="Z19" s="69">
        <v>5.5646449361351742</v>
      </c>
      <c r="AA19" s="69">
        <v>6.0296899775619544</v>
      </c>
      <c r="AB19" s="69">
        <v>6.8578492044151673</v>
      </c>
      <c r="AC19" s="69"/>
      <c r="AD19" s="69">
        <f t="shared" si="32"/>
        <v>1.2932042682799931</v>
      </c>
      <c r="AE19" s="69">
        <f>'RD T1'!E105</f>
        <v>3.6449692152410544</v>
      </c>
      <c r="AF19" s="69">
        <f t="shared" si="33"/>
        <v>4.938173483521048</v>
      </c>
      <c r="AH19" t="str">
        <f t="shared" si="34"/>
        <v>41 Administrative occupations</v>
      </c>
      <c r="AI19" s="69">
        <v>1.9733560749831738</v>
      </c>
      <c r="AJ19" s="69">
        <v>1.8065532669610929</v>
      </c>
      <c r="AK19" s="69">
        <v>2.0148380871120417</v>
      </c>
      <c r="AL19" s="69">
        <v>2.1194854108108179</v>
      </c>
      <c r="AM19" s="69">
        <v>2.3907230075306631</v>
      </c>
      <c r="AN19" s="69"/>
      <c r="AO19" s="69">
        <f t="shared" si="35"/>
        <v>0.37588492041862143</v>
      </c>
      <c r="AP19" s="69">
        <f>'RD T1'!E134</f>
        <v>1.3376248755929305</v>
      </c>
      <c r="AQ19" s="69">
        <f t="shared" si="36"/>
        <v>1.713509796011552</v>
      </c>
      <c r="AS19" t="str">
        <f t="shared" si="37"/>
        <v>41 Administrative occupations</v>
      </c>
      <c r="AT19" s="69">
        <v>1.9336947637063391</v>
      </c>
      <c r="AU19" s="69">
        <v>1.792394344810065</v>
      </c>
      <c r="AV19" s="69">
        <v>2.0391998744396069</v>
      </c>
      <c r="AW19" s="69">
        <v>2.1021100169576439</v>
      </c>
      <c r="AX19" s="69">
        <v>2.3207720019208424</v>
      </c>
      <c r="AY19" s="69"/>
      <c r="AZ19" s="69">
        <f t="shared" si="38"/>
        <v>0.2815721274812355</v>
      </c>
      <c r="BA19" s="69">
        <f>'RD T1'!E163</f>
        <v>1.2458604410153724</v>
      </c>
      <c r="BB19" s="69">
        <f t="shared" si="39"/>
        <v>1.5274325684966079</v>
      </c>
      <c r="BD19" t="str">
        <f t="shared" si="40"/>
        <v>41 Administrative occupations</v>
      </c>
      <c r="BE19" s="69">
        <v>6.3437591795610402</v>
      </c>
      <c r="BF19" s="69">
        <v>6.2865130200842652</v>
      </c>
      <c r="BG19" s="69">
        <v>6.5338407547524122</v>
      </c>
      <c r="BH19" s="69">
        <v>5.9433107059922481</v>
      </c>
      <c r="BI19" s="69">
        <v>5.2068957309998893</v>
      </c>
      <c r="BJ19" s="69"/>
      <c r="BK19" s="69">
        <f t="shared" si="41"/>
        <v>-1.3269450237525229</v>
      </c>
      <c r="BL19" s="69">
        <f>'RD T1'!E192</f>
        <v>2.5815730384036226</v>
      </c>
      <c r="BM19" s="69">
        <f t="shared" si="42"/>
        <v>1.2546280146510997</v>
      </c>
      <c r="BO19" t="str">
        <f t="shared" si="43"/>
        <v>41 Administrative occupations</v>
      </c>
      <c r="BP19" s="69">
        <v>7.3225611835986122</v>
      </c>
      <c r="BQ19" s="69">
        <v>6.5068563834579045</v>
      </c>
      <c r="BR19" s="69">
        <v>6.3819337579631616</v>
      </c>
      <c r="BS19" s="69">
        <v>4.8920716192138514</v>
      </c>
      <c r="BT19" s="69">
        <v>2.890484922702885</v>
      </c>
      <c r="BU19" s="69"/>
      <c r="BV19" s="69">
        <f t="shared" si="44"/>
        <v>-3.4914488352602766</v>
      </c>
      <c r="BW19" s="69">
        <f>'RD T1'!E221</f>
        <v>1.936842997952652</v>
      </c>
      <c r="BX19" s="69">
        <f t="shared" si="45"/>
        <v>-1.5546058373076246</v>
      </c>
      <c r="BZ19" t="str">
        <f t="shared" si="46"/>
        <v>41 Administrative occupations</v>
      </c>
      <c r="CA19" s="69">
        <v>3.2663724145609874</v>
      </c>
      <c r="CB19" s="69">
        <v>3.3561573957863491</v>
      </c>
      <c r="CC19" s="69">
        <v>3.4403676848949436</v>
      </c>
      <c r="CD19" s="69">
        <v>2.3073015771975989</v>
      </c>
      <c r="CE19" s="69">
        <v>0.87804306093583484</v>
      </c>
      <c r="CF19" s="69"/>
      <c r="CG19" s="69">
        <f t="shared" si="47"/>
        <v>-2.5623246239591086</v>
      </c>
      <c r="CH19" s="69">
        <f>'RD T1'!E250</f>
        <v>0.63762306088981091</v>
      </c>
      <c r="CI19" s="69">
        <f t="shared" si="48"/>
        <v>-1.9247015630692976</v>
      </c>
      <c r="CK19" t="str">
        <f t="shared" si="49"/>
        <v>41 Administrative occupations</v>
      </c>
      <c r="CL19" s="69">
        <v>0.62243778221346324</v>
      </c>
      <c r="CM19" s="69">
        <v>0.50734794957926177</v>
      </c>
      <c r="CN19" s="69">
        <v>0.57397170630029237</v>
      </c>
      <c r="CO19" s="69">
        <v>0.37029154605539777</v>
      </c>
      <c r="CP19" s="69">
        <v>0.17233109326365406</v>
      </c>
      <c r="CQ19" s="69"/>
      <c r="CR19" s="69">
        <f t="shared" si="50"/>
        <v>-0.40164061303663834</v>
      </c>
      <c r="CS19" s="69">
        <f>'RD T1'!E279</f>
        <v>0.10229697482287967</v>
      </c>
      <c r="CT19" s="69">
        <f t="shared" si="51"/>
        <v>-0.29934363821375864</v>
      </c>
    </row>
    <row r="20" spans="1:98" x14ac:dyDescent="0.2">
      <c r="A20" s="10" t="str">
        <f>name!D16</f>
        <v>42 Secretarial and related occupations</v>
      </c>
      <c r="B20" s="69">
        <v>1.4042126193589476E-2</v>
      </c>
      <c r="C20" s="69">
        <v>1.763719426520249E-2</v>
      </c>
      <c r="D20" s="69">
        <v>1.618277145995662E-2</v>
      </c>
      <c r="E20" s="69">
        <v>2.7780265470580157E-2</v>
      </c>
      <c r="F20" s="69">
        <v>6.0336416331361213E-2</v>
      </c>
      <c r="G20" s="11"/>
      <c r="H20" s="69">
        <f t="shared" si="26"/>
        <v>4.4153644871404593E-2</v>
      </c>
      <c r="I20" s="69">
        <f>'RD T1'!E48</f>
        <v>2.3731356545029735E-2</v>
      </c>
      <c r="J20" s="69">
        <f t="shared" si="27"/>
        <v>6.7885001416434332E-2</v>
      </c>
      <c r="L20" t="str">
        <f t="shared" si="28"/>
        <v>42 Secretarial and related occupations</v>
      </c>
      <c r="M20" s="69">
        <v>0.28439377061333831</v>
      </c>
      <c r="N20" s="69">
        <v>0.29929489323216019</v>
      </c>
      <c r="O20" s="69">
        <v>0.32092271858747784</v>
      </c>
      <c r="P20" s="69">
        <v>0.55046587046398632</v>
      </c>
      <c r="Q20" s="69">
        <v>0.79410858338375934</v>
      </c>
      <c r="R20" s="11"/>
      <c r="S20" s="69">
        <f t="shared" si="29"/>
        <v>0.4731858647962815</v>
      </c>
      <c r="T20" s="69">
        <f>'RD T1'!E77</f>
        <v>0.35912372457800928</v>
      </c>
      <c r="U20" s="69">
        <f t="shared" si="30"/>
        <v>0.83230958937429078</v>
      </c>
      <c r="W20" t="str">
        <f t="shared" si="31"/>
        <v>42 Secretarial and related occupations</v>
      </c>
      <c r="X20" s="69">
        <v>0.99482628853864641</v>
      </c>
      <c r="Y20" s="69">
        <v>0.8775899268009052</v>
      </c>
      <c r="Z20" s="69">
        <v>0.94548180462329012</v>
      </c>
      <c r="AA20" s="69">
        <v>1.4674379106382371</v>
      </c>
      <c r="AB20" s="69">
        <v>2.5792422623577766</v>
      </c>
      <c r="AC20" s="69"/>
      <c r="AD20" s="69">
        <f t="shared" si="32"/>
        <v>1.6337604577344864</v>
      </c>
      <c r="AE20" s="69">
        <f>'RD T1'!E106</f>
        <v>1.0675481787837375</v>
      </c>
      <c r="AF20" s="69">
        <f t="shared" si="33"/>
        <v>2.7013086365182239</v>
      </c>
      <c r="AH20" t="str">
        <f t="shared" si="34"/>
        <v>42 Secretarial and related occupations</v>
      </c>
      <c r="AI20" s="69">
        <v>0.4642691604133542</v>
      </c>
      <c r="AJ20" s="69">
        <v>0.3817872336292466</v>
      </c>
      <c r="AK20" s="69">
        <v>0.44450223841394915</v>
      </c>
      <c r="AL20" s="69">
        <v>0.62331439442097469</v>
      </c>
      <c r="AM20" s="69">
        <v>0.712668046929126</v>
      </c>
      <c r="AN20" s="69"/>
      <c r="AO20" s="69">
        <f t="shared" si="35"/>
        <v>0.26816580851517685</v>
      </c>
      <c r="AP20" s="69">
        <f>'RD T1'!E135</f>
        <v>0.40713540372835566</v>
      </c>
      <c r="AQ20" s="69">
        <f t="shared" si="36"/>
        <v>0.67530121224353246</v>
      </c>
      <c r="AS20" t="str">
        <f t="shared" si="37"/>
        <v>42 Secretarial and related occupations</v>
      </c>
      <c r="AT20" s="69">
        <v>0.38009120091250898</v>
      </c>
      <c r="AU20" s="69">
        <v>0.31120346647990255</v>
      </c>
      <c r="AV20" s="69">
        <v>0.3837472389270376</v>
      </c>
      <c r="AW20" s="69">
        <v>0.49329495888050645</v>
      </c>
      <c r="AX20" s="69">
        <v>0.73694734723135435</v>
      </c>
      <c r="AY20" s="69"/>
      <c r="AZ20" s="69">
        <f t="shared" si="38"/>
        <v>0.35320010830431675</v>
      </c>
      <c r="BA20" s="69">
        <f>'RD T1'!E164</f>
        <v>0.30005923530489709</v>
      </c>
      <c r="BB20" s="69">
        <f t="shared" si="39"/>
        <v>0.65325934360921378</v>
      </c>
      <c r="BD20" t="str">
        <f t="shared" si="40"/>
        <v>42 Secretarial and related occupations</v>
      </c>
      <c r="BE20" s="69">
        <v>1.4269140890601182</v>
      </c>
      <c r="BF20" s="69">
        <v>1.3323288477876665</v>
      </c>
      <c r="BG20" s="69">
        <v>1.2459720342458289</v>
      </c>
      <c r="BH20" s="69">
        <v>1.4313381053178462</v>
      </c>
      <c r="BI20" s="69">
        <v>0.53693338182185624</v>
      </c>
      <c r="BJ20" s="69"/>
      <c r="BK20" s="69">
        <f t="shared" si="41"/>
        <v>-0.70903865242397268</v>
      </c>
      <c r="BL20" s="69">
        <f>'RD T1'!E193</f>
        <v>0.46901719971619776</v>
      </c>
      <c r="BM20" s="69">
        <f t="shared" si="42"/>
        <v>-0.24002145270777492</v>
      </c>
      <c r="BO20" t="str">
        <f t="shared" si="43"/>
        <v>42 Secretarial and related occupations</v>
      </c>
      <c r="BP20" s="69">
        <v>1.9564787173294091</v>
      </c>
      <c r="BQ20" s="69">
        <v>1.6288740340261887</v>
      </c>
      <c r="BR20" s="69">
        <v>1.3891675346187491</v>
      </c>
      <c r="BS20" s="69">
        <v>1.0952021558739724</v>
      </c>
      <c r="BT20" s="69">
        <v>0.25924885222567218</v>
      </c>
      <c r="BU20" s="69"/>
      <c r="BV20" s="69">
        <f t="shared" si="44"/>
        <v>-1.1299186823930769</v>
      </c>
      <c r="BW20" s="69">
        <f>'RD T1'!E222</f>
        <v>0.39522638896203022</v>
      </c>
      <c r="BX20" s="69">
        <f t="shared" si="45"/>
        <v>-0.73469229343104669</v>
      </c>
      <c r="BZ20" t="str">
        <f t="shared" si="46"/>
        <v>42 Secretarial and related occupations</v>
      </c>
      <c r="CA20" s="69">
        <v>1.2992968032572636</v>
      </c>
      <c r="CB20" s="69">
        <v>1.3651733640478771</v>
      </c>
      <c r="CC20" s="69">
        <v>1.317456618257308</v>
      </c>
      <c r="CD20" s="69">
        <v>0.77648384943283666</v>
      </c>
      <c r="CE20" s="69">
        <v>0.24984685975418133</v>
      </c>
      <c r="CF20" s="69"/>
      <c r="CG20" s="69">
        <f t="shared" si="47"/>
        <v>-1.0676097585031266</v>
      </c>
      <c r="CH20" s="69">
        <f>'RD T1'!E251</f>
        <v>0.25428750826521612</v>
      </c>
      <c r="CI20" s="69">
        <f t="shared" si="48"/>
        <v>-0.81332225023791049</v>
      </c>
      <c r="CK20" t="str">
        <f t="shared" si="49"/>
        <v>42 Secretarial and related occupations</v>
      </c>
      <c r="CL20" s="69">
        <v>0.25338979673026812</v>
      </c>
      <c r="CM20" s="69">
        <v>0.2196216974391707</v>
      </c>
      <c r="CN20" s="69">
        <v>0.23300224583380857</v>
      </c>
      <c r="CO20" s="69">
        <v>0.2373709419138767</v>
      </c>
      <c r="CP20" s="69">
        <v>7.1462634160743554E-2</v>
      </c>
      <c r="CQ20" s="69"/>
      <c r="CR20" s="69">
        <f t="shared" si="50"/>
        <v>-0.16153961167306502</v>
      </c>
      <c r="CS20" s="69">
        <f>'RD T1'!E280</f>
        <v>7.1193167762400131E-2</v>
      </c>
      <c r="CT20" s="69">
        <f t="shared" si="51"/>
        <v>-9.0346443910664889E-2</v>
      </c>
    </row>
    <row r="21" spans="1:98" x14ac:dyDescent="0.2">
      <c r="A21" s="10" t="str">
        <f>name!D17</f>
        <v>51 Skilled agricultural and related trades</v>
      </c>
      <c r="B21" s="69">
        <v>1.0370422362357717E-2</v>
      </c>
      <c r="C21" s="69">
        <v>1.8206144041869987E-2</v>
      </c>
      <c r="D21" s="69">
        <v>1.6006987486414923E-2</v>
      </c>
      <c r="E21" s="69">
        <v>2.1462621548348063E-2</v>
      </c>
      <c r="F21" s="69">
        <v>3.7473818671497058E-2</v>
      </c>
      <c r="G21" s="11"/>
      <c r="H21" s="69">
        <f t="shared" si="26"/>
        <v>2.1466831185082136E-2</v>
      </c>
      <c r="I21" s="69">
        <f>'RD T1'!E49</f>
        <v>1.9786343861663093E-2</v>
      </c>
      <c r="J21" s="69">
        <f t="shared" si="27"/>
        <v>4.1253175046745229E-2</v>
      </c>
      <c r="L21" t="str">
        <f t="shared" si="28"/>
        <v>51 Skilled agricultural and related trades</v>
      </c>
      <c r="M21" s="69">
        <v>7.1598561911047839E-2</v>
      </c>
      <c r="N21" s="69">
        <v>7.4603113548064967E-2</v>
      </c>
      <c r="O21" s="69">
        <v>8.2454788634613918E-2</v>
      </c>
      <c r="P21" s="69">
        <v>0.10997888235805325</v>
      </c>
      <c r="Q21" s="69">
        <v>0.1791669214131989</v>
      </c>
      <c r="R21" s="11"/>
      <c r="S21" s="69">
        <f t="shared" si="29"/>
        <v>9.671213277858498E-2</v>
      </c>
      <c r="T21" s="69">
        <f>'RD T1'!E78</f>
        <v>6.641468668389007E-2</v>
      </c>
      <c r="U21" s="69">
        <f t="shared" si="30"/>
        <v>0.16312681946247504</v>
      </c>
      <c r="W21" t="str">
        <f t="shared" si="31"/>
        <v>51 Skilled agricultural and related trades</v>
      </c>
      <c r="X21" s="69">
        <v>0.59532605521051662</v>
      </c>
      <c r="Y21" s="69">
        <v>0.54712153144977871</v>
      </c>
      <c r="Z21" s="69">
        <v>0.67012710621167149</v>
      </c>
      <c r="AA21" s="69">
        <v>0.82336802903483242</v>
      </c>
      <c r="AB21" s="69">
        <v>1.149016112157196</v>
      </c>
      <c r="AC21" s="69"/>
      <c r="AD21" s="69">
        <f t="shared" si="32"/>
        <v>0.47888900594552453</v>
      </c>
      <c r="AE21" s="69">
        <f>'RD T1'!E107</f>
        <v>0.61728045262496467</v>
      </c>
      <c r="AF21" s="69">
        <f t="shared" si="33"/>
        <v>1.0961694585704893</v>
      </c>
      <c r="AH21" t="str">
        <f t="shared" si="34"/>
        <v>51 Skilled agricultural and related trades</v>
      </c>
      <c r="AI21" s="69">
        <v>0.27190454796625396</v>
      </c>
      <c r="AJ21" s="69">
        <v>0.28108574978987927</v>
      </c>
      <c r="AK21" s="69">
        <v>0.29294716033443802</v>
      </c>
      <c r="AL21" s="69">
        <v>0.37281486348297604</v>
      </c>
      <c r="AM21" s="69">
        <v>0.50809420571822961</v>
      </c>
      <c r="AN21" s="69"/>
      <c r="AO21" s="69">
        <f t="shared" si="35"/>
        <v>0.21514704538379159</v>
      </c>
      <c r="AP21" s="69">
        <f>'RD T1'!E136</f>
        <v>0.29050441036728869</v>
      </c>
      <c r="AQ21" s="69">
        <f t="shared" si="36"/>
        <v>0.50565145575108028</v>
      </c>
      <c r="AS21" t="str">
        <f t="shared" si="37"/>
        <v>51 Skilled agricultural and related trades</v>
      </c>
      <c r="AT21" s="69">
        <v>0.44350393313996894</v>
      </c>
      <c r="AU21" s="69">
        <v>0.42984515809545754</v>
      </c>
      <c r="AV21" s="69">
        <v>0.45535578815841132</v>
      </c>
      <c r="AW21" s="69">
        <v>0.54320416238178881</v>
      </c>
      <c r="AX21" s="69">
        <v>0.7171871682593961</v>
      </c>
      <c r="AY21" s="69"/>
      <c r="AZ21" s="69">
        <f t="shared" si="38"/>
        <v>0.26183138010098478</v>
      </c>
      <c r="BA21" s="69">
        <f>'RD T1'!E165</f>
        <v>0.37441937268950182</v>
      </c>
      <c r="BB21" s="69">
        <f t="shared" si="39"/>
        <v>0.6362507527904866</v>
      </c>
      <c r="BD21" t="str">
        <f t="shared" si="40"/>
        <v>51 Skilled agricultural and related trades</v>
      </c>
      <c r="BE21" s="69">
        <v>0.91505842498669054</v>
      </c>
      <c r="BF21" s="69">
        <v>0.83802910063454827</v>
      </c>
      <c r="BG21" s="69">
        <v>0.859710588396701</v>
      </c>
      <c r="BH21" s="69">
        <v>0.8568315598446824</v>
      </c>
      <c r="BI21" s="69">
        <v>0.91655669014404206</v>
      </c>
      <c r="BJ21" s="69"/>
      <c r="BK21" s="69">
        <f t="shared" si="41"/>
        <v>5.684610174734106E-2</v>
      </c>
      <c r="BL21" s="69">
        <f>'RD T1'!E194</f>
        <v>0.41252554699588373</v>
      </c>
      <c r="BM21" s="69">
        <f t="shared" si="42"/>
        <v>0.46937164874322479</v>
      </c>
      <c r="BO21" t="str">
        <f t="shared" si="43"/>
        <v>51 Skilled agricultural and related trades</v>
      </c>
      <c r="BP21" s="69">
        <v>1.2689797301876875</v>
      </c>
      <c r="BQ21" s="69">
        <v>1.0754907432490475</v>
      </c>
      <c r="BR21" s="69">
        <v>1.1373278490055658</v>
      </c>
      <c r="BS21" s="69">
        <v>1.043578812009726</v>
      </c>
      <c r="BT21" s="69">
        <v>0.99944589849171783</v>
      </c>
      <c r="BU21" s="69"/>
      <c r="BV21" s="69">
        <f t="shared" si="44"/>
        <v>-0.137881950513848</v>
      </c>
      <c r="BW21" s="69">
        <f>'RD T1'!E223</f>
        <v>0.55701570713630622</v>
      </c>
      <c r="BX21" s="69">
        <f t="shared" si="45"/>
        <v>0.41913375662245822</v>
      </c>
      <c r="BZ21" t="str">
        <f t="shared" si="46"/>
        <v>51 Skilled agricultural and related trades</v>
      </c>
      <c r="CA21" s="69">
        <v>0.99593477185651746</v>
      </c>
      <c r="CB21" s="69">
        <v>1.0634802624080548</v>
      </c>
      <c r="CC21" s="69">
        <v>1.0085339870969996</v>
      </c>
      <c r="CD21" s="69">
        <v>0.9584105557503324</v>
      </c>
      <c r="CE21" s="69">
        <v>1.0531384116420521</v>
      </c>
      <c r="CF21" s="69"/>
      <c r="CG21" s="69">
        <f t="shared" si="47"/>
        <v>4.4604424545052535E-2</v>
      </c>
      <c r="CH21" s="69">
        <f>'RD T1'!E252</f>
        <v>0.40061968726629749</v>
      </c>
      <c r="CI21" s="69">
        <f t="shared" si="48"/>
        <v>0.44522411181135002</v>
      </c>
      <c r="CK21" t="str">
        <f t="shared" si="49"/>
        <v>51 Skilled agricultural and related trades</v>
      </c>
      <c r="CL21" s="69">
        <v>0.44374245192352363</v>
      </c>
      <c r="CM21" s="69">
        <v>0.44659639000598284</v>
      </c>
      <c r="CN21" s="69">
        <v>0.72945115918561698</v>
      </c>
      <c r="CO21" s="69">
        <v>0.56684732694411555</v>
      </c>
      <c r="CP21" s="69">
        <v>0.22395935777215639</v>
      </c>
      <c r="CQ21" s="69"/>
      <c r="CR21" s="69">
        <f t="shared" si="50"/>
        <v>-0.50549180141346062</v>
      </c>
      <c r="CS21" s="69">
        <f>'RD T1'!E281</f>
        <v>0.16722898195902375</v>
      </c>
      <c r="CT21" s="69">
        <f t="shared" si="51"/>
        <v>-0.33826281945443687</v>
      </c>
    </row>
    <row r="22" spans="1:98" x14ac:dyDescent="0.2">
      <c r="A22" s="10" t="str">
        <f>name!D18</f>
        <v>52 Skilled metal, electrical and electronic trades</v>
      </c>
      <c r="B22" s="69">
        <v>1.0960218658454228E-2</v>
      </c>
      <c r="C22" s="69">
        <v>1.3767231563868125E-2</v>
      </c>
      <c r="D22" s="69">
        <v>1.3950576183185548E-2</v>
      </c>
      <c r="E22" s="69">
        <v>2.0028168603149973E-2</v>
      </c>
      <c r="F22" s="69">
        <v>3.0797039468733019E-2</v>
      </c>
      <c r="G22" s="11"/>
      <c r="H22" s="69">
        <f t="shared" si="26"/>
        <v>1.6846463285547474E-2</v>
      </c>
      <c r="I22" s="69">
        <f>'RD T1'!E50</f>
        <v>9.1691012268797466E-3</v>
      </c>
      <c r="J22" s="69">
        <f t="shared" si="27"/>
        <v>2.601556451242722E-2</v>
      </c>
      <c r="L22" t="str">
        <f t="shared" si="28"/>
        <v>52 Skilled metal, electrical and electronic trades</v>
      </c>
      <c r="M22" s="69">
        <v>0.26433528741123186</v>
      </c>
      <c r="N22" s="69">
        <v>0.3466604528051464</v>
      </c>
      <c r="O22" s="69">
        <v>0.27444117501790344</v>
      </c>
      <c r="P22" s="69">
        <v>0.49855652593907168</v>
      </c>
      <c r="Q22" s="69">
        <v>0.9373207633802848</v>
      </c>
      <c r="R22" s="11"/>
      <c r="S22" s="69">
        <f t="shared" si="29"/>
        <v>0.66287958836238137</v>
      </c>
      <c r="T22" s="69">
        <f>'RD T1'!E79</f>
        <v>0.31565586437019671</v>
      </c>
      <c r="U22" s="69">
        <f t="shared" si="30"/>
        <v>0.97853545273257803</v>
      </c>
      <c r="W22" t="str">
        <f t="shared" si="31"/>
        <v>52 Skilled metal, electrical and electronic trades</v>
      </c>
      <c r="X22" s="69">
        <v>0.77855215330885663</v>
      </c>
      <c r="Y22" s="69">
        <v>0.79513479701820422</v>
      </c>
      <c r="Z22" s="69">
        <v>0.6723426932315002</v>
      </c>
      <c r="AA22" s="69">
        <v>0.91022779911268903</v>
      </c>
      <c r="AB22" s="69">
        <v>1.1907569494188031</v>
      </c>
      <c r="AC22" s="69"/>
      <c r="AD22" s="69">
        <f t="shared" si="32"/>
        <v>0.51841425618730286</v>
      </c>
      <c r="AE22" s="69">
        <f>'RD T1'!E108</f>
        <v>0.51407790001461429</v>
      </c>
      <c r="AF22" s="69">
        <f t="shared" si="33"/>
        <v>1.0324921562019171</v>
      </c>
      <c r="AH22" t="str">
        <f t="shared" si="34"/>
        <v>52 Skilled metal, electrical and electronic trades</v>
      </c>
      <c r="AI22" s="69">
        <v>0.30695949459227734</v>
      </c>
      <c r="AJ22" s="69">
        <v>0.30665360562880722</v>
      </c>
      <c r="AK22" s="69">
        <v>0.27414166576241322</v>
      </c>
      <c r="AL22" s="69">
        <v>0.34577473738751535</v>
      </c>
      <c r="AM22" s="69">
        <v>0.40697248252434348</v>
      </c>
      <c r="AN22" s="69"/>
      <c r="AO22" s="69">
        <f t="shared" si="35"/>
        <v>0.13283081676193026</v>
      </c>
      <c r="AP22" s="69">
        <f>'RD T1'!E137</f>
        <v>0.17509793105953592</v>
      </c>
      <c r="AQ22" s="69">
        <f t="shared" si="36"/>
        <v>0.30792874782146618</v>
      </c>
      <c r="AS22" t="str">
        <f t="shared" si="37"/>
        <v>52 Skilled metal, electrical and electronic trades</v>
      </c>
      <c r="AT22" s="69">
        <v>1.2003251282549594</v>
      </c>
      <c r="AU22" s="69">
        <v>1.1574101950349627</v>
      </c>
      <c r="AV22" s="69">
        <v>1.0239924349453771</v>
      </c>
      <c r="AW22" s="69">
        <v>1.1769851857671518</v>
      </c>
      <c r="AX22" s="69">
        <v>1.3857507345681095</v>
      </c>
      <c r="AY22" s="69"/>
      <c r="AZ22" s="69">
        <f t="shared" si="38"/>
        <v>0.36175829962273243</v>
      </c>
      <c r="BA22" s="69">
        <f>'RD T1'!E166</f>
        <v>0.57856869588199533</v>
      </c>
      <c r="BB22" s="69">
        <f t="shared" si="39"/>
        <v>0.94032699550472776</v>
      </c>
      <c r="BD22" t="str">
        <f t="shared" si="40"/>
        <v>52 Skilled metal, electrical and electronic trades</v>
      </c>
      <c r="BE22" s="69">
        <v>7.1447739754444513</v>
      </c>
      <c r="BF22" s="69">
        <v>7.1105309823035672</v>
      </c>
      <c r="BG22" s="69">
        <v>6.2992177410976877</v>
      </c>
      <c r="BH22" s="69">
        <v>6.3191543496327398</v>
      </c>
      <c r="BI22" s="69">
        <v>6.3128913387372672</v>
      </c>
      <c r="BJ22" s="69"/>
      <c r="BK22" s="69">
        <f t="shared" si="41"/>
        <v>1.3673597639579427E-2</v>
      </c>
      <c r="BL22" s="69">
        <f>'RD T1'!E195</f>
        <v>2.1457272852052505</v>
      </c>
      <c r="BM22" s="69">
        <f t="shared" si="42"/>
        <v>2.1594008828448299</v>
      </c>
      <c r="BO22" t="str">
        <f t="shared" si="43"/>
        <v>52 Skilled metal, electrical and electronic trades</v>
      </c>
      <c r="BP22" s="69">
        <v>3.854179600874803</v>
      </c>
      <c r="BQ22" s="69">
        <v>3.3752064582205064</v>
      </c>
      <c r="BR22" s="69">
        <v>3.2505466776414895</v>
      </c>
      <c r="BS22" s="69">
        <v>2.7242712928583583</v>
      </c>
      <c r="BT22" s="69">
        <v>1.970377987096021</v>
      </c>
      <c r="BU22" s="69"/>
      <c r="BV22" s="69">
        <f t="shared" si="44"/>
        <v>-1.2801686905454686</v>
      </c>
      <c r="BW22" s="69">
        <f>'RD T1'!E224</f>
        <v>0.99948565161213143</v>
      </c>
      <c r="BX22" s="69">
        <f t="shared" si="45"/>
        <v>-0.28068303893333713</v>
      </c>
      <c r="BZ22" t="str">
        <f t="shared" si="46"/>
        <v>52 Skilled metal, electrical and electronic trades</v>
      </c>
      <c r="CA22" s="69">
        <v>1.8636271468042795</v>
      </c>
      <c r="CB22" s="69">
        <v>2.1634574461457006</v>
      </c>
      <c r="CC22" s="69">
        <v>1.7054342569306122</v>
      </c>
      <c r="CD22" s="69">
        <v>1.5353858141927978</v>
      </c>
      <c r="CE22" s="69">
        <v>0.88606068062164867</v>
      </c>
      <c r="CF22" s="69"/>
      <c r="CG22" s="69">
        <f t="shared" si="47"/>
        <v>-0.81937357630896357</v>
      </c>
      <c r="CH22" s="69">
        <f>'RD T1'!E253</f>
        <v>0.45537801381665283</v>
      </c>
      <c r="CI22" s="69">
        <f t="shared" si="48"/>
        <v>-0.36399556249231074</v>
      </c>
      <c r="CK22" t="str">
        <f t="shared" si="49"/>
        <v>52 Skilled metal, electrical and electronic trades</v>
      </c>
      <c r="CL22" s="69">
        <v>0.40332753906434315</v>
      </c>
      <c r="CM22" s="69">
        <v>0.429094301003135</v>
      </c>
      <c r="CN22" s="69">
        <v>0.52057173222644493</v>
      </c>
      <c r="CO22" s="69">
        <v>0.36023857979119778</v>
      </c>
      <c r="CP22" s="69">
        <v>0.1723063234869941</v>
      </c>
      <c r="CQ22" s="69"/>
      <c r="CR22" s="69">
        <f t="shared" si="50"/>
        <v>-0.34826540873945083</v>
      </c>
      <c r="CS22" s="69">
        <f>'RD T1'!E282</f>
        <v>0.10234520166035115</v>
      </c>
      <c r="CT22" s="69">
        <f t="shared" si="51"/>
        <v>-0.24592020707909967</v>
      </c>
    </row>
    <row r="23" spans="1:98" x14ac:dyDescent="0.2">
      <c r="A23" s="10" t="str">
        <f>name!D19</f>
        <v>53 Skilled construction and building trades</v>
      </c>
      <c r="B23" s="69">
        <v>7.3979836704528212E-3</v>
      </c>
      <c r="C23" s="69">
        <v>5.6107776838673351E-3</v>
      </c>
      <c r="D23" s="69">
        <v>3.6841364651434582E-3</v>
      </c>
      <c r="E23" s="69">
        <v>7.6366205346703447E-3</v>
      </c>
      <c r="F23" s="69">
        <v>9.6974211029350402E-3</v>
      </c>
      <c r="G23" s="11"/>
      <c r="H23" s="69">
        <f t="shared" si="26"/>
        <v>6.0132846377915824E-3</v>
      </c>
      <c r="I23" s="69">
        <f>'RD T1'!E51</f>
        <v>3.3527634255132196E-3</v>
      </c>
      <c r="J23" s="69">
        <f t="shared" si="27"/>
        <v>9.3660480633048025E-3</v>
      </c>
      <c r="L23" t="str">
        <f t="shared" si="28"/>
        <v>53 Skilled construction and building trades</v>
      </c>
      <c r="M23" s="69">
        <v>0.12083209994821793</v>
      </c>
      <c r="N23" s="69">
        <v>0.14831810961901826</v>
      </c>
      <c r="O23" s="69">
        <v>0.10907391395941825</v>
      </c>
      <c r="P23" s="69">
        <v>0.18945811984454206</v>
      </c>
      <c r="Q23" s="69">
        <v>0.28642780645322569</v>
      </c>
      <c r="R23" s="11"/>
      <c r="S23" s="69">
        <f t="shared" si="29"/>
        <v>0.17735389249380745</v>
      </c>
      <c r="T23" s="69">
        <f>'RD T1'!E80</f>
        <v>9.9681482367511842E-2</v>
      </c>
      <c r="U23" s="69">
        <f t="shared" si="30"/>
        <v>0.27703537486131929</v>
      </c>
      <c r="W23" t="str">
        <f t="shared" si="31"/>
        <v>53 Skilled construction and building trades</v>
      </c>
      <c r="X23" s="69">
        <v>0.51466105306178334</v>
      </c>
      <c r="Y23" s="69">
        <v>0.48401679690381549</v>
      </c>
      <c r="Z23" s="69">
        <v>0.39384631902224088</v>
      </c>
      <c r="AA23" s="69">
        <v>0.56479137125454115</v>
      </c>
      <c r="AB23" s="69">
        <v>0.69721980631783587</v>
      </c>
      <c r="AC23" s="69"/>
      <c r="AD23" s="69">
        <f t="shared" si="32"/>
        <v>0.30337348729559499</v>
      </c>
      <c r="AE23" s="69">
        <f>'RD T1'!E109</f>
        <v>0.30927893039741355</v>
      </c>
      <c r="AF23" s="69">
        <f t="shared" si="33"/>
        <v>0.6126524176930086</v>
      </c>
      <c r="AH23" t="str">
        <f t="shared" si="34"/>
        <v>53 Skilled construction and building trades</v>
      </c>
      <c r="AI23" s="69">
        <v>0.28356751267641567</v>
      </c>
      <c r="AJ23" s="69">
        <v>0.32337569232695673</v>
      </c>
      <c r="AK23" s="69">
        <v>0.25473447917512182</v>
      </c>
      <c r="AL23" s="69">
        <v>0.36707150103187086</v>
      </c>
      <c r="AM23" s="69">
        <v>0.46716289228671115</v>
      </c>
      <c r="AN23" s="69"/>
      <c r="AO23" s="69">
        <f t="shared" si="35"/>
        <v>0.21242841311158933</v>
      </c>
      <c r="AP23" s="69">
        <f>'RD T1'!E138</f>
        <v>0.22293644148253616</v>
      </c>
      <c r="AQ23" s="69">
        <f t="shared" si="36"/>
        <v>0.43536485459412549</v>
      </c>
      <c r="AS23" t="str">
        <f t="shared" si="37"/>
        <v>53 Skilled construction and building trades</v>
      </c>
      <c r="AT23" s="69">
        <v>0.47478306084613059</v>
      </c>
      <c r="AU23" s="69">
        <v>0.48714303422907984</v>
      </c>
      <c r="AV23" s="69">
        <v>0.39741159427082673</v>
      </c>
      <c r="AW23" s="69">
        <v>0.5827637707038037</v>
      </c>
      <c r="AX23" s="69">
        <v>0.71069753802371449</v>
      </c>
      <c r="AY23" s="69"/>
      <c r="AZ23" s="69">
        <f t="shared" si="38"/>
        <v>0.31328594375288776</v>
      </c>
      <c r="BA23" s="69">
        <f>'RD T1'!E167</f>
        <v>0.34751644902640555</v>
      </c>
      <c r="BB23" s="69">
        <f t="shared" si="39"/>
        <v>0.66080239277929331</v>
      </c>
      <c r="BD23" t="str">
        <f t="shared" si="40"/>
        <v>53 Skilled construction and building trades</v>
      </c>
      <c r="BE23" s="69">
        <v>5.40490994610344</v>
      </c>
      <c r="BF23" s="69">
        <v>5.4991358597902842</v>
      </c>
      <c r="BG23" s="69">
        <v>4.235619375068568</v>
      </c>
      <c r="BH23" s="69">
        <v>4.734847045962586</v>
      </c>
      <c r="BI23" s="69">
        <v>4.7715248309636298</v>
      </c>
      <c r="BJ23" s="69"/>
      <c r="BK23" s="69">
        <f t="shared" si="41"/>
        <v>0.53590545589506178</v>
      </c>
      <c r="BL23" s="69">
        <f>'RD T1'!E196</f>
        <v>1.7385132050679994</v>
      </c>
      <c r="BM23" s="69">
        <f t="shared" si="42"/>
        <v>2.274418660963061</v>
      </c>
      <c r="BO23" t="str">
        <f t="shared" si="43"/>
        <v>53 Skilled construction and building trades</v>
      </c>
      <c r="BP23" s="69">
        <v>4.2561153989462497</v>
      </c>
      <c r="BQ23" s="69">
        <v>4.2958902493729259</v>
      </c>
      <c r="BR23" s="69">
        <v>3.7260501526536287</v>
      </c>
      <c r="BS23" s="69">
        <v>4.0179990651601676</v>
      </c>
      <c r="BT23" s="69">
        <v>3.9625319112764892</v>
      </c>
      <c r="BU23" s="69"/>
      <c r="BV23" s="69">
        <f t="shared" si="44"/>
        <v>0.23648175862286047</v>
      </c>
      <c r="BW23" s="69">
        <f>'RD T1'!E225</f>
        <v>1.9099725331358419</v>
      </c>
      <c r="BX23" s="69">
        <f t="shared" si="45"/>
        <v>2.1464542917587024</v>
      </c>
      <c r="BZ23" t="str">
        <f t="shared" si="46"/>
        <v>53 Skilled construction and building trades</v>
      </c>
      <c r="CA23" s="69">
        <v>2.050262306566033</v>
      </c>
      <c r="CB23" s="69">
        <v>2.6165524334928927</v>
      </c>
      <c r="CC23" s="69">
        <v>1.8474251746244281</v>
      </c>
      <c r="CD23" s="69">
        <v>2.0194043772287071</v>
      </c>
      <c r="CE23" s="69">
        <v>2.1512123505910585</v>
      </c>
      <c r="CF23" s="69"/>
      <c r="CG23" s="69">
        <f t="shared" si="47"/>
        <v>0.30378717596663041</v>
      </c>
      <c r="CH23" s="69">
        <f>'RD T1'!E254</f>
        <v>0.75055896797959065</v>
      </c>
      <c r="CI23" s="69">
        <f t="shared" si="48"/>
        <v>1.0543461439462209</v>
      </c>
      <c r="CK23" t="str">
        <f t="shared" si="49"/>
        <v>53 Skilled construction and building trades</v>
      </c>
      <c r="CL23" s="69">
        <v>0.66790616584747942</v>
      </c>
      <c r="CM23" s="69">
        <v>0.75371781422045525</v>
      </c>
      <c r="CN23" s="69">
        <v>0.85588645227867632</v>
      </c>
      <c r="CO23" s="69">
        <v>0.53799853668831255</v>
      </c>
      <c r="CP23" s="69">
        <v>0.17237613278434022</v>
      </c>
      <c r="CQ23" s="69"/>
      <c r="CR23" s="69">
        <f t="shared" si="50"/>
        <v>-0.68351031949433616</v>
      </c>
      <c r="CS23" s="69">
        <f>'RD T1'!E283</f>
        <v>0.1353613916445946</v>
      </c>
      <c r="CT23" s="69">
        <f t="shared" si="51"/>
        <v>-0.54814892784974156</v>
      </c>
    </row>
    <row r="24" spans="1:98" x14ac:dyDescent="0.2">
      <c r="A24" s="10" t="str">
        <f>name!D20</f>
        <v>54 Textiles, printing and other skilled trades</v>
      </c>
      <c r="B24" s="69">
        <v>2.6569620280988963E-2</v>
      </c>
      <c r="C24" s="69">
        <v>3.1136205728322149E-2</v>
      </c>
      <c r="D24" s="69">
        <v>2.690038247501457E-2</v>
      </c>
      <c r="E24" s="69">
        <v>4.0639351994123503E-2</v>
      </c>
      <c r="F24" s="69">
        <v>6.6993048456118892E-2</v>
      </c>
      <c r="G24" s="11"/>
      <c r="H24" s="69">
        <f t="shared" si="26"/>
        <v>4.0092665981104322E-2</v>
      </c>
      <c r="I24" s="69">
        <f>'RD T1'!E52</f>
        <v>2.3571029352946738E-2</v>
      </c>
      <c r="J24" s="69">
        <f t="shared" si="27"/>
        <v>6.3663695334051057E-2</v>
      </c>
      <c r="L24" t="str">
        <f t="shared" si="28"/>
        <v>54 Textiles, printing and other skilled trades</v>
      </c>
      <c r="M24" s="69">
        <v>0.18453653137668194</v>
      </c>
      <c r="N24" s="69">
        <v>0.26305221519539929</v>
      </c>
      <c r="O24" s="69">
        <v>0.26645591435998367</v>
      </c>
      <c r="P24" s="69">
        <v>0.391170948770029</v>
      </c>
      <c r="Q24" s="69">
        <v>0.62753961585721663</v>
      </c>
      <c r="R24" s="11"/>
      <c r="S24" s="69">
        <f t="shared" si="29"/>
        <v>0.36108370149723296</v>
      </c>
      <c r="T24" s="69">
        <f>'RD T1'!E81</f>
        <v>0.25857570872695368</v>
      </c>
      <c r="U24" s="69">
        <f t="shared" si="30"/>
        <v>0.61965941022418658</v>
      </c>
      <c r="W24" t="str">
        <f t="shared" si="31"/>
        <v>54 Textiles, printing and other skilled trades</v>
      </c>
      <c r="X24" s="69">
        <v>0.54952571551665197</v>
      </c>
      <c r="Y24" s="69">
        <v>0.54411097725138657</v>
      </c>
      <c r="Z24" s="69">
        <v>0.55426153408079903</v>
      </c>
      <c r="AA24" s="69">
        <v>0.70407430572952068</v>
      </c>
      <c r="AB24" s="69">
        <v>0.8059691630009318</v>
      </c>
      <c r="AC24" s="69"/>
      <c r="AD24" s="69">
        <f t="shared" si="32"/>
        <v>0.25170762892013276</v>
      </c>
      <c r="AE24" s="69">
        <f>'RD T1'!E110</f>
        <v>0.42401865309802383</v>
      </c>
      <c r="AF24" s="69">
        <f t="shared" si="33"/>
        <v>0.67572628201815665</v>
      </c>
      <c r="AH24" t="str">
        <f t="shared" si="34"/>
        <v>54 Textiles, printing and other skilled trades</v>
      </c>
      <c r="AI24" s="69">
        <v>0.24329446788928516</v>
      </c>
      <c r="AJ24" s="69">
        <v>0.21703475848535866</v>
      </c>
      <c r="AK24" s="69">
        <v>0.25620462687261331</v>
      </c>
      <c r="AL24" s="69">
        <v>0.30335890903908236</v>
      </c>
      <c r="AM24" s="69">
        <v>0.38685926249601621</v>
      </c>
      <c r="AN24" s="69"/>
      <c r="AO24" s="69">
        <f t="shared" si="35"/>
        <v>0.1306546356234029</v>
      </c>
      <c r="AP24" s="69">
        <f>'RD T1'!E139</f>
        <v>0.20248109716900495</v>
      </c>
      <c r="AQ24" s="69">
        <f t="shared" si="36"/>
        <v>0.33313573279240782</v>
      </c>
      <c r="AS24" t="str">
        <f t="shared" si="37"/>
        <v>54 Textiles, printing and other skilled trades</v>
      </c>
      <c r="AT24" s="69">
        <v>0.26712221313956991</v>
      </c>
      <c r="AU24" s="69">
        <v>0.24699863838814468</v>
      </c>
      <c r="AV24" s="69">
        <v>0.26566158925510219</v>
      </c>
      <c r="AW24" s="69">
        <v>0.33288418107783407</v>
      </c>
      <c r="AX24" s="69">
        <v>0.32664240794727778</v>
      </c>
      <c r="AY24" s="69"/>
      <c r="AZ24" s="69">
        <f t="shared" si="38"/>
        <v>6.0980818692175587E-2</v>
      </c>
      <c r="BA24" s="69">
        <f>'RD T1'!E168</f>
        <v>0.1938577523220516</v>
      </c>
      <c r="BB24" s="69">
        <f t="shared" si="39"/>
        <v>0.25483857101422719</v>
      </c>
      <c r="BD24" t="str">
        <f t="shared" si="40"/>
        <v>54 Textiles, printing and other skilled trades</v>
      </c>
      <c r="BE24" s="69">
        <v>1.8740374595517313</v>
      </c>
      <c r="BF24" s="69">
        <v>1.8457908883672043</v>
      </c>
      <c r="BG24" s="69">
        <v>1.6099323819670461</v>
      </c>
      <c r="BH24" s="69">
        <v>1.7671847213554011</v>
      </c>
      <c r="BI24" s="69">
        <v>1.7646817556155632</v>
      </c>
      <c r="BJ24" s="69"/>
      <c r="BK24" s="69">
        <f t="shared" si="41"/>
        <v>0.15474937364851704</v>
      </c>
      <c r="BL24" s="69">
        <f>'RD T1'!E197</f>
        <v>0.68968700758455848</v>
      </c>
      <c r="BM24" s="69">
        <f t="shared" si="42"/>
        <v>0.84443638123307552</v>
      </c>
      <c r="BO24" t="str">
        <f t="shared" si="43"/>
        <v>54 Textiles, printing and other skilled trades</v>
      </c>
      <c r="BP24" s="69">
        <v>1.9730389601198404</v>
      </c>
      <c r="BQ24" s="69">
        <v>1.6696667560574681</v>
      </c>
      <c r="BR24" s="69">
        <v>1.6600099913761732</v>
      </c>
      <c r="BS24" s="69">
        <v>1.4812499890499351</v>
      </c>
      <c r="BT24" s="69">
        <v>1.2272907746334061</v>
      </c>
      <c r="BU24" s="69"/>
      <c r="BV24" s="69">
        <f t="shared" si="44"/>
        <v>-0.43271921674276714</v>
      </c>
      <c r="BW24" s="69">
        <f>'RD T1'!E226</f>
        <v>0.57311784559249201</v>
      </c>
      <c r="BX24" s="69">
        <f t="shared" si="45"/>
        <v>0.14039862884972487</v>
      </c>
      <c r="BZ24" t="str">
        <f t="shared" si="46"/>
        <v>54 Textiles, printing and other skilled trades</v>
      </c>
      <c r="CA24" s="69">
        <v>1.3388787531797131</v>
      </c>
      <c r="CB24" s="69">
        <v>1.5044792181226692</v>
      </c>
      <c r="CC24" s="69">
        <v>1.3835260636292726</v>
      </c>
      <c r="CD24" s="69">
        <v>1.324083177302565</v>
      </c>
      <c r="CE24" s="69">
        <v>0.9696860700256047</v>
      </c>
      <c r="CF24" s="69"/>
      <c r="CG24" s="69">
        <f t="shared" si="47"/>
        <v>-0.41383999360366786</v>
      </c>
      <c r="CH24" s="69">
        <f>'RD T1'!E255</f>
        <v>0.4242884803496873</v>
      </c>
      <c r="CI24" s="69">
        <f t="shared" si="48"/>
        <v>1.0448486746019447E-2</v>
      </c>
      <c r="CK24" t="str">
        <f t="shared" si="49"/>
        <v>54 Textiles, printing and other skilled trades</v>
      </c>
      <c r="CL24" s="69">
        <v>0.41684357078199269</v>
      </c>
      <c r="CM24" s="69">
        <v>0.37790557254439627</v>
      </c>
      <c r="CN24" s="69">
        <v>0.4648818835139038</v>
      </c>
      <c r="CO24" s="69">
        <v>0.26089958466793112</v>
      </c>
      <c r="CP24" s="69">
        <v>0.14580203554893459</v>
      </c>
      <c r="CQ24" s="69"/>
      <c r="CR24" s="69">
        <f t="shared" si="50"/>
        <v>-0.31907984796496924</v>
      </c>
      <c r="CS24" s="69">
        <f>'RD T1'!E284</f>
        <v>8.0138059026554603E-2</v>
      </c>
      <c r="CT24" s="69">
        <f t="shared" si="51"/>
        <v>-0.23894178893841464</v>
      </c>
    </row>
    <row r="25" spans="1:98" x14ac:dyDescent="0.2">
      <c r="A25" s="10" t="str">
        <f>name!D21</f>
        <v>61 Caring personal service occupations</v>
      </c>
      <c r="B25" s="69">
        <v>1.4709465876715372E-2</v>
      </c>
      <c r="C25" s="69">
        <v>1.7075716267941143E-2</v>
      </c>
      <c r="D25" s="69">
        <v>1.6292764791576094E-2</v>
      </c>
      <c r="E25" s="69">
        <v>2.4181076755886925E-2</v>
      </c>
      <c r="F25" s="69">
        <v>4.2772748634294755E-2</v>
      </c>
      <c r="G25" s="11"/>
      <c r="H25" s="69">
        <f t="shared" si="26"/>
        <v>2.6479983842718661E-2</v>
      </c>
      <c r="I25" s="69">
        <f>'RD T1'!E53</f>
        <v>1.6551833708903882E-2</v>
      </c>
      <c r="J25" s="69">
        <f t="shared" si="27"/>
        <v>4.3031817551622539E-2</v>
      </c>
      <c r="L25" t="str">
        <f t="shared" si="28"/>
        <v>61 Caring personal service occupations</v>
      </c>
      <c r="M25" s="69">
        <v>0.83041390855572728</v>
      </c>
      <c r="N25" s="69">
        <v>0.96427418702584478</v>
      </c>
      <c r="O25" s="69">
        <v>0.97901030477618267</v>
      </c>
      <c r="P25" s="69">
        <v>1.4235489510393475</v>
      </c>
      <c r="Q25" s="69">
        <v>2.4558395607922354</v>
      </c>
      <c r="R25" s="11"/>
      <c r="S25" s="69">
        <f t="shared" si="29"/>
        <v>1.4768292560160527</v>
      </c>
      <c r="T25" s="69">
        <f>'RD T1'!E82</f>
        <v>1.031153415741682</v>
      </c>
      <c r="U25" s="69">
        <f t="shared" si="30"/>
        <v>2.5079826717577349</v>
      </c>
      <c r="W25" t="str">
        <f t="shared" si="31"/>
        <v>61 Caring personal service occupations</v>
      </c>
      <c r="X25" s="69">
        <v>2.8980506312101912</v>
      </c>
      <c r="Y25" s="69">
        <v>2.7311059026937223</v>
      </c>
      <c r="Z25" s="69">
        <v>2.93744909498364</v>
      </c>
      <c r="AA25" s="69">
        <v>3.6287771809440907</v>
      </c>
      <c r="AB25" s="69">
        <v>4.5338250067114867</v>
      </c>
      <c r="AC25" s="69"/>
      <c r="AD25" s="69">
        <f t="shared" si="32"/>
        <v>1.5963759117278467</v>
      </c>
      <c r="AE25" s="69">
        <f>'RD T1'!E111</f>
        <v>2.6258747471390498</v>
      </c>
      <c r="AF25" s="69">
        <f t="shared" si="33"/>
        <v>4.222250658866896</v>
      </c>
      <c r="AH25" t="str">
        <f t="shared" si="34"/>
        <v>61 Caring personal service occupations</v>
      </c>
      <c r="AI25" s="69">
        <v>2.7153830474986251</v>
      </c>
      <c r="AJ25" s="69">
        <v>2.2350772639259975</v>
      </c>
      <c r="AK25" s="69">
        <v>2.3912057650375647</v>
      </c>
      <c r="AL25" s="69">
        <v>2.6691295465962606</v>
      </c>
      <c r="AM25" s="69">
        <v>2.9136742993179672</v>
      </c>
      <c r="AN25" s="69"/>
      <c r="AO25" s="69">
        <f t="shared" si="35"/>
        <v>0.52246853428040252</v>
      </c>
      <c r="AP25" s="69">
        <f>'RD T1'!E140</f>
        <v>1.6637193239112469</v>
      </c>
      <c r="AQ25" s="69">
        <f t="shared" si="36"/>
        <v>2.1861878581916496</v>
      </c>
      <c r="AS25" t="str">
        <f t="shared" si="37"/>
        <v>61 Caring personal service occupations</v>
      </c>
      <c r="AT25" s="69">
        <v>1.4692318385690253</v>
      </c>
      <c r="AU25" s="69">
        <v>1.3250988444687628</v>
      </c>
      <c r="AV25" s="69">
        <v>1.4788446879632962</v>
      </c>
      <c r="AW25" s="69">
        <v>1.7069491843855946</v>
      </c>
      <c r="AX25" s="69">
        <v>1.9923752181511416</v>
      </c>
      <c r="AY25" s="69"/>
      <c r="AZ25" s="69">
        <f t="shared" si="38"/>
        <v>0.51353053018784545</v>
      </c>
      <c r="BA25" s="69">
        <f>'RD T1'!E169</f>
        <v>1.1267215831495656</v>
      </c>
      <c r="BB25" s="69">
        <f t="shared" si="39"/>
        <v>1.6402521133374111</v>
      </c>
      <c r="BD25" t="str">
        <f t="shared" si="40"/>
        <v>61 Caring personal service occupations</v>
      </c>
      <c r="BE25" s="69">
        <v>8.8622769398326202</v>
      </c>
      <c r="BF25" s="69">
        <v>9.8841527143032071</v>
      </c>
      <c r="BG25" s="69">
        <v>9.2790294440795353</v>
      </c>
      <c r="BH25" s="69">
        <v>10.906732306026399</v>
      </c>
      <c r="BI25" s="69">
        <v>13.418481978597852</v>
      </c>
      <c r="BJ25" s="69"/>
      <c r="BK25" s="69">
        <f t="shared" si="41"/>
        <v>4.1394525345183162</v>
      </c>
      <c r="BL25" s="69">
        <f>'RD T1'!E198</f>
        <v>6.218943579916286</v>
      </c>
      <c r="BM25" s="69">
        <f t="shared" si="42"/>
        <v>10.358396114434601</v>
      </c>
      <c r="BO25" t="str">
        <f t="shared" si="43"/>
        <v>61 Caring personal service occupations</v>
      </c>
      <c r="BP25" s="69">
        <v>7.5157261425063044</v>
      </c>
      <c r="BQ25" s="69">
        <v>6.9341396352839304</v>
      </c>
      <c r="BR25" s="69">
        <v>5.8253479947044582</v>
      </c>
      <c r="BS25" s="69">
        <v>5.7269240495718723</v>
      </c>
      <c r="BT25" s="69">
        <v>4.4841093901373181</v>
      </c>
      <c r="BU25" s="69"/>
      <c r="BV25" s="69">
        <f t="shared" si="44"/>
        <v>-1.3412386045671401</v>
      </c>
      <c r="BW25" s="69">
        <f>'RD T1'!E227</f>
        <v>2.7148126907300769</v>
      </c>
      <c r="BX25" s="69">
        <f t="shared" si="45"/>
        <v>1.3735740861629369</v>
      </c>
      <c r="BZ25" t="str">
        <f t="shared" si="46"/>
        <v>61 Caring personal service occupations</v>
      </c>
      <c r="CA25" s="69">
        <v>1.7680671346842454</v>
      </c>
      <c r="CB25" s="69">
        <v>1.1355011807511037</v>
      </c>
      <c r="CC25" s="69">
        <v>1.0227805092061661</v>
      </c>
      <c r="CD25" s="69">
        <v>0.77319649184005912</v>
      </c>
      <c r="CE25" s="69">
        <v>0.77074427009629409</v>
      </c>
      <c r="CF25" s="69"/>
      <c r="CG25" s="69">
        <f t="shared" si="47"/>
        <v>-0.25203623910987205</v>
      </c>
      <c r="CH25" s="69">
        <f>'RD T1'!E256</f>
        <v>0.24200443479277783</v>
      </c>
      <c r="CI25" s="69">
        <f t="shared" si="48"/>
        <v>-1.0031804317094217E-2</v>
      </c>
      <c r="CK25" t="str">
        <f t="shared" si="49"/>
        <v>61 Caring personal service occupations</v>
      </c>
      <c r="CL25" s="69">
        <v>0.19894295950254814</v>
      </c>
      <c r="CM25" s="69">
        <v>0.1524429457260493</v>
      </c>
      <c r="CN25" s="69">
        <v>0.18705769574152625</v>
      </c>
      <c r="CO25" s="69">
        <v>0.2006227891510397</v>
      </c>
      <c r="CP25" s="69">
        <v>0.23368438030724181</v>
      </c>
      <c r="CQ25" s="69"/>
      <c r="CR25" s="69">
        <f t="shared" si="50"/>
        <v>4.6626684565715559E-2</v>
      </c>
      <c r="CS25" s="69">
        <f>'RD T1'!E285</f>
        <v>7.125083368961635E-2</v>
      </c>
      <c r="CT25" s="69">
        <f t="shared" si="51"/>
        <v>0.11787751825533191</v>
      </c>
    </row>
    <row r="26" spans="1:98" x14ac:dyDescent="0.2">
      <c r="A26" s="10" t="str">
        <f>name!D22</f>
        <v>62 Leisure, travel and related personal service occupations</v>
      </c>
      <c r="B26" s="69">
        <v>9.096117563447163E-3</v>
      </c>
      <c r="C26" s="69">
        <v>2.007503439897446E-2</v>
      </c>
      <c r="D26" s="69">
        <v>2.1451979959550806E-2</v>
      </c>
      <c r="E26" s="69">
        <v>3.0253024579472852E-2</v>
      </c>
      <c r="F26" s="69">
        <v>4.8299145358686527E-2</v>
      </c>
      <c r="G26" s="11"/>
      <c r="H26" s="69">
        <f t="shared" si="26"/>
        <v>2.684716539913572E-2</v>
      </c>
      <c r="I26" s="69">
        <f>'RD T1'!E54</f>
        <v>2.125930135030845E-2</v>
      </c>
      <c r="J26" s="69">
        <f t="shared" si="27"/>
        <v>4.8106466749444174E-2</v>
      </c>
      <c r="L26" t="str">
        <f t="shared" si="28"/>
        <v>62 Leisure, travel and related personal service occupations</v>
      </c>
      <c r="M26" s="69">
        <v>0.15951683653633267</v>
      </c>
      <c r="N26" s="69">
        <v>0.19623545077262236</v>
      </c>
      <c r="O26" s="69">
        <v>0.17653736743353737</v>
      </c>
      <c r="P26" s="69">
        <v>0.26202958703039037</v>
      </c>
      <c r="Q26" s="69">
        <v>0.4613264933983196</v>
      </c>
      <c r="R26" s="11"/>
      <c r="S26" s="69">
        <f t="shared" si="29"/>
        <v>0.28478912596478223</v>
      </c>
      <c r="T26" s="69">
        <f>'RD T1'!E83</f>
        <v>0.17744311900079029</v>
      </c>
      <c r="U26" s="69">
        <f t="shared" si="30"/>
        <v>0.46223224496557253</v>
      </c>
      <c r="W26" t="str">
        <f t="shared" si="31"/>
        <v>62 Leisure, travel and related personal service occupations</v>
      </c>
      <c r="X26" s="69">
        <v>0.63701363094439356</v>
      </c>
      <c r="Y26" s="69">
        <v>0.73102604604651544</v>
      </c>
      <c r="Z26" s="69">
        <v>0.70698248928267082</v>
      </c>
      <c r="AA26" s="69">
        <v>0.95988801614818564</v>
      </c>
      <c r="AB26" s="69">
        <v>1.3225197099798529</v>
      </c>
      <c r="AC26" s="69"/>
      <c r="AD26" s="69">
        <f t="shared" si="32"/>
        <v>0.61553722069718209</v>
      </c>
      <c r="AE26" s="69">
        <f>'RD T1'!E112</f>
        <v>0.68222521372292777</v>
      </c>
      <c r="AF26" s="69">
        <f t="shared" si="33"/>
        <v>1.2977624344201097</v>
      </c>
      <c r="AH26" t="str">
        <f t="shared" si="34"/>
        <v>62 Leisure, travel and related personal service occupations</v>
      </c>
      <c r="AI26" s="69">
        <v>0.40946387186257832</v>
      </c>
      <c r="AJ26" s="69">
        <v>0.4523504119233599</v>
      </c>
      <c r="AK26" s="69">
        <v>0.4428787011818715</v>
      </c>
      <c r="AL26" s="69">
        <v>0.56365570783662566</v>
      </c>
      <c r="AM26" s="69">
        <v>0.78388409713199747</v>
      </c>
      <c r="AN26" s="69"/>
      <c r="AO26" s="69">
        <f t="shared" si="35"/>
        <v>0.34100539595012597</v>
      </c>
      <c r="AP26" s="69">
        <f>'RD T1'!E141</f>
        <v>0.41149631020220179</v>
      </c>
      <c r="AQ26" s="69">
        <f t="shared" si="36"/>
        <v>0.75250170615232781</v>
      </c>
      <c r="AS26" t="str">
        <f t="shared" si="37"/>
        <v>62 Leisure, travel and related personal service occupations</v>
      </c>
      <c r="AT26" s="69">
        <v>0.44155342320598001</v>
      </c>
      <c r="AU26" s="69">
        <v>0.53402414177559099</v>
      </c>
      <c r="AV26" s="69">
        <v>0.52010693699634425</v>
      </c>
      <c r="AW26" s="69">
        <v>0.67600742088546451</v>
      </c>
      <c r="AX26" s="69">
        <v>0.95957425787141737</v>
      </c>
      <c r="AY26" s="69"/>
      <c r="AZ26" s="69">
        <f t="shared" si="38"/>
        <v>0.43946732087507312</v>
      </c>
      <c r="BA26" s="69">
        <f>'RD T1'!E170</f>
        <v>0.49524625713151876</v>
      </c>
      <c r="BB26" s="69">
        <f t="shared" si="39"/>
        <v>0.93471357800659183</v>
      </c>
      <c r="BD26" t="str">
        <f t="shared" si="40"/>
        <v>62 Leisure, travel and related personal service occupations</v>
      </c>
      <c r="BE26" s="69">
        <v>1.8378708158580621</v>
      </c>
      <c r="BF26" s="69">
        <v>2.0042383150862491</v>
      </c>
      <c r="BG26" s="69">
        <v>1.6409338559616293</v>
      </c>
      <c r="BH26" s="69">
        <v>1.7391490636850684</v>
      </c>
      <c r="BI26" s="69">
        <v>1.7748871641826294</v>
      </c>
      <c r="BJ26" s="69"/>
      <c r="BK26" s="69">
        <f t="shared" si="41"/>
        <v>0.13395330822100004</v>
      </c>
      <c r="BL26" s="69">
        <f>'RD T1'!E199</f>
        <v>0.75901275952814129</v>
      </c>
      <c r="BM26" s="69">
        <f t="shared" si="42"/>
        <v>0.89296606774914133</v>
      </c>
      <c r="BO26" t="str">
        <f t="shared" si="43"/>
        <v>62 Leisure, travel and related personal service occupations</v>
      </c>
      <c r="BP26" s="69">
        <v>2.036013642924559</v>
      </c>
      <c r="BQ26" s="69">
        <v>2.0588991339006077</v>
      </c>
      <c r="BR26" s="69">
        <v>1.6869836746504139</v>
      </c>
      <c r="BS26" s="69">
        <v>1.593644664722516</v>
      </c>
      <c r="BT26" s="69">
        <v>1.2741130910800047</v>
      </c>
      <c r="BU26" s="69"/>
      <c r="BV26" s="69">
        <f t="shared" si="44"/>
        <v>-0.41287058357040918</v>
      </c>
      <c r="BW26" s="69">
        <f>'RD T1'!E228</f>
        <v>0.74277299777662065</v>
      </c>
      <c r="BX26" s="69">
        <f t="shared" si="45"/>
        <v>0.32990241420621147</v>
      </c>
      <c r="BZ26" t="str">
        <f t="shared" si="46"/>
        <v>62 Leisure, travel and related personal service occupations</v>
      </c>
      <c r="CA26" s="69">
        <v>1.0917687592493306</v>
      </c>
      <c r="CB26" s="69">
        <v>1.4205046136456461</v>
      </c>
      <c r="CC26" s="69">
        <v>1.282014838702477</v>
      </c>
      <c r="CD26" s="69">
        <v>1.3847698399572439</v>
      </c>
      <c r="CE26" s="69">
        <v>1.3985525879318037</v>
      </c>
      <c r="CF26" s="69"/>
      <c r="CG26" s="69">
        <f t="shared" si="47"/>
        <v>0.11653774922932669</v>
      </c>
      <c r="CH26" s="69">
        <f>'RD T1'!E257</f>
        <v>0.54394279429609671</v>
      </c>
      <c r="CI26" s="69">
        <f t="shared" si="48"/>
        <v>0.6604805435254234</v>
      </c>
      <c r="CK26" t="str">
        <f t="shared" si="49"/>
        <v>62 Leisure, travel and related personal service occupations</v>
      </c>
      <c r="CL26" s="69">
        <v>0.31353535570323265</v>
      </c>
      <c r="CM26" s="69">
        <v>0.26689777930992054</v>
      </c>
      <c r="CN26" s="69">
        <v>0.29653709183821075</v>
      </c>
      <c r="CO26" s="69">
        <v>0.2251233009624363</v>
      </c>
      <c r="CP26" s="69">
        <v>0.16599644921319859</v>
      </c>
      <c r="CQ26" s="69"/>
      <c r="CR26" s="69">
        <f t="shared" si="50"/>
        <v>-0.13054064262501217</v>
      </c>
      <c r="CS26" s="69">
        <f>'RD T1'!E286</f>
        <v>7.4933523921702869E-2</v>
      </c>
      <c r="CT26" s="69">
        <f t="shared" si="51"/>
        <v>-5.5607118703309297E-2</v>
      </c>
    </row>
    <row r="27" spans="1:98" x14ac:dyDescent="0.2">
      <c r="A27" s="10" t="str">
        <f>name!D23</f>
        <v>63 Community and civil enforcement occupations</v>
      </c>
      <c r="B27" s="69">
        <v>5.4667907564672305E-4</v>
      </c>
      <c r="C27" s="69">
        <v>5.1238313242628461E-4</v>
      </c>
      <c r="D27" s="69">
        <v>5.8119353285131193E-4</v>
      </c>
      <c r="E27" s="69">
        <v>7.6432414489000042E-4</v>
      </c>
      <c r="F27" s="69">
        <v>1.264879643680941E-3</v>
      </c>
      <c r="G27" s="11"/>
      <c r="H27" s="69">
        <f t="shared" si="26"/>
        <v>6.8368611082962908E-4</v>
      </c>
      <c r="I27" s="69">
        <f>'RD T1'!E55</f>
        <v>4.6228295966724118E-4</v>
      </c>
      <c r="J27" s="69">
        <f t="shared" si="27"/>
        <v>1.1459690704968702E-3</v>
      </c>
      <c r="L27" t="str">
        <f t="shared" si="28"/>
        <v>63 Community and civil enforcement occupations</v>
      </c>
      <c r="M27" s="69">
        <v>9.3631510219515483E-3</v>
      </c>
      <c r="N27" s="69">
        <v>8.5491776950057299E-3</v>
      </c>
      <c r="O27" s="69">
        <v>1.1405593250857684E-2</v>
      </c>
      <c r="P27" s="69">
        <v>1.2161637875716412E-2</v>
      </c>
      <c r="Q27" s="69">
        <v>2.0080244792508889E-2</v>
      </c>
      <c r="R27" s="11"/>
      <c r="S27" s="69">
        <f t="shared" si="29"/>
        <v>8.674651541651205E-3</v>
      </c>
      <c r="T27" s="69">
        <f>'RD T1'!E84</f>
        <v>7.3545436734018923E-3</v>
      </c>
      <c r="U27" s="69">
        <f t="shared" si="30"/>
        <v>1.6029195215053096E-2</v>
      </c>
      <c r="W27" t="str">
        <f t="shared" si="31"/>
        <v>63 Community and civil enforcement occupations</v>
      </c>
      <c r="X27" s="69">
        <v>4.267832237221228E-2</v>
      </c>
      <c r="Y27" s="69">
        <v>3.4704851771441357E-2</v>
      </c>
      <c r="Z27" s="69">
        <v>4.0881231631549095E-2</v>
      </c>
      <c r="AA27" s="69">
        <v>4.4714903982365835E-2</v>
      </c>
      <c r="AB27" s="69">
        <v>5.2233524309239346E-2</v>
      </c>
      <c r="AC27" s="69"/>
      <c r="AD27" s="69">
        <f t="shared" si="32"/>
        <v>1.1352292677690251E-2</v>
      </c>
      <c r="AE27" s="69">
        <f>'RD T1'!E113</f>
        <v>3.0286022741416795E-2</v>
      </c>
      <c r="AF27" s="69">
        <f t="shared" si="33"/>
        <v>4.163831541910705E-2</v>
      </c>
      <c r="AH27" t="str">
        <f t="shared" si="34"/>
        <v>63 Community and civil enforcement occupations</v>
      </c>
      <c r="AI27" s="69">
        <v>1.3045442154887177E-2</v>
      </c>
      <c r="AJ27" s="69">
        <v>9.9546370083689485E-3</v>
      </c>
      <c r="AK27" s="69">
        <v>1.3722118125337258E-2</v>
      </c>
      <c r="AL27" s="69">
        <v>1.2277597814974938E-2</v>
      </c>
      <c r="AM27" s="69">
        <v>1.4388217932539086E-2</v>
      </c>
      <c r="AN27" s="69"/>
      <c r="AO27" s="69">
        <f t="shared" si="35"/>
        <v>6.6609980720182781E-4</v>
      </c>
      <c r="AP27" s="69">
        <f>'RD T1'!E142</f>
        <v>7.8415500776555132E-3</v>
      </c>
      <c r="AQ27" s="69">
        <f t="shared" si="36"/>
        <v>8.507649884857341E-3</v>
      </c>
      <c r="AS27" t="str">
        <f t="shared" si="37"/>
        <v>63 Community and civil enforcement occupations</v>
      </c>
      <c r="AT27" s="69">
        <v>1.291878638319967E-2</v>
      </c>
      <c r="AU27" s="69">
        <v>9.1415650672809247E-3</v>
      </c>
      <c r="AV27" s="69">
        <v>1.2592320657552827E-2</v>
      </c>
      <c r="AW27" s="69">
        <v>1.0040506615615195E-2</v>
      </c>
      <c r="AX27" s="69">
        <v>1.0282574893515554E-2</v>
      </c>
      <c r="AY27" s="69"/>
      <c r="AZ27" s="69">
        <f t="shared" si="38"/>
        <v>-2.3097457640372729E-3</v>
      </c>
      <c r="BA27" s="69">
        <f>'RD T1'!E171</f>
        <v>6.1274622920728852E-3</v>
      </c>
      <c r="BB27" s="69">
        <f t="shared" si="39"/>
        <v>3.8177165280356123E-3</v>
      </c>
      <c r="BD27" t="str">
        <f t="shared" si="40"/>
        <v>63 Community and civil enforcement occupations</v>
      </c>
      <c r="BE27" s="69">
        <v>5.8697050750642417E-2</v>
      </c>
      <c r="BF27" s="69">
        <v>3.6003565026712724E-2</v>
      </c>
      <c r="BG27" s="69">
        <v>5.2114837025818712E-2</v>
      </c>
      <c r="BH27" s="69">
        <v>3.3022947540199028E-2</v>
      </c>
      <c r="BI27" s="69">
        <v>3.344192835443028E-2</v>
      </c>
      <c r="BJ27" s="69"/>
      <c r="BK27" s="69">
        <f t="shared" si="41"/>
        <v>-1.8672908671388433E-2</v>
      </c>
      <c r="BL27" s="69">
        <f>'RD T1'!E200</f>
        <v>1.206763376497417E-2</v>
      </c>
      <c r="BM27" s="69">
        <f t="shared" si="42"/>
        <v>-6.6052749064142626E-3</v>
      </c>
      <c r="BO27" t="str">
        <f t="shared" si="43"/>
        <v>63 Community and civil enforcement occupations</v>
      </c>
      <c r="BP27" s="69">
        <v>7.8068233831355166E-2</v>
      </c>
      <c r="BQ27" s="69">
        <v>5.374183534182294E-2</v>
      </c>
      <c r="BR27" s="69">
        <v>7.5829270515251249E-2</v>
      </c>
      <c r="BS27" s="69">
        <v>5.0667973129886239E-2</v>
      </c>
      <c r="BT27" s="69">
        <v>4.4480668242402342E-2</v>
      </c>
      <c r="BU27" s="69"/>
      <c r="BV27" s="69">
        <f t="shared" si="44"/>
        <v>-3.1348602272848906E-2</v>
      </c>
      <c r="BW27" s="69">
        <f>'RD T1'!E229</f>
        <v>2.2177050226808687E-2</v>
      </c>
      <c r="BX27" s="69">
        <f t="shared" si="45"/>
        <v>-9.1715520460402197E-3</v>
      </c>
      <c r="BZ27" t="str">
        <f t="shared" si="46"/>
        <v>63 Community and civil enforcement occupations</v>
      </c>
      <c r="CA27" s="69">
        <v>6.0085256372514509E-2</v>
      </c>
      <c r="CB27" s="69">
        <v>5.5096682333335693E-2</v>
      </c>
      <c r="CC27" s="69">
        <v>6.8573277166480109E-2</v>
      </c>
      <c r="CD27" s="69">
        <v>5.3839885509715656E-2</v>
      </c>
      <c r="CE27" s="69">
        <v>5.5739390618384427E-2</v>
      </c>
      <c r="CF27" s="69"/>
      <c r="CG27" s="69">
        <f t="shared" si="47"/>
        <v>-1.2833886548095683E-2</v>
      </c>
      <c r="CH27" s="69">
        <f>'RD T1'!E258</f>
        <v>1.9549745926727643E-2</v>
      </c>
      <c r="CI27" s="69">
        <f t="shared" si="48"/>
        <v>6.7158593786319602E-3</v>
      </c>
      <c r="CK27" t="str">
        <f t="shared" si="49"/>
        <v>63 Community and civil enforcement occupations</v>
      </c>
      <c r="CL27" s="69">
        <v>1.2864751905374394E-2</v>
      </c>
      <c r="CM27" s="69">
        <v>8.6263196688844759E-3</v>
      </c>
      <c r="CN27" s="69">
        <v>1.8668220978918973E-2</v>
      </c>
      <c r="CO27" s="69">
        <v>8.049808146923609E-3</v>
      </c>
      <c r="CP27" s="69">
        <v>6.6251659162917514E-3</v>
      </c>
      <c r="CQ27" s="69"/>
      <c r="CR27" s="69">
        <f t="shared" si="50"/>
        <v>-1.2043055062627222E-2</v>
      </c>
      <c r="CS27" s="69">
        <f>'RD T1'!E287</f>
        <v>2.3933142280002655E-3</v>
      </c>
      <c r="CT27" s="69">
        <f t="shared" si="51"/>
        <v>-9.6497408346269565E-3</v>
      </c>
    </row>
    <row r="28" spans="1:98" x14ac:dyDescent="0.2">
      <c r="A28" s="10" t="str">
        <f>name!D24</f>
        <v>71 Sales occupations</v>
      </c>
      <c r="B28" s="69">
        <v>5.1430192315831069E-2</v>
      </c>
      <c r="C28" s="69">
        <v>6.1405116767171621E-2</v>
      </c>
      <c r="D28" s="69">
        <v>5.255969718291259E-2</v>
      </c>
      <c r="E28" s="69">
        <v>6.9655424822718623E-2</v>
      </c>
      <c r="F28" s="69">
        <v>0.10109358790526908</v>
      </c>
      <c r="G28" s="11"/>
      <c r="H28" s="69">
        <f t="shared" si="26"/>
        <v>4.853389072235649E-2</v>
      </c>
      <c r="I28" s="69">
        <f>'RD T1'!E56</f>
        <v>3.4772816753166139E-2</v>
      </c>
      <c r="J28" s="69">
        <f t="shared" si="27"/>
        <v>8.3306707475522629E-2</v>
      </c>
      <c r="L28" t="str">
        <f t="shared" si="28"/>
        <v>71 Sales occupations</v>
      </c>
      <c r="M28" s="69">
        <v>0.697415671336168</v>
      </c>
      <c r="N28" s="69">
        <v>0.80581582977406685</v>
      </c>
      <c r="O28" s="69">
        <v>0.79467708989313635</v>
      </c>
      <c r="P28" s="69">
        <v>1.078235372404476</v>
      </c>
      <c r="Q28" s="69">
        <v>1.8402070581958387</v>
      </c>
      <c r="R28" s="11"/>
      <c r="S28" s="69">
        <f t="shared" si="29"/>
        <v>1.0455299683027024</v>
      </c>
      <c r="T28" s="69">
        <f>'RD T1'!E85</f>
        <v>0.61618087531417987</v>
      </c>
      <c r="U28" s="69">
        <f t="shared" si="30"/>
        <v>1.6617108436168824</v>
      </c>
      <c r="W28" t="str">
        <f t="shared" si="31"/>
        <v>71 Sales occupations</v>
      </c>
      <c r="X28" s="69">
        <v>2.8189730126573367</v>
      </c>
      <c r="Y28" s="69">
        <v>2.7326081569728298</v>
      </c>
      <c r="Z28" s="69">
        <v>2.9514768559711251</v>
      </c>
      <c r="AA28" s="69">
        <v>3.35434520981886</v>
      </c>
      <c r="AB28" s="69">
        <v>4.1993036081776278</v>
      </c>
      <c r="AC28" s="69"/>
      <c r="AD28" s="69">
        <f t="shared" si="32"/>
        <v>1.2478267522065027</v>
      </c>
      <c r="AE28" s="69">
        <f>'RD T1'!E114</f>
        <v>2.0743279418942819</v>
      </c>
      <c r="AF28" s="69">
        <f t="shared" si="33"/>
        <v>3.3221546941007847</v>
      </c>
      <c r="AH28" t="str">
        <f t="shared" si="34"/>
        <v>71 Sales occupations</v>
      </c>
      <c r="AI28" s="69">
        <v>1.0058421421790456</v>
      </c>
      <c r="AJ28" s="69">
        <v>0.95267423643821547</v>
      </c>
      <c r="AK28" s="69">
        <v>1.0750552845307297</v>
      </c>
      <c r="AL28" s="69">
        <v>1.1759591674868877</v>
      </c>
      <c r="AM28" s="69">
        <v>1.478012210737194</v>
      </c>
      <c r="AN28" s="69"/>
      <c r="AO28" s="69">
        <f t="shared" si="35"/>
        <v>0.40295692620646428</v>
      </c>
      <c r="AP28" s="69">
        <f>'RD T1'!E143</f>
        <v>0.74198911435724946</v>
      </c>
      <c r="AQ28" s="69">
        <f t="shared" si="36"/>
        <v>1.1449460405637137</v>
      </c>
      <c r="AS28" t="str">
        <f t="shared" si="37"/>
        <v>71 Sales occupations</v>
      </c>
      <c r="AT28" s="69">
        <v>0.82486004599639229</v>
      </c>
      <c r="AU28" s="69">
        <v>0.73867596498234822</v>
      </c>
      <c r="AV28" s="69">
        <v>0.78766227071605943</v>
      </c>
      <c r="AW28" s="69">
        <v>0.82867843116636508</v>
      </c>
      <c r="AX28" s="69">
        <v>0.96247201337166632</v>
      </c>
      <c r="AY28" s="69"/>
      <c r="AZ28" s="69">
        <f t="shared" si="38"/>
        <v>0.17480974265560689</v>
      </c>
      <c r="BA28" s="69">
        <f>'RD T1'!E172</f>
        <v>0.44521554577741879</v>
      </c>
      <c r="BB28" s="69">
        <f t="shared" si="39"/>
        <v>0.62002528843302573</v>
      </c>
      <c r="BD28" t="str">
        <f t="shared" si="40"/>
        <v>71 Sales occupations</v>
      </c>
      <c r="BE28" s="69">
        <v>6.5229487001567144</v>
      </c>
      <c r="BF28" s="69">
        <v>6.6313689859027471</v>
      </c>
      <c r="BG28" s="69">
        <v>6.5781616907869864</v>
      </c>
      <c r="BH28" s="69">
        <v>6.5160364706514402</v>
      </c>
      <c r="BI28" s="69">
        <v>7.0208468712703702</v>
      </c>
      <c r="BJ28" s="69"/>
      <c r="BK28" s="69">
        <f t="shared" si="41"/>
        <v>0.44268518048338379</v>
      </c>
      <c r="BL28" s="69">
        <f>'RD T1'!E201</f>
        <v>2.9155206986409672</v>
      </c>
      <c r="BM28" s="69">
        <f t="shared" si="42"/>
        <v>3.358205879124351</v>
      </c>
      <c r="BO28" t="str">
        <f t="shared" si="43"/>
        <v>71 Sales occupations</v>
      </c>
      <c r="BP28" s="69">
        <v>7.0155701340648431</v>
      </c>
      <c r="BQ28" s="69">
        <v>6.2812030981400229</v>
      </c>
      <c r="BR28" s="69">
        <v>5.8984475060639099</v>
      </c>
      <c r="BS28" s="69">
        <v>5.0269093864208392</v>
      </c>
      <c r="BT28" s="69">
        <v>3.8124418630042598</v>
      </c>
      <c r="BU28" s="69"/>
      <c r="BV28" s="69">
        <f t="shared" si="44"/>
        <v>-2.0860056430596501</v>
      </c>
      <c r="BW28" s="69">
        <f>'RD T1'!E230</f>
        <v>2.2531732004069296</v>
      </c>
      <c r="BX28" s="69">
        <f t="shared" si="45"/>
        <v>0.16716755734727951</v>
      </c>
      <c r="BZ28" t="str">
        <f t="shared" si="46"/>
        <v>71 Sales occupations</v>
      </c>
      <c r="CA28" s="69">
        <v>3.9426025520729771</v>
      </c>
      <c r="CB28" s="69">
        <v>4.5184793564697943</v>
      </c>
      <c r="CC28" s="69">
        <v>4.3732411714891271</v>
      </c>
      <c r="CD28" s="69">
        <v>3.5928764836822946</v>
      </c>
      <c r="CE28" s="69">
        <v>1.2804984704215776</v>
      </c>
      <c r="CF28" s="69"/>
      <c r="CG28" s="69">
        <f t="shared" si="47"/>
        <v>-3.0927427010675492</v>
      </c>
      <c r="CH28" s="69">
        <f>'RD T1'!E259</f>
        <v>0.9779406562654388</v>
      </c>
      <c r="CI28" s="69">
        <f t="shared" si="48"/>
        <v>-2.1148020448021105</v>
      </c>
      <c r="CK28" t="str">
        <f t="shared" si="49"/>
        <v>71 Sales occupations</v>
      </c>
      <c r="CL28" s="69">
        <v>1.3088139646814134</v>
      </c>
      <c r="CM28" s="69">
        <v>1.0616042274014352</v>
      </c>
      <c r="CN28" s="69">
        <v>1.2645632565304643</v>
      </c>
      <c r="CO28" s="69">
        <v>0.76117539840379833</v>
      </c>
      <c r="CP28" s="69">
        <v>0.52223922368469666</v>
      </c>
      <c r="CQ28" s="69"/>
      <c r="CR28" s="69">
        <f t="shared" si="50"/>
        <v>-0.74232403284576765</v>
      </c>
      <c r="CS28" s="69">
        <f>'RD T1'!E288</f>
        <v>0.21903003695240042</v>
      </c>
      <c r="CT28" s="69">
        <f t="shared" si="51"/>
        <v>-0.52329399589336723</v>
      </c>
    </row>
    <row r="29" spans="1:98" x14ac:dyDescent="0.2">
      <c r="A29" s="10" t="str">
        <f>name!D25</f>
        <v>72 Customer service occupations</v>
      </c>
      <c r="B29" s="69">
        <v>1.7154426718458918E-2</v>
      </c>
      <c r="C29" s="69">
        <v>2.0993574046447944E-2</v>
      </c>
      <c r="D29" s="69">
        <v>2.2620083699106366E-2</v>
      </c>
      <c r="E29" s="69">
        <v>4.1066429041653862E-2</v>
      </c>
      <c r="F29" s="69">
        <v>7.1111588840554282E-2</v>
      </c>
      <c r="G29" s="11"/>
      <c r="H29" s="69">
        <f>F29-D29</f>
        <v>4.8491505141447913E-2</v>
      </c>
      <c r="I29" s="69">
        <f>'RD T1'!E57</f>
        <v>2.2901425366142144E-2</v>
      </c>
      <c r="J29" s="69">
        <f t="shared" si="27"/>
        <v>7.1392930507590061E-2</v>
      </c>
      <c r="L29" t="str">
        <f t="shared" si="28"/>
        <v>72 Customer service occupations</v>
      </c>
      <c r="M29" s="69">
        <v>0.18372260573112845</v>
      </c>
      <c r="N29" s="69">
        <v>0.23300588181889675</v>
      </c>
      <c r="O29" s="69">
        <v>0.24973040969753504</v>
      </c>
      <c r="P29" s="69">
        <v>0.43572997979085482</v>
      </c>
      <c r="Q29" s="69">
        <v>0.74059692802747401</v>
      </c>
      <c r="R29" s="11"/>
      <c r="S29" s="69">
        <f t="shared" si="29"/>
        <v>0.49086651832993899</v>
      </c>
      <c r="T29" s="69">
        <f>'RD T1'!E86</f>
        <v>0.24532456270551131</v>
      </c>
      <c r="U29" s="69">
        <f t="shared" si="30"/>
        <v>0.73619108103545028</v>
      </c>
      <c r="W29" t="str">
        <f t="shared" si="31"/>
        <v>72 Customer service occupations</v>
      </c>
      <c r="X29" s="69">
        <v>0.83046489697013326</v>
      </c>
      <c r="Y29" s="69">
        <v>0.87580271313864844</v>
      </c>
      <c r="Z29" s="69">
        <v>0.99722032590579224</v>
      </c>
      <c r="AA29" s="69">
        <v>1.4538179573755017</v>
      </c>
      <c r="AB29" s="69">
        <v>1.9345989290854801</v>
      </c>
      <c r="AC29" s="69"/>
      <c r="AD29" s="69">
        <f t="shared" si="32"/>
        <v>0.93737860317968791</v>
      </c>
      <c r="AE29" s="69">
        <f>'RD T1'!E115</f>
        <v>0.84378356073315941</v>
      </c>
      <c r="AF29" s="69">
        <f t="shared" si="33"/>
        <v>1.7811621639128474</v>
      </c>
      <c r="AH29" t="str">
        <f t="shared" si="34"/>
        <v>72 Customer service occupations</v>
      </c>
      <c r="AI29" s="69">
        <v>0.24707334022296853</v>
      </c>
      <c r="AJ29" s="69">
        <v>0.25994376484045206</v>
      </c>
      <c r="AK29" s="69">
        <v>0.29927824306995771</v>
      </c>
      <c r="AL29" s="69">
        <v>0.43922228393407936</v>
      </c>
      <c r="AM29" s="69">
        <v>0.56931155001597311</v>
      </c>
      <c r="AN29" s="69"/>
      <c r="AO29" s="69">
        <f t="shared" si="35"/>
        <v>0.27003330694601541</v>
      </c>
      <c r="AP29" s="69">
        <f>'RD T1'!E144</f>
        <v>0.26641287338602859</v>
      </c>
      <c r="AQ29" s="69">
        <f t="shared" si="36"/>
        <v>0.53644618033204394</v>
      </c>
      <c r="AS29" t="str">
        <f t="shared" si="37"/>
        <v>72 Customer service occupations</v>
      </c>
      <c r="AT29" s="69">
        <v>0.32773683499522543</v>
      </c>
      <c r="AU29" s="69">
        <v>0.31656678322713749</v>
      </c>
      <c r="AV29" s="69">
        <v>0.34626506380118588</v>
      </c>
      <c r="AW29" s="69">
        <v>0.48325303651419732</v>
      </c>
      <c r="AX29" s="69">
        <v>0.57063652947338095</v>
      </c>
      <c r="AY29" s="69"/>
      <c r="AZ29" s="69">
        <f t="shared" si="38"/>
        <v>0.22437146567219507</v>
      </c>
      <c r="BA29" s="69">
        <f>'RD T1'!E173</f>
        <v>0.25486811359312189</v>
      </c>
      <c r="BB29" s="69">
        <f t="shared" si="39"/>
        <v>0.47923957926531696</v>
      </c>
      <c r="BD29" t="str">
        <f t="shared" si="40"/>
        <v>72 Customer service occupations</v>
      </c>
      <c r="BE29" s="69">
        <v>1.3402820609315123</v>
      </c>
      <c r="BF29" s="69">
        <v>1.4568337640902858</v>
      </c>
      <c r="BG29" s="69">
        <v>1.5783955427747844</v>
      </c>
      <c r="BH29" s="69">
        <v>1.9863637128317797</v>
      </c>
      <c r="BI29" s="69">
        <v>2.2947287522938491</v>
      </c>
      <c r="BJ29" s="69"/>
      <c r="BK29" s="69">
        <f t="shared" si="41"/>
        <v>0.71633320951906465</v>
      </c>
      <c r="BL29" s="69">
        <f>'RD T1'!E202</f>
        <v>0.85978744899722059</v>
      </c>
      <c r="BM29" s="69">
        <f t="shared" si="42"/>
        <v>1.5761206585162852</v>
      </c>
      <c r="BO29" t="str">
        <f t="shared" si="43"/>
        <v>72 Customer service occupations</v>
      </c>
      <c r="BP29" s="69">
        <v>1.3864838950464269</v>
      </c>
      <c r="BQ29" s="69">
        <v>1.4890199375237709</v>
      </c>
      <c r="BR29" s="69">
        <v>1.4356239625939415</v>
      </c>
      <c r="BS29" s="69">
        <v>1.693630904193075</v>
      </c>
      <c r="BT29" s="69">
        <v>1.5196664366455743</v>
      </c>
      <c r="BU29" s="69"/>
      <c r="BV29" s="69">
        <f t="shared" si="44"/>
        <v>8.4042474051632787E-2</v>
      </c>
      <c r="BW29" s="69">
        <f>'RD T1'!E231</f>
        <v>0.75206148750753732</v>
      </c>
      <c r="BX29" s="69">
        <f t="shared" si="45"/>
        <v>0.83610396155917011</v>
      </c>
      <c r="BZ29" t="str">
        <f t="shared" si="46"/>
        <v>72 Customer service occupations</v>
      </c>
      <c r="CA29" s="69">
        <v>0.60787280674440514</v>
      </c>
      <c r="CB29" s="69">
        <v>0.71385678502165673</v>
      </c>
      <c r="CC29" s="69">
        <v>0.72564560292044111</v>
      </c>
      <c r="CD29" s="69">
        <v>0.74216862349382429</v>
      </c>
      <c r="CE29" s="69">
        <v>0.61718467293636936</v>
      </c>
      <c r="CF29" s="69"/>
      <c r="CG29" s="69">
        <f t="shared" si="47"/>
        <v>-0.10846092998407175</v>
      </c>
      <c r="CH29" s="69">
        <f>'RD T1'!E260</f>
        <v>0.21218698806456809</v>
      </c>
      <c r="CI29" s="69">
        <f t="shared" si="48"/>
        <v>0.10372605808049634</v>
      </c>
      <c r="CK29" t="str">
        <f t="shared" si="49"/>
        <v>72 Customer service occupations</v>
      </c>
      <c r="CL29" s="69">
        <v>0.13983132515876259</v>
      </c>
      <c r="CM29" s="69">
        <v>0.16112942771724453</v>
      </c>
      <c r="CN29" s="69">
        <v>0.19437009982616629</v>
      </c>
      <c r="CO29" s="69">
        <v>0.26994060220539456</v>
      </c>
      <c r="CP29" s="69">
        <v>0.29469389849677741</v>
      </c>
      <c r="CQ29" s="69"/>
      <c r="CR29" s="69">
        <f t="shared" si="50"/>
        <v>0.10032379867061111</v>
      </c>
      <c r="CS29" s="69">
        <f>'RD T1'!E289</f>
        <v>9.3754926995693502E-2</v>
      </c>
      <c r="CT29" s="69">
        <f t="shared" si="51"/>
        <v>0.19407872566630463</v>
      </c>
    </row>
    <row r="30" spans="1:98" x14ac:dyDescent="0.2">
      <c r="A30" s="10" t="str">
        <f>name!D26</f>
        <v>81 Process, plant and machine operatives</v>
      </c>
      <c r="B30" s="69">
        <v>1.3714208329808584E-2</v>
      </c>
      <c r="C30" s="69">
        <v>1.9211015749004353E-2</v>
      </c>
      <c r="D30" s="69">
        <v>1.4688699563731759E-2</v>
      </c>
      <c r="E30" s="69">
        <v>2.9025965302045154E-2</v>
      </c>
      <c r="F30" s="69">
        <v>6.6634075007257501E-2</v>
      </c>
      <c r="G30" s="11"/>
      <c r="H30" s="69">
        <f t="shared" si="26"/>
        <v>5.1945375443525746E-2</v>
      </c>
      <c r="I30" s="69">
        <f>'RD T1'!E58</f>
        <v>2.0088915006540843E-2</v>
      </c>
      <c r="J30" s="69">
        <f t="shared" si="27"/>
        <v>7.2034290450066596E-2</v>
      </c>
      <c r="L30" t="str">
        <f t="shared" si="28"/>
        <v>81 Process, plant and machine operatives</v>
      </c>
      <c r="M30" s="69">
        <v>0.11393210511491234</v>
      </c>
      <c r="N30" s="69">
        <v>0.14140776992287879</v>
      </c>
      <c r="O30" s="69">
        <v>0.12068433871513626</v>
      </c>
      <c r="P30" s="69">
        <v>0.23264322985627481</v>
      </c>
      <c r="Q30" s="69">
        <v>0.44137701436560473</v>
      </c>
      <c r="R30" s="11"/>
      <c r="S30" s="69">
        <f t="shared" si="29"/>
        <v>0.32069267565046844</v>
      </c>
      <c r="T30" s="69">
        <f>'RD T1'!E87</f>
        <v>0.13221421938361358</v>
      </c>
      <c r="U30" s="69">
        <f t="shared" si="30"/>
        <v>0.45290689503408199</v>
      </c>
      <c r="W30" t="str">
        <f t="shared" si="31"/>
        <v>81 Process, plant and machine operatives</v>
      </c>
      <c r="X30" s="69">
        <v>0.36919830839220874</v>
      </c>
      <c r="Y30" s="69">
        <v>0.34129849113640603</v>
      </c>
      <c r="Z30" s="69">
        <v>0.31080234823556019</v>
      </c>
      <c r="AA30" s="69">
        <v>0.53784324253444149</v>
      </c>
      <c r="AB30" s="69">
        <v>0.89237351958014632</v>
      </c>
      <c r="AC30" s="69"/>
      <c r="AD30" s="69">
        <f t="shared" si="32"/>
        <v>0.58157117134458614</v>
      </c>
      <c r="AE30" s="69">
        <f>'RD T1'!E116</f>
        <v>0.32698229093092107</v>
      </c>
      <c r="AF30" s="69">
        <f t="shared" si="33"/>
        <v>0.90855346227550715</v>
      </c>
      <c r="AH30" t="str">
        <f t="shared" si="34"/>
        <v>81 Process, plant and machine operatives</v>
      </c>
      <c r="AI30" s="69">
        <v>0.15426581142334639</v>
      </c>
      <c r="AJ30" s="69">
        <v>0.14789823640130778</v>
      </c>
      <c r="AK30" s="69">
        <v>0.13490700219533039</v>
      </c>
      <c r="AL30" s="69">
        <v>0.23090775128872698</v>
      </c>
      <c r="AM30" s="69">
        <v>0.38159132244359828</v>
      </c>
      <c r="AN30" s="69"/>
      <c r="AO30" s="69">
        <f t="shared" si="35"/>
        <v>0.24668432024826789</v>
      </c>
      <c r="AP30" s="69">
        <f>'RD T1'!E145</f>
        <v>0.13035542187854893</v>
      </c>
      <c r="AQ30" s="69">
        <f t="shared" si="36"/>
        <v>0.37703974212681679</v>
      </c>
      <c r="AS30" t="str">
        <f t="shared" si="37"/>
        <v>81 Process, plant and machine operatives</v>
      </c>
      <c r="AT30" s="69">
        <v>0.3742536543255513</v>
      </c>
      <c r="AU30" s="69">
        <v>0.34391167239385068</v>
      </c>
      <c r="AV30" s="69">
        <v>0.30955782273748439</v>
      </c>
      <c r="AW30" s="69">
        <v>0.48881167470436898</v>
      </c>
      <c r="AX30" s="69">
        <v>0.67498881895606744</v>
      </c>
      <c r="AY30" s="69"/>
      <c r="AZ30" s="69">
        <f t="shared" si="38"/>
        <v>0.36543099621858305</v>
      </c>
      <c r="BA30" s="69">
        <f>'RD T1'!E174</f>
        <v>0.25600771035940295</v>
      </c>
      <c r="BB30" s="69">
        <f t="shared" si="39"/>
        <v>0.62143870657798606</v>
      </c>
      <c r="BD30" t="str">
        <f t="shared" si="40"/>
        <v>81 Process, plant and machine operatives</v>
      </c>
      <c r="BE30" s="69">
        <v>2.5758078753256317</v>
      </c>
      <c r="BF30" s="69">
        <v>2.5374185329460919</v>
      </c>
      <c r="BG30" s="69">
        <v>2.1643881337253279</v>
      </c>
      <c r="BH30" s="69">
        <v>2.9281080256604994</v>
      </c>
      <c r="BI30" s="69">
        <v>3.4862553321646361</v>
      </c>
      <c r="BJ30" s="69"/>
      <c r="BK30" s="69">
        <f t="shared" si="41"/>
        <v>1.3218671984393082</v>
      </c>
      <c r="BL30" s="69">
        <f>'RD T1'!E203</f>
        <v>1.0734216456956402</v>
      </c>
      <c r="BM30" s="69">
        <f t="shared" si="42"/>
        <v>2.3952888441349485</v>
      </c>
      <c r="BO30" t="str">
        <f t="shared" si="43"/>
        <v>81 Process, plant and machine operatives</v>
      </c>
      <c r="BP30" s="69">
        <v>3.1260532826731868</v>
      </c>
      <c r="BQ30" s="69">
        <v>2.7775489204330794</v>
      </c>
      <c r="BR30" s="69">
        <v>2.5354176152542376</v>
      </c>
      <c r="BS30" s="69">
        <v>3.0306297048517044</v>
      </c>
      <c r="BT30" s="69">
        <v>2.8224201273513918</v>
      </c>
      <c r="BU30" s="69"/>
      <c r="BV30" s="69">
        <f t="shared" si="44"/>
        <v>0.28700251209715422</v>
      </c>
      <c r="BW30" s="69">
        <f>'RD T1'!E232</f>
        <v>1.1860364619828698</v>
      </c>
      <c r="BX30" s="69">
        <f t="shared" si="45"/>
        <v>1.473038974080024</v>
      </c>
      <c r="BZ30" t="str">
        <f t="shared" si="46"/>
        <v>81 Process, plant and machine operatives</v>
      </c>
      <c r="CA30" s="69">
        <v>2.2804827624907449</v>
      </c>
      <c r="CB30" s="69">
        <v>2.4790668172769248</v>
      </c>
      <c r="CC30" s="69">
        <v>1.9832850934778177</v>
      </c>
      <c r="CD30" s="69">
        <v>2.0998302446515082</v>
      </c>
      <c r="CE30" s="69">
        <v>0.79069135456303552</v>
      </c>
      <c r="CF30" s="69"/>
      <c r="CG30" s="69">
        <f t="shared" si="47"/>
        <v>-1.1925937389147823</v>
      </c>
      <c r="CH30" s="69">
        <f>'RD T1'!E261</f>
        <v>0.52123950760330562</v>
      </c>
      <c r="CI30" s="69">
        <f t="shared" si="48"/>
        <v>-0.67135423131147665</v>
      </c>
      <c r="CK30" t="str">
        <f t="shared" si="49"/>
        <v>81 Process, plant and machine operatives</v>
      </c>
      <c r="CL30" s="69">
        <v>0.7650816934124629</v>
      </c>
      <c r="CM30" s="69">
        <v>0.62231530445294936</v>
      </c>
      <c r="CN30" s="69">
        <v>0.71901743461424905</v>
      </c>
      <c r="CO30" s="69">
        <v>0.36857378462237678</v>
      </c>
      <c r="CP30" s="69">
        <v>0.23073343561892806</v>
      </c>
      <c r="CQ30" s="69"/>
      <c r="CR30" s="69">
        <f t="shared" si="50"/>
        <v>-0.48828399899532099</v>
      </c>
      <c r="CS30" s="69">
        <f>'RD T1'!E290</f>
        <v>9.8603179320365858E-2</v>
      </c>
      <c r="CT30" s="69">
        <f t="shared" si="51"/>
        <v>-0.38968081967495516</v>
      </c>
    </row>
    <row r="31" spans="1:98" x14ac:dyDescent="0.2">
      <c r="A31" s="10" t="str">
        <f>name!D27</f>
        <v>82 Transport and mobile machine drivers and operatives</v>
      </c>
      <c r="B31" s="69">
        <v>1.9931797261579134E-2</v>
      </c>
      <c r="C31" s="69">
        <v>2.3954288898930684E-2</v>
      </c>
      <c r="D31" s="69">
        <v>1.9789765413417169E-2</v>
      </c>
      <c r="E31" s="69">
        <v>3.521327663151122E-2</v>
      </c>
      <c r="F31" s="69">
        <v>5.7348186980932317E-2</v>
      </c>
      <c r="G31" s="11"/>
      <c r="H31" s="69">
        <f t="shared" si="26"/>
        <v>3.7558421567515148E-2</v>
      </c>
      <c r="I31" s="69">
        <f>'RD T1'!E59</f>
        <v>2.4512005787762862E-2</v>
      </c>
      <c r="J31" s="69">
        <f t="shared" si="27"/>
        <v>6.2070427355278013E-2</v>
      </c>
      <c r="L31" t="str">
        <f t="shared" si="28"/>
        <v>82 Transport and mobile machine drivers and operatives</v>
      </c>
      <c r="M31" s="69">
        <v>0.15103930764622786</v>
      </c>
      <c r="N31" s="69">
        <v>0.2102436060068143</v>
      </c>
      <c r="O31" s="69">
        <v>0.18558922307991102</v>
      </c>
      <c r="P31" s="69">
        <v>0.29222585042470134</v>
      </c>
      <c r="Q31" s="69">
        <v>0.46998900352897033</v>
      </c>
      <c r="R31" s="11"/>
      <c r="S31" s="69">
        <f t="shared" si="29"/>
        <v>0.28439978044905934</v>
      </c>
      <c r="T31" s="69">
        <f>'RD T1'!E88</f>
        <v>0.20609553190264276</v>
      </c>
      <c r="U31" s="69">
        <f t="shared" si="30"/>
        <v>0.49049531235170207</v>
      </c>
      <c r="W31" t="str">
        <f t="shared" si="31"/>
        <v>82 Transport and mobile machine drivers and operatives</v>
      </c>
      <c r="X31" s="69">
        <v>0.4436072639675247</v>
      </c>
      <c r="Y31" s="69">
        <v>0.49496065996029109</v>
      </c>
      <c r="Z31" s="69">
        <v>0.46449710760156948</v>
      </c>
      <c r="AA31" s="69">
        <v>0.6019248590154207</v>
      </c>
      <c r="AB31" s="69">
        <v>0.81296453272768321</v>
      </c>
      <c r="AC31" s="69"/>
      <c r="AD31" s="69">
        <f t="shared" si="32"/>
        <v>0.34846742512611373</v>
      </c>
      <c r="AE31" s="69">
        <f>'RD T1'!E117</f>
        <v>0.44401481075473781</v>
      </c>
      <c r="AF31" s="69">
        <f t="shared" si="33"/>
        <v>0.79248223588085154</v>
      </c>
      <c r="AH31" t="str">
        <f t="shared" si="34"/>
        <v>82 Transport and mobile machine drivers and operatives</v>
      </c>
      <c r="AI31" s="69">
        <v>0.19065796970563345</v>
      </c>
      <c r="AJ31" s="69">
        <v>0.22669996410095114</v>
      </c>
      <c r="AK31" s="69">
        <v>0.22005360357628218</v>
      </c>
      <c r="AL31" s="69">
        <v>0.2976942291565402</v>
      </c>
      <c r="AM31" s="69">
        <v>0.39261181133863188</v>
      </c>
      <c r="AN31" s="69"/>
      <c r="AO31" s="69">
        <f t="shared" si="35"/>
        <v>0.1725582077623497</v>
      </c>
      <c r="AP31" s="69">
        <f>'RD T1'!E146</f>
        <v>0.21937335889258874</v>
      </c>
      <c r="AQ31" s="69">
        <f t="shared" si="36"/>
        <v>0.39193156665493845</v>
      </c>
      <c r="AS31" t="str">
        <f t="shared" si="37"/>
        <v>82 Transport and mobile machine drivers and operatives</v>
      </c>
      <c r="AT31" s="69">
        <v>0.33826345898107124</v>
      </c>
      <c r="AU31" s="69">
        <v>0.34802828601895852</v>
      </c>
      <c r="AV31" s="69">
        <v>0.31171595388577689</v>
      </c>
      <c r="AW31" s="69">
        <v>0.42590673568848791</v>
      </c>
      <c r="AX31" s="69">
        <v>0.52316242536771596</v>
      </c>
      <c r="AY31" s="69"/>
      <c r="AZ31" s="69">
        <f t="shared" si="38"/>
        <v>0.21144647148193907</v>
      </c>
      <c r="BA31" s="69">
        <f>'RD T1'!E175</f>
        <v>0.3045030166141221</v>
      </c>
      <c r="BB31" s="69">
        <f t="shared" si="39"/>
        <v>0.51594948809606112</v>
      </c>
      <c r="BD31" t="str">
        <f t="shared" si="40"/>
        <v>82 Transport and mobile machine drivers and operatives</v>
      </c>
      <c r="BE31" s="69">
        <v>2.2549911473381887</v>
      </c>
      <c r="BF31" s="69">
        <v>2.2820120304296272</v>
      </c>
      <c r="BG31" s="69">
        <v>1.9639032663826177</v>
      </c>
      <c r="BH31" s="69">
        <v>2.3391458639784224</v>
      </c>
      <c r="BI31" s="69">
        <v>2.7121028155760776</v>
      </c>
      <c r="BJ31" s="69"/>
      <c r="BK31" s="69">
        <f t="shared" si="41"/>
        <v>0.74819954919345988</v>
      </c>
      <c r="BL31" s="69">
        <f>'RD T1'!E204</f>
        <v>1.2065385631102927</v>
      </c>
      <c r="BM31" s="69">
        <f t="shared" si="42"/>
        <v>1.9547381123037526</v>
      </c>
      <c r="BO31" t="str">
        <f t="shared" si="43"/>
        <v>82 Transport and mobile machine drivers and operatives</v>
      </c>
      <c r="BP31" s="69">
        <v>3.0088892957372719</v>
      </c>
      <c r="BQ31" s="69">
        <v>2.8742077420603747</v>
      </c>
      <c r="BR31" s="69">
        <v>2.7043773484962053</v>
      </c>
      <c r="BS31" s="69">
        <v>2.8152878653853586</v>
      </c>
      <c r="BT31" s="69">
        <v>2.7272439214282174</v>
      </c>
      <c r="BU31" s="69"/>
      <c r="BV31" s="69">
        <f t="shared" si="44"/>
        <v>2.2866572932012108E-2</v>
      </c>
      <c r="BW31" s="69">
        <f>'RD T1'!E233</f>
        <v>1.6078154821372517</v>
      </c>
      <c r="BX31" s="69">
        <f t="shared" si="45"/>
        <v>1.6306820550692638</v>
      </c>
      <c r="BZ31" t="str">
        <f t="shared" si="46"/>
        <v>82 Transport and mobile machine drivers and operatives</v>
      </c>
      <c r="CA31" s="69">
        <v>2.4439301206970483</v>
      </c>
      <c r="CB31" s="69">
        <v>2.8102564592753052</v>
      </c>
      <c r="CC31" s="69">
        <v>2.1321482883657938</v>
      </c>
      <c r="CD31" s="69">
        <v>2.0487184115185122</v>
      </c>
      <c r="CE31" s="69">
        <v>1.7098441249927385</v>
      </c>
      <c r="CF31" s="69"/>
      <c r="CG31" s="69">
        <f t="shared" si="47"/>
        <v>-0.42230416337305532</v>
      </c>
      <c r="CH31" s="69">
        <f>'RD T1'!E262</f>
        <v>0.82430894550916234</v>
      </c>
      <c r="CI31" s="69">
        <f t="shared" si="48"/>
        <v>0.40200478213610702</v>
      </c>
      <c r="CK31" t="str">
        <f t="shared" si="49"/>
        <v>82 Transport and mobile machine drivers and operatives</v>
      </c>
      <c r="CL31" s="69">
        <v>0.65417852296215351</v>
      </c>
      <c r="CM31" s="69">
        <v>0.75955181571370145</v>
      </c>
      <c r="CN31" s="69">
        <v>1.0241999311380632</v>
      </c>
      <c r="CO31" s="69">
        <v>0.80081275516217831</v>
      </c>
      <c r="CP31" s="69">
        <v>0.51588988903640831</v>
      </c>
      <c r="CQ31" s="69"/>
      <c r="CR31" s="69">
        <f t="shared" si="50"/>
        <v>-0.50831004210165487</v>
      </c>
      <c r="CS31" s="69">
        <f>'RD T1'!E291</f>
        <v>0.31042625510794147</v>
      </c>
      <c r="CT31" s="69">
        <f t="shared" si="51"/>
        <v>-0.1978837869937134</v>
      </c>
    </row>
    <row r="32" spans="1:98" x14ac:dyDescent="0.2">
      <c r="A32" s="10" t="str">
        <f>name!D28</f>
        <v>91 Elementary trades and related occupations</v>
      </c>
      <c r="B32" s="69">
        <v>2.9002460968062272E-4</v>
      </c>
      <c r="C32" s="69">
        <v>2.4961560715996018E-4</v>
      </c>
      <c r="D32" s="69">
        <v>1.9939336874019549E-4</v>
      </c>
      <c r="E32" s="69">
        <v>2.5367760308359376E-4</v>
      </c>
      <c r="F32" s="69">
        <v>3.8849536057725147E-4</v>
      </c>
      <c r="G32" s="11"/>
      <c r="H32" s="69">
        <f t="shared" si="26"/>
        <v>1.8910199183705599E-4</v>
      </c>
      <c r="I32" s="69">
        <f>'RD T1'!E60</f>
        <v>1.6157121978654522E-4</v>
      </c>
      <c r="J32" s="69">
        <f t="shared" si="27"/>
        <v>3.5067321162360121E-4</v>
      </c>
      <c r="L32" t="str">
        <f t="shared" si="28"/>
        <v>91 Elementary trades and related occupations</v>
      </c>
      <c r="M32" s="69">
        <v>8.9449917183774139E-2</v>
      </c>
      <c r="N32" s="69">
        <v>0.11008083440842623</v>
      </c>
      <c r="O32" s="69">
        <v>8.6969645376531457E-2</v>
      </c>
      <c r="P32" s="69">
        <v>0.13075476067308836</v>
      </c>
      <c r="Q32" s="69">
        <v>0.20858242453541723</v>
      </c>
      <c r="R32" s="11"/>
      <c r="S32" s="69">
        <f t="shared" si="29"/>
        <v>0.12161277915888577</v>
      </c>
      <c r="T32" s="69">
        <f>'RD T1'!E89</f>
        <v>6.4647178747349085E-2</v>
      </c>
      <c r="U32" s="69">
        <f t="shared" si="30"/>
        <v>0.18625995790623484</v>
      </c>
      <c r="W32" t="str">
        <f t="shared" si="31"/>
        <v>91 Elementary trades and related occupations</v>
      </c>
      <c r="X32" s="69">
        <v>0.30039189513741715</v>
      </c>
      <c r="Y32" s="69">
        <v>0.26435209756459094</v>
      </c>
      <c r="Z32" s="69">
        <v>0.25262876409338542</v>
      </c>
      <c r="AA32" s="69">
        <v>0.28356395597308032</v>
      </c>
      <c r="AB32" s="69">
        <v>0.31695715734450119</v>
      </c>
      <c r="AC32" s="69"/>
      <c r="AD32" s="69">
        <f t="shared" si="32"/>
        <v>6.4328393251115779E-2</v>
      </c>
      <c r="AE32" s="69">
        <f>'RD T1'!E118</f>
        <v>0.16458821189855719</v>
      </c>
      <c r="AF32" s="69">
        <f t="shared" si="33"/>
        <v>0.22891660514967296</v>
      </c>
      <c r="AH32" t="str">
        <f t="shared" si="34"/>
        <v>91 Elementary trades and related occupations</v>
      </c>
      <c r="AI32" s="69">
        <v>0.19695660798057055</v>
      </c>
      <c r="AJ32" s="69">
        <v>0.17974471950044885</v>
      </c>
      <c r="AK32" s="69">
        <v>0.16207033614225053</v>
      </c>
      <c r="AL32" s="69">
        <v>0.17993377598916133</v>
      </c>
      <c r="AM32" s="69">
        <v>0.2190560424706145</v>
      </c>
      <c r="AN32" s="69"/>
      <c r="AO32" s="69">
        <f t="shared" si="35"/>
        <v>5.6985706328363972E-2</v>
      </c>
      <c r="AP32" s="69">
        <f>'RD T1'!E147</f>
        <v>0.10478378781424889</v>
      </c>
      <c r="AQ32" s="69">
        <f t="shared" si="36"/>
        <v>0.16176949414261288</v>
      </c>
      <c r="AS32" t="str">
        <f t="shared" si="37"/>
        <v>91 Elementary trades and related occupations</v>
      </c>
      <c r="AT32" s="69">
        <v>0.21978609206989375</v>
      </c>
      <c r="AU32" s="69">
        <v>0.19189786318486485</v>
      </c>
      <c r="AV32" s="69">
        <v>0.19031488433698199</v>
      </c>
      <c r="AW32" s="69">
        <v>0.2102315180747413</v>
      </c>
      <c r="AX32" s="69">
        <v>0.23747706584458084</v>
      </c>
      <c r="AY32" s="69"/>
      <c r="AZ32" s="69">
        <f t="shared" si="38"/>
        <v>4.7162181507598849E-2</v>
      </c>
      <c r="BA32" s="69">
        <f>'RD T1'!E176</f>
        <v>0.10346098725020321</v>
      </c>
      <c r="BB32" s="69">
        <f t="shared" si="39"/>
        <v>0.15062316875780207</v>
      </c>
      <c r="BD32" t="str">
        <f t="shared" si="40"/>
        <v>91 Elementary trades and related occupations</v>
      </c>
      <c r="BE32" s="69">
        <v>1.1988602164161546</v>
      </c>
      <c r="BF32" s="69">
        <v>1.055970076220655</v>
      </c>
      <c r="BG32" s="69">
        <v>0.94891169475684922</v>
      </c>
      <c r="BH32" s="69">
        <v>0.96304552879336147</v>
      </c>
      <c r="BI32" s="69">
        <v>1.1241613696283326</v>
      </c>
      <c r="BJ32" s="69"/>
      <c r="BK32" s="69">
        <f t="shared" si="41"/>
        <v>0.17524967487148335</v>
      </c>
      <c r="BL32" s="69">
        <f>'RD T1'!E205</f>
        <v>0.36449862119322307</v>
      </c>
      <c r="BM32" s="69">
        <f t="shared" si="42"/>
        <v>0.53974829606470642</v>
      </c>
      <c r="BO32" t="str">
        <f t="shared" si="43"/>
        <v>91 Elementary trades and related occupations</v>
      </c>
      <c r="BP32" s="69">
        <v>1.7387842765076327</v>
      </c>
      <c r="BQ32" s="69">
        <v>1.2964003201458347</v>
      </c>
      <c r="BR32" s="69">
        <v>1.2067346152627236</v>
      </c>
      <c r="BS32" s="69">
        <v>0.98317631248614512</v>
      </c>
      <c r="BT32" s="69">
        <v>0.85139557412072953</v>
      </c>
      <c r="BU32" s="69"/>
      <c r="BV32" s="69">
        <f t="shared" si="44"/>
        <v>-0.35533904114199411</v>
      </c>
      <c r="BW32" s="69">
        <f>'RD T1'!E234</f>
        <v>0.39443841908717464</v>
      </c>
      <c r="BX32" s="69">
        <f t="shared" si="45"/>
        <v>3.9099377945180536E-2</v>
      </c>
      <c r="BZ32" t="str">
        <f t="shared" si="46"/>
        <v>91 Elementary trades and related occupations</v>
      </c>
      <c r="CA32" s="69">
        <v>1.7858630281538481</v>
      </c>
      <c r="CB32" s="69">
        <v>1.8027138164290666</v>
      </c>
      <c r="CC32" s="69">
        <v>1.4246761077234797</v>
      </c>
      <c r="CD32" s="69">
        <v>1.1136445549102409</v>
      </c>
      <c r="CE32" s="69">
        <v>0.89703067153270988</v>
      </c>
      <c r="CF32" s="69"/>
      <c r="CG32" s="69">
        <f t="shared" si="47"/>
        <v>-0.52764543619076987</v>
      </c>
      <c r="CH32" s="69">
        <f>'RD T1'!E263</f>
        <v>0.3665312211893858</v>
      </c>
      <c r="CI32" s="69">
        <f t="shared" si="48"/>
        <v>-0.16111421500138406</v>
      </c>
      <c r="CK32" t="str">
        <f t="shared" si="49"/>
        <v>91 Elementary trades and related occupations</v>
      </c>
      <c r="CL32" s="69">
        <v>0.65545712068526807</v>
      </c>
      <c r="CM32" s="69">
        <v>0.58614298151830191</v>
      </c>
      <c r="CN32" s="69">
        <v>0.68416744478143088</v>
      </c>
      <c r="CO32" s="69">
        <v>0.5349776719489493</v>
      </c>
      <c r="CP32" s="69">
        <v>0.53449227852991443</v>
      </c>
      <c r="CQ32" s="69"/>
      <c r="CR32" s="69">
        <f t="shared" si="50"/>
        <v>-0.14967516625151644</v>
      </c>
      <c r="CS32" s="69">
        <f>'RD T1'!E292</f>
        <v>0.17221254715772083</v>
      </c>
      <c r="CT32" s="69">
        <f t="shared" si="51"/>
        <v>2.2537380906204385E-2</v>
      </c>
    </row>
    <row r="33" spans="1:98" x14ac:dyDescent="0.2">
      <c r="A33" s="10" t="str">
        <f>name!D29</f>
        <v>92 Elementary administration and service occupations</v>
      </c>
      <c r="B33" s="69">
        <v>2.2710481353657094E-2</v>
      </c>
      <c r="C33" s="69">
        <v>2.5377839053826234E-2</v>
      </c>
      <c r="D33" s="69">
        <v>2.3308360071504452E-2</v>
      </c>
      <c r="E33" s="69">
        <v>3.7383816498627889E-2</v>
      </c>
      <c r="F33" s="69">
        <v>5.5756403997403364E-2</v>
      </c>
      <c r="G33" s="11"/>
      <c r="H33" s="69">
        <f t="shared" ref="H33" si="52">F33-D33</f>
        <v>3.2448043925898909E-2</v>
      </c>
      <c r="I33" s="69">
        <f>'RD T1'!E61</f>
        <v>2.3063553487305582E-2</v>
      </c>
      <c r="J33" s="69">
        <f t="shared" ref="J33" si="53">SUM(H33:I33)</f>
        <v>5.5511597413204494E-2</v>
      </c>
      <c r="L33" t="str">
        <f t="shared" ref="L33" si="54">A33</f>
        <v>92 Elementary administration and service occupations</v>
      </c>
      <c r="M33" s="69">
        <v>0.56149246098661743</v>
      </c>
      <c r="N33" s="69">
        <v>0.72497423147360518</v>
      </c>
      <c r="O33" s="69">
        <v>0.71562246678155284</v>
      </c>
      <c r="P33" s="69">
        <v>1.19790073874672</v>
      </c>
      <c r="Q33" s="69">
        <v>2.1382957905147544</v>
      </c>
      <c r="R33" s="11"/>
      <c r="S33" s="69">
        <f t="shared" ref="S33" si="55">Q33-O33</f>
        <v>1.4226733237332017</v>
      </c>
      <c r="T33" s="69">
        <f>'RD T1'!E90</f>
        <v>0.80093044620804443</v>
      </c>
      <c r="U33" s="69">
        <f t="shared" ref="U33" si="56">SUM(S33:T33)</f>
        <v>2.2236037699412461</v>
      </c>
      <c r="W33" t="str">
        <f t="shared" ref="W33" si="57">A33</f>
        <v>92 Elementary administration and service occupations</v>
      </c>
      <c r="X33" s="69">
        <v>2.009467009552238</v>
      </c>
      <c r="Y33" s="69">
        <v>2.1600278572863099</v>
      </c>
      <c r="Z33" s="69">
        <v>2.2892953179656623</v>
      </c>
      <c r="AA33" s="69">
        <v>3.0701501849215411</v>
      </c>
      <c r="AB33" s="69">
        <v>3.9942316124385502</v>
      </c>
      <c r="AC33" s="69"/>
      <c r="AD33" s="69">
        <f t="shared" ref="AD33" si="58">AB33-Z33</f>
        <v>1.7049362944728879</v>
      </c>
      <c r="AE33" s="69">
        <f>'RD T1'!E119</f>
        <v>2.1694951748117974</v>
      </c>
      <c r="AF33" s="69">
        <f t="shared" ref="AF33" si="59">SUM(AD33:AE33)</f>
        <v>3.8744314692846853</v>
      </c>
      <c r="AH33" t="str">
        <f t="shared" ref="AH33" si="60">L33</f>
        <v>92 Elementary administration and service occupations</v>
      </c>
      <c r="AI33" s="69">
        <v>0.98677489785215633</v>
      </c>
      <c r="AJ33" s="69">
        <v>1.019482506254296</v>
      </c>
      <c r="AK33" s="69">
        <v>1.0789176255873854</v>
      </c>
      <c r="AL33" s="69">
        <v>1.4295128508137156</v>
      </c>
      <c r="AM33" s="69">
        <v>1.8857712951605947</v>
      </c>
      <c r="AN33" s="69"/>
      <c r="AO33" s="69">
        <f t="shared" ref="AO33" si="61">AM33-AK33</f>
        <v>0.80685366957320936</v>
      </c>
      <c r="AP33" s="69">
        <f>'RD T1'!E148</f>
        <v>0.95477243620593744</v>
      </c>
      <c r="AQ33" s="69">
        <f t="shared" ref="AQ33" si="62">SUM(AO33:AP33)</f>
        <v>1.7616261057791469</v>
      </c>
      <c r="AS33" t="str">
        <f t="shared" ref="AS33" si="63">W33</f>
        <v>92 Elementary administration and service occupations</v>
      </c>
      <c r="AT33" s="69">
        <v>0.86341764137181276</v>
      </c>
      <c r="AU33" s="69">
        <v>0.88418133628488393</v>
      </c>
      <c r="AV33" s="69">
        <v>0.98796189083358854</v>
      </c>
      <c r="AW33" s="69">
        <v>1.2664535024077024</v>
      </c>
      <c r="AX33" s="69">
        <v>1.6552918668674281</v>
      </c>
      <c r="AY33" s="69"/>
      <c r="AZ33" s="69">
        <f t="shared" ref="AZ33" si="64">AX33-AV33</f>
        <v>0.66732997603383959</v>
      </c>
      <c r="BA33" s="69">
        <f>'RD T1'!E177</f>
        <v>0.82907301362685271</v>
      </c>
      <c r="BB33" s="69">
        <f t="shared" ref="BB33" si="65">SUM(AZ33:BA33)</f>
        <v>1.4964029896606923</v>
      </c>
      <c r="BD33" t="str">
        <f t="shared" ref="BD33" si="66">AH33</f>
        <v>92 Elementary administration and service occupations</v>
      </c>
      <c r="BE33" s="69">
        <v>6.1383090473221902</v>
      </c>
      <c r="BF33" s="69">
        <v>6.1240423404082556</v>
      </c>
      <c r="BG33" s="69">
        <v>5.5768994879131153</v>
      </c>
      <c r="BH33" s="69">
        <v>5.8942160239398493</v>
      </c>
      <c r="BI33" s="69">
        <v>5.8182574982021737</v>
      </c>
      <c r="BJ33" s="69"/>
      <c r="BK33" s="69">
        <f t="shared" ref="BK33" si="67">BI33-BG33</f>
        <v>0.24135801028905846</v>
      </c>
      <c r="BL33" s="69">
        <f>'RD T1'!E206</f>
        <v>2.7018300825071719</v>
      </c>
      <c r="BM33" s="69">
        <f t="shared" ref="BM33" si="68">SUM(BK33:BL33)</f>
        <v>2.9431880927962304</v>
      </c>
      <c r="BO33" t="str">
        <f t="shared" ref="BO33" si="69">AS33</f>
        <v>92 Elementary administration and service occupations</v>
      </c>
      <c r="BP33" s="69">
        <v>9.6088589851875579</v>
      </c>
      <c r="BQ33" s="69">
        <v>9.1924114715139726</v>
      </c>
      <c r="BR33" s="69">
        <v>8.2928196573877653</v>
      </c>
      <c r="BS33" s="69">
        <v>8.435853562754474</v>
      </c>
      <c r="BT33" s="69">
        <v>7.0376234175287866</v>
      </c>
      <c r="BU33" s="69"/>
      <c r="BV33" s="69">
        <f t="shared" ref="BV33" si="70">BT33-BR33</f>
        <v>-1.2551962398589787</v>
      </c>
      <c r="BW33" s="69">
        <f>'RD T1'!E235</f>
        <v>3.9464262008357212</v>
      </c>
      <c r="BX33" s="69">
        <f t="shared" ref="BX33" si="71">SUM(BV33:BW33)</f>
        <v>2.6912299609767425</v>
      </c>
      <c r="BZ33" t="str">
        <f t="shared" ref="BZ33" si="72">BD33</f>
        <v>92 Elementary administration and service occupations</v>
      </c>
      <c r="CA33" s="69">
        <v>7.5172082316486506</v>
      </c>
      <c r="CB33" s="69">
        <v>8.5208020839657763</v>
      </c>
      <c r="CC33" s="69">
        <v>7.5237977460260659</v>
      </c>
      <c r="CD33" s="69">
        <v>7.6995917973869199</v>
      </c>
      <c r="CE33" s="69">
        <v>5.7566287389639106</v>
      </c>
      <c r="CF33" s="69"/>
      <c r="CG33" s="69">
        <f t="shared" ref="CG33" si="73">CE33-CC33</f>
        <v>-1.7671690070621553</v>
      </c>
      <c r="CH33" s="69">
        <f>'RD T1'!E264</f>
        <v>2.5195461482449888</v>
      </c>
      <c r="CI33" s="69">
        <f t="shared" ref="CI33" si="74">SUM(CG33:CH33)</f>
        <v>0.7523771411828335</v>
      </c>
      <c r="CK33" t="str">
        <f t="shared" ref="CK33" si="75">BO33</f>
        <v>92 Elementary administration and service occupations</v>
      </c>
      <c r="CL33" s="69">
        <v>2.6495527158468146</v>
      </c>
      <c r="CM33" s="69">
        <v>1.9606297682589739</v>
      </c>
      <c r="CN33" s="69">
        <v>2.1150398668785773</v>
      </c>
      <c r="CO33" s="69">
        <v>1.507452557600172</v>
      </c>
      <c r="CP33" s="69">
        <v>1.4140926090032337</v>
      </c>
      <c r="CQ33" s="69"/>
      <c r="CR33" s="69">
        <f t="shared" ref="CR33" si="76">CP33-CN33</f>
        <v>-0.70094725787534351</v>
      </c>
      <c r="CS33" s="69">
        <f>'RD T1'!E293</f>
        <v>0.46406208064335164</v>
      </c>
      <c r="CT33" s="69">
        <f t="shared" ref="CT33" si="77">SUM(CR33:CS33)</f>
        <v>-0.23688517723199187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4.3906624585399161</v>
      </c>
      <c r="C35" s="67">
        <f t="shared" ref="C35:F35" si="78">SUM(C8:C33)</f>
        <v>5.6034022147309912</v>
      </c>
      <c r="D35" s="67">
        <f t="shared" si="78"/>
        <v>5.5000244317391047</v>
      </c>
      <c r="E35" s="67">
        <f t="shared" si="78"/>
        <v>7.276152756738294</v>
      </c>
      <c r="F35" s="67">
        <f t="shared" si="78"/>
        <v>10.872333120355581</v>
      </c>
      <c r="G35" s="11"/>
      <c r="H35" s="67">
        <f>F35-D35</f>
        <v>5.3723086886164761</v>
      </c>
      <c r="I35" s="67">
        <f>SUM(I8:I33)</f>
        <v>3.9061260838822074</v>
      </c>
      <c r="J35" s="67">
        <f>SUM(H35:I35)</f>
        <v>9.2784347724986844</v>
      </c>
      <c r="L35" s="24" t="str">
        <f>A35</f>
        <v>All occupations</v>
      </c>
      <c r="M35" s="67">
        <f>SUM(M8:M33)</f>
        <v>29.32865578989459</v>
      </c>
      <c r="N35" s="67">
        <f t="shared" ref="N35:Q35" si="79">SUM(N8:N33)</f>
        <v>37.745848024060905</v>
      </c>
      <c r="O35" s="67">
        <f t="shared" si="79"/>
        <v>38.428938748527415</v>
      </c>
      <c r="P35" s="67">
        <f t="shared" si="79"/>
        <v>50.470711685785353</v>
      </c>
      <c r="Q35" s="67">
        <f t="shared" si="79"/>
        <v>75.430261838628724</v>
      </c>
      <c r="R35" s="11"/>
      <c r="S35" s="67">
        <f t="shared" si="29"/>
        <v>37.001323090101309</v>
      </c>
      <c r="T35" s="67">
        <f>SUM(T8:T33)</f>
        <v>28.764597618788482</v>
      </c>
      <c r="U35" s="67">
        <f>SUM(S35:T35)</f>
        <v>65.765920708889794</v>
      </c>
      <c r="W35" s="24" t="str">
        <f>A35</f>
        <v>All occupations</v>
      </c>
      <c r="X35" s="67">
        <f>SUM(X8:X33)</f>
        <v>62.841293442967867</v>
      </c>
      <c r="Y35" s="67">
        <f t="shared" ref="Y35:AB35" si="80">SUM(Y8:Y33)</f>
        <v>64.420937891599365</v>
      </c>
      <c r="Z35" s="67">
        <f t="shared" si="80"/>
        <v>67.667910687449663</v>
      </c>
      <c r="AA35" s="67">
        <f t="shared" si="80"/>
        <v>76.203041360739107</v>
      </c>
      <c r="AB35" s="67">
        <f t="shared" si="80"/>
        <v>86.803433209497939</v>
      </c>
      <c r="AC35" s="69"/>
      <c r="AD35" s="67">
        <f t="shared" ref="AD35" si="81">AB35-Z35</f>
        <v>19.135522522048277</v>
      </c>
      <c r="AE35" s="67">
        <f>SUM(AE8:AE33)</f>
        <v>44.400703918501563</v>
      </c>
      <c r="AF35" s="67">
        <f>SUM(AD35:AE35)</f>
        <v>63.536226440549839</v>
      </c>
      <c r="AH35" s="24" t="str">
        <f>L35</f>
        <v>All occupations</v>
      </c>
      <c r="AI35" s="67">
        <f>SUM(AI8:AI33)</f>
        <v>19.718657661134554</v>
      </c>
      <c r="AJ35" s="67">
        <f t="shared" ref="AJ35:AM35" si="82">SUM(AJ8:AJ33)</f>
        <v>17.706270733247166</v>
      </c>
      <c r="AK35" s="67">
        <f t="shared" si="82"/>
        <v>18.668081407879107</v>
      </c>
      <c r="AL35" s="67">
        <f t="shared" si="82"/>
        <v>19.83487139661981</v>
      </c>
      <c r="AM35" s="67">
        <f t="shared" si="82"/>
        <v>22.095997991598285</v>
      </c>
      <c r="AN35" s="69"/>
      <c r="AO35" s="67">
        <f t="shared" ref="AO35" si="83">AM35-AK35</f>
        <v>3.4279165837191776</v>
      </c>
      <c r="AP35" s="67">
        <f>SUM(AP8:AP33)</f>
        <v>11.33826443841142</v>
      </c>
      <c r="AQ35" s="67">
        <f>SUM(AO35:AP35)</f>
        <v>14.766181022130597</v>
      </c>
      <c r="AS35" s="24" t="str">
        <f>W35</f>
        <v>All occupations</v>
      </c>
      <c r="AT35" s="67">
        <f>SUM(AT8:AT33)</f>
        <v>18.725278111756293</v>
      </c>
      <c r="AU35" s="67">
        <f t="shared" ref="AU35:AX35" si="84">SUM(AU8:AU33)</f>
        <v>18.552985012281098</v>
      </c>
      <c r="AV35" s="67">
        <f t="shared" si="84"/>
        <v>19.471223888276171</v>
      </c>
      <c r="AW35" s="67">
        <f t="shared" si="84"/>
        <v>21.44484458098637</v>
      </c>
      <c r="AX35" s="67">
        <f t="shared" si="84"/>
        <v>24.225109284494248</v>
      </c>
      <c r="AY35" s="69"/>
      <c r="AZ35" s="67">
        <f t="shared" ref="AZ35" si="85">AX35-AV35</f>
        <v>4.7538853962180774</v>
      </c>
      <c r="BA35" s="67">
        <f>SUM(BA8:BA33)</f>
        <v>11.947641856712675</v>
      </c>
      <c r="BB35" s="67">
        <f>SUM(AZ35:BA35)</f>
        <v>16.701527252930752</v>
      </c>
      <c r="BD35" s="24" t="str">
        <f>AH35</f>
        <v>All occupations</v>
      </c>
      <c r="BE35" s="67">
        <f>SUM(BE8:BE33)</f>
        <v>76.38739427181315</v>
      </c>
      <c r="BF35" s="67">
        <f t="shared" ref="BF35:BI35" si="86">SUM(BF8:BF33)</f>
        <v>80.225035991906921</v>
      </c>
      <c r="BG35" s="67">
        <f t="shared" si="86"/>
        <v>76.539915593824063</v>
      </c>
      <c r="BH35" s="67">
        <f t="shared" si="86"/>
        <v>79.454247093766469</v>
      </c>
      <c r="BI35" s="67">
        <f t="shared" si="86"/>
        <v>83.265815613859687</v>
      </c>
      <c r="BJ35" s="69"/>
      <c r="BK35" s="67">
        <f t="shared" ref="BK35" si="87">BI35-BG35</f>
        <v>6.725900020035624</v>
      </c>
      <c r="BL35" s="67">
        <f>SUM(BL8:BL33)</f>
        <v>34.421711932983065</v>
      </c>
      <c r="BM35" s="67">
        <f>SUM(BK35:BL35)</f>
        <v>41.147611953018689</v>
      </c>
      <c r="BO35" s="24" t="str">
        <f>AS35</f>
        <v>All occupations</v>
      </c>
      <c r="BP35" s="67">
        <f>SUM(BP8:BP33)</f>
        <v>73.216014839359374</v>
      </c>
      <c r="BQ35" s="67">
        <f t="shared" ref="BQ35:BT35" si="88">SUM(BQ8:BQ33)</f>
        <v>69.026696761392131</v>
      </c>
      <c r="BR35" s="67">
        <f t="shared" si="88"/>
        <v>65.544813525166418</v>
      </c>
      <c r="BS35" s="67">
        <f t="shared" si="88"/>
        <v>60.393121355800737</v>
      </c>
      <c r="BT35" s="67">
        <f t="shared" si="88"/>
        <v>48.042107260269212</v>
      </c>
      <c r="BU35" s="69"/>
      <c r="BV35" s="67">
        <f t="shared" ref="BV35" si="89">BT35-BR35</f>
        <v>-17.502706264897206</v>
      </c>
      <c r="BW35" s="67">
        <f>SUM(BW8:BW33)</f>
        <v>26.645368718781267</v>
      </c>
      <c r="BX35" s="67">
        <f>SUM(BV35:BW35)</f>
        <v>9.1426624538840606</v>
      </c>
      <c r="BZ35" s="24" t="str">
        <f>BD35</f>
        <v>All occupations</v>
      </c>
      <c r="CA35" s="67">
        <f>SUM(CA8:CA33)</f>
        <v>41.520492328670365</v>
      </c>
      <c r="CB35" s="67">
        <f t="shared" ref="CB35:CE35" si="90">SUM(CB8:CB33)</f>
        <v>47.840525658308131</v>
      </c>
      <c r="CC35" s="67">
        <f t="shared" si="90"/>
        <v>43.377417132088482</v>
      </c>
      <c r="CD35" s="67">
        <f t="shared" si="90"/>
        <v>39.463359125588774</v>
      </c>
      <c r="CE35" s="67">
        <f t="shared" si="90"/>
        <v>28.591281391171158</v>
      </c>
      <c r="CF35" s="69"/>
      <c r="CG35" s="67">
        <f t="shared" ref="CG35" si="91">CE35-CC35</f>
        <v>-14.786135740917324</v>
      </c>
      <c r="CH35" s="67">
        <f>SUM(CH8:CH33)</f>
        <v>12.938639717935807</v>
      </c>
      <c r="CI35" s="67">
        <f>SUM(CG35:CH35)</f>
        <v>-1.8474960229815167</v>
      </c>
      <c r="CK35" s="24" t="str">
        <f>BO35</f>
        <v>All occupations</v>
      </c>
      <c r="CL35" s="67">
        <f>SUM(CL8:CL33)</f>
        <v>10.941551095863808</v>
      </c>
      <c r="CM35" s="67">
        <f t="shared" ref="CM35:CP35" si="92">SUM(CM8:CM33)</f>
        <v>10.036297712473244</v>
      </c>
      <c r="CN35" s="67">
        <f t="shared" si="92"/>
        <v>12.194674585049484</v>
      </c>
      <c r="CO35" s="67">
        <f t="shared" si="92"/>
        <v>9.1036506439750191</v>
      </c>
      <c r="CP35" s="67">
        <f t="shared" si="92"/>
        <v>6.8456602901251227</v>
      </c>
      <c r="CQ35" s="69"/>
      <c r="CR35" s="67">
        <f t="shared" ref="CR35" si="93">CP35-CN35</f>
        <v>-5.3490142949243609</v>
      </c>
      <c r="CS35" s="67">
        <f>SUM(CS8:CS33)</f>
        <v>2.9163575723916573</v>
      </c>
      <c r="CT35" s="67">
        <f>SUM(CR35:CS35)</f>
        <v>-2.4326567225327036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Gloucestershire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Gloucestershire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Gloucestershire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Gloucestershire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Gloucestershire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Gloucestershire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Gloucestershire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Gloucestershire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Gloucestershire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7.0008168126049872</v>
      </c>
      <c r="C45" s="18">
        <f t="shared" si="104"/>
        <v>7.4016498963962851</v>
      </c>
      <c r="D45" s="18">
        <f t="shared" si="104"/>
        <v>7.6952451811209386</v>
      </c>
      <c r="E45" s="18">
        <f t="shared" si="104"/>
        <v>7.2400366396529119</v>
      </c>
      <c r="F45" s="18">
        <f t="shared" si="104"/>
        <v>7.4384889242705405</v>
      </c>
      <c r="H45" s="68">
        <f t="shared" ref="H45:H70" si="105">IF(D8&gt;0,(H8/D8)*100,0)</f>
        <v>91.08226950035943</v>
      </c>
      <c r="I45" s="69">
        <f t="shared" ref="I45:I70" si="106">IF(D8&gt;0,I8/D8*100,0)</f>
        <v>72.469643176640218</v>
      </c>
      <c r="J45" s="69">
        <f t="shared" ref="J45:J70" si="107">IF(D8&gt;0,(J8/D8)*100,0)</f>
        <v>163.55191267699965</v>
      </c>
      <c r="L45" t="str">
        <f>A45</f>
        <v>11 Corporate managers and directors</v>
      </c>
      <c r="M45" s="18">
        <f t="shared" ref="M45:Q54" si="108">M8/M$35*100</f>
        <v>8.5675295816770145</v>
      </c>
      <c r="N45" s="18">
        <f t="shared" si="108"/>
        <v>9.1392702110172692</v>
      </c>
      <c r="O45" s="18">
        <f t="shared" si="108"/>
        <v>9.047656306883697</v>
      </c>
      <c r="P45" s="18">
        <f t="shared" si="108"/>
        <v>8.2241107443349311</v>
      </c>
      <c r="Q45" s="18">
        <f t="shared" si="108"/>
        <v>8.3251487110451645</v>
      </c>
      <c r="S45" s="68">
        <f t="shared" ref="S45:S70" si="109">IF(O8&gt;0,(S8/O8)*100,0)</f>
        <v>80.610555921465078</v>
      </c>
      <c r="T45" s="69">
        <f t="shared" ref="T45:T70" si="110">IF(O8&gt;0,T8/O8*100,0)</f>
        <v>71.598736089384133</v>
      </c>
      <c r="U45" s="69">
        <f t="shared" ref="U45:U70" si="111">IF(O8&gt;0,(U8/O8)*100,0)</f>
        <v>152.20929201084923</v>
      </c>
      <c r="W45" t="str">
        <f>A45</f>
        <v>11 Corporate managers and directors</v>
      </c>
      <c r="X45" s="18">
        <f t="shared" ref="X45:AB54" si="112">X8/X$35*100</f>
        <v>9.9937791794686817</v>
      </c>
      <c r="Y45" s="18">
        <f t="shared" si="112"/>
        <v>11.293776375283089</v>
      </c>
      <c r="Z45" s="18">
        <f t="shared" si="112"/>
        <v>11.01412725376019</v>
      </c>
      <c r="AA45" s="18">
        <f t="shared" si="112"/>
        <v>9.7532807430409658</v>
      </c>
      <c r="AB45" s="18">
        <f t="shared" si="112"/>
        <v>9.5347823100556113</v>
      </c>
      <c r="AD45" s="68">
        <f t="shared" ref="AD45:AD70" si="113">IF(Z8&gt;0,(AD8/Z8)*100,0)</f>
        <v>11.049044804149725</v>
      </c>
      <c r="AE45" s="69">
        <f t="shared" ref="AE45:AE70" si="114">IF(Z8&gt;0,AE8/Z8*100,0)</f>
        <v>61.426675136127407</v>
      </c>
      <c r="AF45" s="69">
        <f t="shared" ref="AF45:AF70" si="115">IF(Z8&gt;0,(AF8/Z8)*100,0)</f>
        <v>72.475719940277131</v>
      </c>
      <c r="AH45" t="str">
        <f>L45</f>
        <v>11 Corporate managers and directors</v>
      </c>
      <c r="AI45" s="18">
        <f t="shared" ref="AI45:AM54" si="116">AI8/AI$35*100</f>
        <v>6.2579671526630438</v>
      </c>
      <c r="AJ45" s="18">
        <f t="shared" si="116"/>
        <v>7.4340626290821987</v>
      </c>
      <c r="AK45" s="18">
        <f t="shared" si="116"/>
        <v>7.831570957077556</v>
      </c>
      <c r="AL45" s="18">
        <f t="shared" si="116"/>
        <v>6.933403651043875</v>
      </c>
      <c r="AM45" s="18">
        <f t="shared" si="116"/>
        <v>6.6561127109522333</v>
      </c>
      <c r="AO45" s="68">
        <f t="shared" ref="AO45:AO70" si="117">IF(AK8&gt;0,(AO8/AK8)*100,0)</f>
        <v>0.59715902952092792</v>
      </c>
      <c r="AP45" s="69">
        <f t="shared" ref="AP45:AP70" si="118">IF(AK8&gt;0,AP8/AK8*100,0)</f>
        <v>52.522986825627584</v>
      </c>
      <c r="AQ45" s="69">
        <f t="shared" ref="AQ45:AQ70" si="119">IF(AK8&gt;0,(AQ8/AK8)*100,0)</f>
        <v>53.120145855148508</v>
      </c>
      <c r="AS45" t="str">
        <f>W45</f>
        <v>11 Corporate managers and directors</v>
      </c>
      <c r="AT45" s="18">
        <f t="shared" ref="AT45:AX54" si="120">AT8/AT$35*100</f>
        <v>9.6824385146052716</v>
      </c>
      <c r="AU45" s="18">
        <f t="shared" si="120"/>
        <v>10.618821330383584</v>
      </c>
      <c r="AV45" s="18">
        <f t="shared" si="120"/>
        <v>10.944160741586101</v>
      </c>
      <c r="AW45" s="18">
        <f t="shared" si="120"/>
        <v>9.2859044279986751</v>
      </c>
      <c r="AX45" s="18">
        <f t="shared" si="120"/>
        <v>8.7466491379454094</v>
      </c>
      <c r="AZ45" s="68">
        <f t="shared" ref="AZ45:AZ70" si="121">IF(AV8&gt;0,(AZ8/AV8)*100,0)</f>
        <v>-0.56672657972885321</v>
      </c>
      <c r="BA45" s="69">
        <f t="shared" ref="BA45:BA70" si="122">IF(AV8&gt;0,BA8/AV8*100,0)</f>
        <v>52.823848090964454</v>
      </c>
      <c r="BB45" s="69">
        <f t="shared" ref="BB45:BB70" si="123">IF(AV8&gt;0,(BB8/AV8)*100,0)</f>
        <v>52.257121511235603</v>
      </c>
      <c r="BD45" t="str">
        <f>AH45</f>
        <v>11 Corporate managers and directors</v>
      </c>
      <c r="BE45" s="18">
        <f t="shared" ref="BE45:BI54" si="124">BE8/BE$35*100</f>
        <v>5.8165723402252931</v>
      </c>
      <c r="BF45" s="18">
        <f t="shared" si="124"/>
        <v>6.6040480827510457</v>
      </c>
      <c r="BG45" s="18">
        <f t="shared" si="124"/>
        <v>7.004362881295406</v>
      </c>
      <c r="BH45" s="18">
        <f t="shared" si="124"/>
        <v>5.7745697236742188</v>
      </c>
      <c r="BI45" s="18">
        <f t="shared" si="124"/>
        <v>5.6845933309161865</v>
      </c>
      <c r="BK45" s="68">
        <f t="shared" ref="BK45:BK70" si="125">IF(BG8&gt;0,(BK8/BG8)*100,0)</f>
        <v>-11.710404959342833</v>
      </c>
      <c r="BL45" s="69">
        <f t="shared" ref="BL45:BL70" si="126">IF(BG8&gt;0,BL8/BG8*100,0)</f>
        <v>36.497429187296156</v>
      </c>
      <c r="BM45" s="69">
        <f t="shared" ref="BM45:BM70" si="127">IF(BG8&gt;0,(BM8/BG8)*100,0)</f>
        <v>24.787024227953321</v>
      </c>
      <c r="BO45" t="str">
        <f>AS45</f>
        <v>11 Corporate managers and directors</v>
      </c>
      <c r="BP45" s="18">
        <f t="shared" ref="BP45:BT54" si="128">BP8/BP$35*100</f>
        <v>4.5782504454594655</v>
      </c>
      <c r="BQ45" s="18">
        <f t="shared" si="128"/>
        <v>5.1628999612645439</v>
      </c>
      <c r="BR45" s="18">
        <f t="shared" si="128"/>
        <v>5.7591385856668866</v>
      </c>
      <c r="BS45" s="18">
        <f t="shared" si="128"/>
        <v>4.675656122953856</v>
      </c>
      <c r="BT45" s="18">
        <f t="shared" si="128"/>
        <v>4.3493619690293244</v>
      </c>
      <c r="BV45" s="68">
        <f t="shared" ref="BV45:BV70" si="129">IF(BR8&gt;0,(BV8/BR8)*100,0)</f>
        <v>-44.645652016948553</v>
      </c>
      <c r="BW45" s="69">
        <f t="shared" ref="BW45:BW70" si="130">IF(BR8&gt;0,BW8/BR8*100,0)</f>
        <v>33.48360446384833</v>
      </c>
      <c r="BX45" s="69">
        <f t="shared" ref="BX45:BX70" si="131">IF(BR8&gt;0,(BX8/BR8)*100,0)</f>
        <v>-11.162047553100221</v>
      </c>
      <c r="BZ45" t="str">
        <f>BD45</f>
        <v>11 Corporate managers and directors</v>
      </c>
      <c r="CA45" s="18">
        <f t="shared" ref="CA45:CE54" si="132">CA8/CA$35*100</f>
        <v>4.5742868659120939</v>
      </c>
      <c r="CB45" s="18">
        <f t="shared" si="132"/>
        <v>5.5937592300033314</v>
      </c>
      <c r="CC45" s="18">
        <f t="shared" si="132"/>
        <v>6.0975322109746877</v>
      </c>
      <c r="CD45" s="18">
        <f t="shared" si="132"/>
        <v>5.7383710532782697</v>
      </c>
      <c r="CE45" s="18">
        <f t="shared" si="132"/>
        <v>7.0401843369838071</v>
      </c>
      <c r="CG45" s="68">
        <f t="shared" ref="CG45:CG70" si="133">IF(CC8&gt;0,(CG8/CC8)*100,0)</f>
        <v>-23.897336208554208</v>
      </c>
      <c r="CH45" s="69">
        <f t="shared" ref="CH45:CH70" si="134">IF(CC8&gt;0,CH8/CC8*100,0)</f>
        <v>32.560572855556551</v>
      </c>
      <c r="CI45" s="69">
        <f t="shared" ref="CI45:CI70" si="135">IF(CC8&gt;0,(CI8/CC8)*100,0)</f>
        <v>8.6632366470023481</v>
      </c>
      <c r="CK45" t="str">
        <f>BO45</f>
        <v>11 Corporate managers and directors</v>
      </c>
      <c r="CL45" s="18">
        <f t="shared" ref="CL45:CP54" si="136">CL8/CL$35*100</f>
        <v>2.6371697007998689</v>
      </c>
      <c r="CM45" s="18">
        <f t="shared" si="136"/>
        <v>3.823725136925249</v>
      </c>
      <c r="CN45" s="18">
        <f t="shared" si="136"/>
        <v>4.0025727127116344</v>
      </c>
      <c r="CO45" s="18">
        <f t="shared" si="136"/>
        <v>4.0716798630989564</v>
      </c>
      <c r="CP45" s="18">
        <f t="shared" si="136"/>
        <v>4.4407446622900162</v>
      </c>
      <c r="CR45" s="68">
        <f t="shared" ref="CR45:CR70" si="137">IF(CN8&gt;0,(CR8/CN8)*100,0)</f>
        <v>-37.718121869249487</v>
      </c>
      <c r="CS45" s="69">
        <f t="shared" ref="CS45:CS70" si="138">IF(CN8&gt;0,CS8/CN8*100,0)</f>
        <v>26.311439739862841</v>
      </c>
      <c r="CT45" s="69">
        <f t="shared" ref="CT45:CT70" si="139">IF(CN8&gt;0,(CT8/CN8)*100,0)</f>
        <v>-11.406682129386649</v>
      </c>
    </row>
    <row r="46" spans="1:98" x14ac:dyDescent="0.2">
      <c r="A46" t="str">
        <f t="shared" si="103"/>
        <v>12 Other managers and proprietors</v>
      </c>
      <c r="B46" s="18">
        <f t="shared" si="104"/>
        <v>3.0993246805707084</v>
      </c>
      <c r="C46" s="18">
        <f t="shared" si="104"/>
        <v>3.284962110521402</v>
      </c>
      <c r="D46" s="18">
        <f t="shared" si="104"/>
        <v>3.0152416110770037</v>
      </c>
      <c r="E46" s="18">
        <f t="shared" si="104"/>
        <v>3.8877833947756262</v>
      </c>
      <c r="F46" s="18">
        <f t="shared" si="104"/>
        <v>4.2965154001226216</v>
      </c>
      <c r="H46" s="68">
        <f t="shared" si="105"/>
        <v>181.67764859047381</v>
      </c>
      <c r="I46" s="69">
        <f t="shared" si="106"/>
        <v>118.43931438715465</v>
      </c>
      <c r="J46" s="69">
        <f t="shared" si="107"/>
        <v>300.11696297762842</v>
      </c>
      <c r="L46" t="str">
        <f t="shared" ref="L46:L69" si="140">A46</f>
        <v>12 Other managers and proprietors</v>
      </c>
      <c r="M46" s="18">
        <f t="shared" si="108"/>
        <v>3.6154293136488027</v>
      </c>
      <c r="N46" s="18">
        <f t="shared" si="108"/>
        <v>3.732237453706392</v>
      </c>
      <c r="O46" s="18">
        <f t="shared" si="108"/>
        <v>3.6391319861250384</v>
      </c>
      <c r="P46" s="18">
        <f t="shared" si="108"/>
        <v>4.5332388038806934</v>
      </c>
      <c r="Q46" s="18">
        <f t="shared" si="108"/>
        <v>5.0996257764702451</v>
      </c>
      <c r="S46" s="68">
        <f t="shared" si="109"/>
        <v>175.06018111122415</v>
      </c>
      <c r="T46" s="69">
        <f t="shared" si="110"/>
        <v>113.77252115107095</v>
      </c>
      <c r="U46" s="69">
        <f t="shared" si="111"/>
        <v>288.83270226229507</v>
      </c>
      <c r="W46" t="str">
        <f t="shared" ref="W46:W69" si="141">A46</f>
        <v>12 Other managers and proprietors</v>
      </c>
      <c r="X46" s="18">
        <f t="shared" si="112"/>
        <v>4.1594000658041042</v>
      </c>
      <c r="Y46" s="18">
        <f t="shared" si="112"/>
        <v>4.4565247968370398</v>
      </c>
      <c r="Z46" s="18">
        <f t="shared" si="112"/>
        <v>4.3003104783822934</v>
      </c>
      <c r="AA46" s="18">
        <f t="shared" si="112"/>
        <v>5.3028939756502149</v>
      </c>
      <c r="AB46" s="18">
        <f t="shared" si="112"/>
        <v>5.6315712872453121</v>
      </c>
      <c r="AD46" s="68">
        <f t="shared" si="113"/>
        <v>67.990185145998183</v>
      </c>
      <c r="AE46" s="69">
        <f t="shared" si="114"/>
        <v>98.624078778906409</v>
      </c>
      <c r="AF46" s="69">
        <f t="shared" si="115"/>
        <v>166.61426392490458</v>
      </c>
      <c r="AH46" t="str">
        <f t="shared" ref="AH46:AH69" si="142">L46</f>
        <v>12 Other managers and proprietors</v>
      </c>
      <c r="AI46" s="18">
        <f t="shared" si="116"/>
        <v>3.8381266624555663</v>
      </c>
      <c r="AJ46" s="18">
        <f t="shared" si="116"/>
        <v>4.4891470842857464</v>
      </c>
      <c r="AK46" s="18">
        <f t="shared" si="116"/>
        <v>4.6266406287292776</v>
      </c>
      <c r="AL46" s="18">
        <f t="shared" si="116"/>
        <v>5.5460042711061615</v>
      </c>
      <c r="AM46" s="18">
        <f t="shared" si="116"/>
        <v>6.156725673818972</v>
      </c>
      <c r="AO46" s="68">
        <f t="shared" si="117"/>
        <v>57.506315208828873</v>
      </c>
      <c r="AP46" s="69">
        <f t="shared" si="118"/>
        <v>88.03250407279431</v>
      </c>
      <c r="AQ46" s="69">
        <f t="shared" si="119"/>
        <v>145.53881928162318</v>
      </c>
      <c r="AS46" t="str">
        <f t="shared" ref="AS46:AS69" si="143">W46</f>
        <v>12 Other managers and proprietors</v>
      </c>
      <c r="AT46" s="18">
        <f t="shared" si="120"/>
        <v>4.4191197120333117</v>
      </c>
      <c r="AU46" s="18">
        <f t="shared" si="120"/>
        <v>4.7131676339491131</v>
      </c>
      <c r="AV46" s="18">
        <f t="shared" si="120"/>
        <v>4.67086373219216</v>
      </c>
      <c r="AW46" s="18">
        <f t="shared" si="120"/>
        <v>5.6102777959368044</v>
      </c>
      <c r="AX46" s="18">
        <f t="shared" si="120"/>
        <v>5.3815304886978685</v>
      </c>
      <c r="AZ46" s="68">
        <f t="shared" si="121"/>
        <v>43.344522452713754</v>
      </c>
      <c r="BA46" s="69">
        <f t="shared" si="122"/>
        <v>83.441519268332485</v>
      </c>
      <c r="BB46" s="69">
        <f t="shared" si="123"/>
        <v>126.78604172104625</v>
      </c>
      <c r="BD46" t="str">
        <f t="shared" ref="BD46:BD69" si="144">AH46</f>
        <v>12 Other managers and proprietors</v>
      </c>
      <c r="BE46" s="18">
        <f t="shared" si="124"/>
        <v>3.0873251857972446</v>
      </c>
      <c r="BF46" s="18">
        <f t="shared" si="124"/>
        <v>2.938440011683384</v>
      </c>
      <c r="BG46" s="18">
        <f t="shared" si="124"/>
        <v>3.1555222953243525</v>
      </c>
      <c r="BH46" s="18">
        <f t="shared" si="124"/>
        <v>3.4138962219410902</v>
      </c>
      <c r="BI46" s="18">
        <f t="shared" si="124"/>
        <v>3.4863641045126044</v>
      </c>
      <c r="BK46" s="68">
        <f t="shared" si="125"/>
        <v>20.193297420979015</v>
      </c>
      <c r="BL46" s="69">
        <f t="shared" si="126"/>
        <v>49.355107600603482</v>
      </c>
      <c r="BM46" s="69">
        <f t="shared" si="127"/>
        <v>69.548405021582496</v>
      </c>
      <c r="BO46" t="str">
        <f t="shared" ref="BO46:BO69" si="145">AS46</f>
        <v>12 Other managers and proprietors</v>
      </c>
      <c r="BP46" s="18">
        <f t="shared" si="128"/>
        <v>3.204749008752847</v>
      </c>
      <c r="BQ46" s="18">
        <f t="shared" si="128"/>
        <v>3.526558210411443</v>
      </c>
      <c r="BR46" s="18">
        <f t="shared" si="128"/>
        <v>3.7728817035762168</v>
      </c>
      <c r="BS46" s="18">
        <f t="shared" si="128"/>
        <v>4.4039970976830265</v>
      </c>
      <c r="BT46" s="18">
        <f t="shared" si="128"/>
        <v>4.574388073119855</v>
      </c>
      <c r="BV46" s="68">
        <f t="shared" si="129"/>
        <v>-11.13238321913596</v>
      </c>
      <c r="BW46" s="69">
        <f t="shared" si="130"/>
        <v>55.40853061029938</v>
      </c>
      <c r="BX46" s="69">
        <f t="shared" si="131"/>
        <v>44.27614739116342</v>
      </c>
      <c r="BZ46" t="str">
        <f t="shared" ref="BZ46:BZ69" si="146">BD46</f>
        <v>12 Other managers and proprietors</v>
      </c>
      <c r="CA46" s="18">
        <f t="shared" si="132"/>
        <v>3.4698947823842516</v>
      </c>
      <c r="CB46" s="18">
        <f t="shared" si="132"/>
        <v>3.9982011814131928</v>
      </c>
      <c r="CC46" s="18">
        <f t="shared" si="132"/>
        <v>4.1855404731573165</v>
      </c>
      <c r="CD46" s="18">
        <f t="shared" si="132"/>
        <v>5.0035775675353005</v>
      </c>
      <c r="CE46" s="18">
        <f t="shared" si="132"/>
        <v>5.9356091752078104</v>
      </c>
      <c r="CG46" s="68">
        <f t="shared" si="133"/>
        <v>-6.5275378182796189</v>
      </c>
      <c r="CH46" s="69">
        <f t="shared" si="134"/>
        <v>44.616185187292871</v>
      </c>
      <c r="CI46" s="69">
        <f t="shared" si="135"/>
        <v>38.088647369013252</v>
      </c>
      <c r="CK46" t="str">
        <f t="shared" ref="CK46:CK69" si="147">BO46</f>
        <v>12 Other managers and proprietors</v>
      </c>
      <c r="CL46" s="18">
        <f t="shared" si="136"/>
        <v>2.9260230138721104</v>
      </c>
      <c r="CM46" s="18">
        <f t="shared" si="136"/>
        <v>3.170780185577657</v>
      </c>
      <c r="CN46" s="18">
        <f t="shared" si="136"/>
        <v>3.4126841963227177</v>
      </c>
      <c r="CO46" s="18">
        <f t="shared" si="136"/>
        <v>4.5796963698214999</v>
      </c>
      <c r="CP46" s="18">
        <f t="shared" si="136"/>
        <v>6.2864493029480215</v>
      </c>
      <c r="CR46" s="68">
        <f t="shared" si="137"/>
        <v>3.4080728255703496</v>
      </c>
      <c r="CS46" s="69">
        <f t="shared" si="138"/>
        <v>38.044104360050021</v>
      </c>
      <c r="CT46" s="69">
        <f t="shared" si="139"/>
        <v>41.452177185620371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18.388695241987659</v>
      </c>
      <c r="C47" s="18">
        <f t="shared" si="104"/>
        <v>19.34727695054827</v>
      </c>
      <c r="D47" s="18">
        <f t="shared" si="104"/>
        <v>19.354693818528609</v>
      </c>
      <c r="E47" s="18">
        <f t="shared" si="104"/>
        <v>18.982686974560352</v>
      </c>
      <c r="F47" s="18">
        <f t="shared" si="104"/>
        <v>18.384806470901736</v>
      </c>
      <c r="H47" s="68">
        <f t="shared" si="105"/>
        <v>87.772024580775138</v>
      </c>
      <c r="I47" s="69">
        <f t="shared" si="106"/>
        <v>53.085864168016784</v>
      </c>
      <c r="J47" s="69">
        <f t="shared" si="107"/>
        <v>140.85788874879194</v>
      </c>
      <c r="L47" t="str">
        <f t="shared" si="140"/>
        <v>21 Science, research, engineering and technology professionals</v>
      </c>
      <c r="M47" s="18">
        <f t="shared" si="108"/>
        <v>11.114637622905359</v>
      </c>
      <c r="N47" s="18">
        <f t="shared" si="108"/>
        <v>11.903448899598645</v>
      </c>
      <c r="O47" s="18">
        <f t="shared" si="108"/>
        <v>11.896585746460117</v>
      </c>
      <c r="P47" s="18">
        <f t="shared" si="108"/>
        <v>12.267166885637618</v>
      </c>
      <c r="Q47" s="18">
        <f t="shared" si="108"/>
        <v>12.114093131978647</v>
      </c>
      <c r="S47" s="68">
        <f t="shared" si="109"/>
        <v>99.87376488906601</v>
      </c>
      <c r="T47" s="69">
        <f t="shared" si="110"/>
        <v>58.715119130802925</v>
      </c>
      <c r="U47" s="69">
        <f t="shared" si="111"/>
        <v>158.58888401986891</v>
      </c>
      <c r="W47" t="str">
        <f t="shared" si="141"/>
        <v>21 Science, research, engineering and technology professionals</v>
      </c>
      <c r="X47" s="18">
        <f t="shared" si="112"/>
        <v>10.201038204126943</v>
      </c>
      <c r="Y47" s="18">
        <f t="shared" si="112"/>
        <v>10.696067406841932</v>
      </c>
      <c r="Z47" s="18">
        <f t="shared" si="112"/>
        <v>10.405918390022872</v>
      </c>
      <c r="AA47" s="18">
        <f t="shared" si="112"/>
        <v>9.7567716947457921</v>
      </c>
      <c r="AB47" s="18">
        <f t="shared" si="112"/>
        <v>8.6876852750941893</v>
      </c>
      <c r="AD47" s="68">
        <f t="shared" si="113"/>
        <v>7.0971217068281618</v>
      </c>
      <c r="AE47" s="69">
        <f t="shared" si="114"/>
        <v>42.934051305158285</v>
      </c>
      <c r="AF47" s="69">
        <f t="shared" si="115"/>
        <v>50.031173011986439</v>
      </c>
      <c r="AH47" t="str">
        <f t="shared" si="142"/>
        <v>21 Science, research, engineering and technology professionals</v>
      </c>
      <c r="AI47" s="18">
        <f t="shared" si="116"/>
        <v>3.3656331242784638</v>
      </c>
      <c r="AJ47" s="18">
        <f t="shared" si="116"/>
        <v>3.8155625400976132</v>
      </c>
      <c r="AK47" s="18">
        <f t="shared" si="116"/>
        <v>4.1627347939479593</v>
      </c>
      <c r="AL47" s="18">
        <f t="shared" si="116"/>
        <v>4.1623851419090414</v>
      </c>
      <c r="AM47" s="18">
        <f t="shared" si="116"/>
        <v>4.008486098687877</v>
      </c>
      <c r="AO47" s="68">
        <f t="shared" si="117"/>
        <v>13.976567694078106</v>
      </c>
      <c r="AP47" s="69">
        <f t="shared" si="118"/>
        <v>42.65483023709055</v>
      </c>
      <c r="AQ47" s="69">
        <f t="shared" si="119"/>
        <v>56.631397931168657</v>
      </c>
      <c r="AS47" t="str">
        <f t="shared" si="143"/>
        <v>21 Science, research, engineering and technology professionals</v>
      </c>
      <c r="AT47" s="18">
        <f t="shared" si="120"/>
        <v>10.243812157181605</v>
      </c>
      <c r="AU47" s="18">
        <f t="shared" si="120"/>
        <v>10.683843199458837</v>
      </c>
      <c r="AV47" s="18">
        <f t="shared" si="120"/>
        <v>10.230238099589771</v>
      </c>
      <c r="AW47" s="18">
        <f t="shared" si="120"/>
        <v>8.809935945293681</v>
      </c>
      <c r="AX47" s="18">
        <f t="shared" si="120"/>
        <v>7.2383089696775134</v>
      </c>
      <c r="AZ47" s="68">
        <f t="shared" si="121"/>
        <v>-11.971384793495371</v>
      </c>
      <c r="BA47" s="69">
        <f t="shared" si="122"/>
        <v>35.282197220661168</v>
      </c>
      <c r="BB47" s="69">
        <f t="shared" si="123"/>
        <v>23.310812427165796</v>
      </c>
      <c r="BD47" t="str">
        <f t="shared" si="144"/>
        <v>21 Science, research, engineering and technology professionals</v>
      </c>
      <c r="BE47" s="18">
        <f t="shared" si="124"/>
        <v>3.7444588208169045</v>
      </c>
      <c r="BF47" s="18">
        <f t="shared" si="124"/>
        <v>4.0252409471402668</v>
      </c>
      <c r="BG47" s="18">
        <f t="shared" si="124"/>
        <v>4.4377244941355229</v>
      </c>
      <c r="BH47" s="18">
        <f t="shared" si="124"/>
        <v>3.8750156224091574</v>
      </c>
      <c r="BI47" s="18">
        <f t="shared" si="124"/>
        <v>3.5530617720456923</v>
      </c>
      <c r="BK47" s="68">
        <f t="shared" si="125"/>
        <v>-12.899392729046255</v>
      </c>
      <c r="BL47" s="69">
        <f t="shared" si="126"/>
        <v>25.172377135116619</v>
      </c>
      <c r="BM47" s="69">
        <f t="shared" si="127"/>
        <v>12.272984406070362</v>
      </c>
      <c r="BO47" t="str">
        <f t="shared" si="145"/>
        <v>21 Science, research, engineering and technology professionals</v>
      </c>
      <c r="BP47" s="18">
        <f t="shared" si="128"/>
        <v>2.5969992429694688</v>
      </c>
      <c r="BQ47" s="18">
        <f t="shared" si="128"/>
        <v>2.8626055327822963</v>
      </c>
      <c r="BR47" s="18">
        <f t="shared" si="128"/>
        <v>3.3497597349121526</v>
      </c>
      <c r="BS47" s="18">
        <f t="shared" si="128"/>
        <v>3.0473613188441955</v>
      </c>
      <c r="BT47" s="18">
        <f t="shared" si="128"/>
        <v>3.0627687191600086</v>
      </c>
      <c r="BV47" s="68">
        <f t="shared" si="129"/>
        <v>-32.983111352438129</v>
      </c>
      <c r="BW47" s="69">
        <f t="shared" si="130"/>
        <v>27.745500987513111</v>
      </c>
      <c r="BX47" s="69">
        <f t="shared" si="131"/>
        <v>-5.2376103649250192</v>
      </c>
      <c r="BZ47" t="str">
        <f t="shared" si="146"/>
        <v>21 Science, research, engineering and technology professionals</v>
      </c>
      <c r="CA47" s="18">
        <f t="shared" si="132"/>
        <v>2.3426171032596335</v>
      </c>
      <c r="CB47" s="18">
        <f t="shared" si="132"/>
        <v>2.8921792009085712</v>
      </c>
      <c r="CC47" s="18">
        <f t="shared" si="132"/>
        <v>3.1973784558997664</v>
      </c>
      <c r="CD47" s="18">
        <f t="shared" si="132"/>
        <v>3.1639625294104761</v>
      </c>
      <c r="CE47" s="18">
        <f t="shared" si="132"/>
        <v>3.3313672700828154</v>
      </c>
      <c r="CG47" s="68">
        <f t="shared" si="133"/>
        <v>-31.325042193120488</v>
      </c>
      <c r="CH47" s="69">
        <f t="shared" si="134"/>
        <v>22.872963607451922</v>
      </c>
      <c r="CI47" s="69">
        <f t="shared" si="135"/>
        <v>-8.4520785856685681</v>
      </c>
      <c r="CK47" t="str">
        <f t="shared" si="147"/>
        <v>21 Science, research, engineering and technology professionals</v>
      </c>
      <c r="CL47" s="18">
        <f t="shared" si="136"/>
        <v>1.1523606424220794</v>
      </c>
      <c r="CM47" s="18">
        <f t="shared" si="136"/>
        <v>1.8670194462451335</v>
      </c>
      <c r="CN47" s="18">
        <f t="shared" si="136"/>
        <v>2.3593968589294776</v>
      </c>
      <c r="CO47" s="18">
        <f t="shared" si="136"/>
        <v>3.0050186578928346</v>
      </c>
      <c r="CP47" s="18">
        <f t="shared" si="136"/>
        <v>3.7507703811350921</v>
      </c>
      <c r="CR47" s="68">
        <f t="shared" si="137"/>
        <v>-10.75896281532367</v>
      </c>
      <c r="CS47" s="69">
        <f t="shared" si="138"/>
        <v>27.123312253772962</v>
      </c>
      <c r="CT47" s="69">
        <f t="shared" si="139"/>
        <v>16.364349438449292</v>
      </c>
    </row>
    <row r="48" spans="1:98" x14ac:dyDescent="0.2">
      <c r="A48" t="str">
        <f t="shared" si="103"/>
        <v>22 Health professionals</v>
      </c>
      <c r="B48" s="18">
        <f t="shared" si="104"/>
        <v>19.354769614073181</v>
      </c>
      <c r="C48" s="18">
        <f t="shared" si="104"/>
        <v>19.183386047777688</v>
      </c>
      <c r="D48" s="18">
        <f t="shared" si="104"/>
        <v>19.572163753230498</v>
      </c>
      <c r="E48" s="18">
        <f t="shared" si="104"/>
        <v>20.967593766631222</v>
      </c>
      <c r="F48" s="18">
        <f t="shared" si="104"/>
        <v>22.525537158955935</v>
      </c>
      <c r="H48" s="68">
        <f t="shared" si="105"/>
        <v>127.50683424051196</v>
      </c>
      <c r="I48" s="69">
        <f t="shared" si="106"/>
        <v>79.543068408153388</v>
      </c>
      <c r="J48" s="69">
        <f t="shared" si="107"/>
        <v>207.04990264866535</v>
      </c>
      <c r="L48" t="str">
        <f t="shared" si="140"/>
        <v>22 Health professionals</v>
      </c>
      <c r="M48" s="18">
        <f t="shared" si="108"/>
        <v>7.926126217775689</v>
      </c>
      <c r="N48" s="18">
        <f t="shared" si="108"/>
        <v>8.0925494086984209</v>
      </c>
      <c r="O48" s="18">
        <f t="shared" si="108"/>
        <v>7.7949866394784832</v>
      </c>
      <c r="P48" s="18">
        <f t="shared" si="108"/>
        <v>7.967426316794322</v>
      </c>
      <c r="Q48" s="18">
        <f t="shared" si="108"/>
        <v>8.2168889899458648</v>
      </c>
      <c r="S48" s="68">
        <f t="shared" si="109"/>
        <v>106.9089461139553</v>
      </c>
      <c r="T48" s="69">
        <f t="shared" si="110"/>
        <v>79.224239900741367</v>
      </c>
      <c r="U48" s="69">
        <f t="shared" si="111"/>
        <v>186.13318601469666</v>
      </c>
      <c r="W48" t="str">
        <f t="shared" si="141"/>
        <v>22 Health professionals</v>
      </c>
      <c r="X48" s="18">
        <f t="shared" si="112"/>
        <v>8.280597362916108</v>
      </c>
      <c r="Y48" s="18">
        <f t="shared" si="112"/>
        <v>8.5359321560470622</v>
      </c>
      <c r="Z48" s="18">
        <f t="shared" si="112"/>
        <v>8.2411172726433826</v>
      </c>
      <c r="AA48" s="18">
        <f t="shared" si="112"/>
        <v>8.6581138706514924</v>
      </c>
      <c r="AB48" s="18">
        <f t="shared" si="112"/>
        <v>8.7069473379514086</v>
      </c>
      <c r="AD48" s="68">
        <f t="shared" si="113"/>
        <v>35.529538211646212</v>
      </c>
      <c r="AE48" s="69">
        <f t="shared" si="114"/>
        <v>71.541091229335194</v>
      </c>
      <c r="AF48" s="69">
        <f t="shared" si="115"/>
        <v>107.07062944098141</v>
      </c>
      <c r="AH48" t="str">
        <f t="shared" si="142"/>
        <v>22 Health professionals</v>
      </c>
      <c r="AI48" s="18">
        <f t="shared" si="116"/>
        <v>13.82777727578647</v>
      </c>
      <c r="AJ48" s="18">
        <f t="shared" si="116"/>
        <v>10.984119365904869</v>
      </c>
      <c r="AK48" s="18">
        <f t="shared" si="116"/>
        <v>9.5019138123209341</v>
      </c>
      <c r="AL48" s="18">
        <f t="shared" si="116"/>
        <v>5.572738156662254</v>
      </c>
      <c r="AM48" s="18">
        <f t="shared" si="116"/>
        <v>1.9437124418920009</v>
      </c>
      <c r="AO48" s="68">
        <f t="shared" si="117"/>
        <v>-75.787765945294865</v>
      </c>
      <c r="AP48" s="69">
        <f t="shared" si="118"/>
        <v>20.922993552084009</v>
      </c>
      <c r="AQ48" s="69">
        <f t="shared" si="119"/>
        <v>-54.864772393210856</v>
      </c>
      <c r="AS48" t="str">
        <f t="shared" si="143"/>
        <v>22 Health professionals</v>
      </c>
      <c r="AT48" s="18">
        <f t="shared" si="120"/>
        <v>1.9361812997350318</v>
      </c>
      <c r="AU48" s="18">
        <f t="shared" si="120"/>
        <v>2.0870118324745177</v>
      </c>
      <c r="AV48" s="18">
        <f t="shared" si="120"/>
        <v>2.2205071901977864</v>
      </c>
      <c r="AW48" s="18">
        <f t="shared" si="120"/>
        <v>2.2991298099922926</v>
      </c>
      <c r="AX48" s="18">
        <f t="shared" si="120"/>
        <v>2.3354838233469133</v>
      </c>
      <c r="AZ48" s="68">
        <f t="shared" si="121"/>
        <v>30.857064659423905</v>
      </c>
      <c r="BA48" s="69">
        <f t="shared" si="122"/>
        <v>62.940028858916349</v>
      </c>
      <c r="BB48" s="69">
        <f t="shared" si="123"/>
        <v>93.797093518340262</v>
      </c>
      <c r="BD48" t="str">
        <f t="shared" si="144"/>
        <v>22 Health professionals</v>
      </c>
      <c r="BE48" s="18">
        <f t="shared" si="124"/>
        <v>1.7300789452249283</v>
      </c>
      <c r="BF48" s="18">
        <f t="shared" si="124"/>
        <v>2.1843465005322731</v>
      </c>
      <c r="BG48" s="18">
        <f t="shared" si="124"/>
        <v>2.2718200304351526</v>
      </c>
      <c r="BH48" s="18">
        <f t="shared" si="124"/>
        <v>2.5357276463665168</v>
      </c>
      <c r="BI48" s="18">
        <f t="shared" si="124"/>
        <v>2.773353665673024</v>
      </c>
      <c r="BK48" s="68">
        <f t="shared" si="125"/>
        <v>32.803674842937582</v>
      </c>
      <c r="BL48" s="69">
        <f t="shared" si="126"/>
        <v>63.421499430630988</v>
      </c>
      <c r="BM48" s="69">
        <f t="shared" si="127"/>
        <v>96.22517427356857</v>
      </c>
      <c r="BO48" t="str">
        <f t="shared" si="145"/>
        <v>22 Health professionals</v>
      </c>
      <c r="BP48" s="18">
        <f t="shared" si="128"/>
        <v>1.4798736862488469</v>
      </c>
      <c r="BQ48" s="18">
        <f t="shared" si="128"/>
        <v>1.8000367927006882</v>
      </c>
      <c r="BR48" s="18">
        <f t="shared" si="128"/>
        <v>1.8037695906761027</v>
      </c>
      <c r="BS48" s="18">
        <f t="shared" si="128"/>
        <v>1.8989440780488218</v>
      </c>
      <c r="BT48" s="18">
        <f t="shared" si="128"/>
        <v>1.8290920833400799</v>
      </c>
      <c r="BV48" s="68">
        <f t="shared" si="129"/>
        <v>-25.674433961793802</v>
      </c>
      <c r="BW48" s="69">
        <f t="shared" si="130"/>
        <v>45.612599309939768</v>
      </c>
      <c r="BX48" s="69">
        <f t="shared" si="131"/>
        <v>19.938165348145969</v>
      </c>
      <c r="BZ48" t="str">
        <f t="shared" si="146"/>
        <v>22 Health professionals</v>
      </c>
      <c r="CA48" s="18">
        <f t="shared" si="132"/>
        <v>1.1730968948307168</v>
      </c>
      <c r="CB48" s="18">
        <f t="shared" si="132"/>
        <v>1.4388443683071195</v>
      </c>
      <c r="CC48" s="18">
        <f t="shared" si="132"/>
        <v>1.4600674568715633</v>
      </c>
      <c r="CD48" s="18">
        <f t="shared" si="132"/>
        <v>1.5692865597366841</v>
      </c>
      <c r="CE48" s="18">
        <f t="shared" si="132"/>
        <v>1.6085995333251513</v>
      </c>
      <c r="CG48" s="68">
        <f t="shared" si="133"/>
        <v>-27.381888881674037</v>
      </c>
      <c r="CH48" s="69">
        <f t="shared" si="134"/>
        <v>33.916615282898363</v>
      </c>
      <c r="CI48" s="69">
        <f t="shared" si="135"/>
        <v>6.5347264012243178</v>
      </c>
      <c r="CK48" t="str">
        <f t="shared" si="147"/>
        <v>22 Health professionals</v>
      </c>
      <c r="CL48" s="18">
        <f t="shared" si="136"/>
        <v>0.51395079145636202</v>
      </c>
      <c r="CM48" s="18">
        <f t="shared" si="136"/>
        <v>0.67943678256903151</v>
      </c>
      <c r="CN48" s="18">
        <f t="shared" si="136"/>
        <v>0.75714904810463124</v>
      </c>
      <c r="CO48" s="18">
        <f t="shared" si="136"/>
        <v>1.4222365985518626</v>
      </c>
      <c r="CP48" s="18">
        <f t="shared" si="136"/>
        <v>2.4245265533864484</v>
      </c>
      <c r="CR48" s="68">
        <f t="shared" si="137"/>
        <v>79.759020258607862</v>
      </c>
      <c r="CS48" s="69">
        <f t="shared" si="138"/>
        <v>70.476833597858885</v>
      </c>
      <c r="CT48" s="69">
        <f t="shared" si="139"/>
        <v>150.23585385646675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27.940089871012557</v>
      </c>
      <c r="C49" s="18">
        <f t="shared" si="104"/>
        <v>26.042880957290777</v>
      </c>
      <c r="D49" s="18">
        <f t="shared" si="104"/>
        <v>25.701727539149726</v>
      </c>
      <c r="E49" s="18">
        <f t="shared" si="104"/>
        <v>23.190943428695839</v>
      </c>
      <c r="F49" s="18">
        <f t="shared" si="104"/>
        <v>19.78753554227896</v>
      </c>
      <c r="H49" s="68">
        <f t="shared" si="105"/>
        <v>52.190493143128258</v>
      </c>
      <c r="I49" s="69">
        <f t="shared" si="106"/>
        <v>63.964158976227722</v>
      </c>
      <c r="J49" s="69">
        <f t="shared" si="107"/>
        <v>116.154652119356</v>
      </c>
      <c r="L49" t="str">
        <f t="shared" si="140"/>
        <v>23 Teaching and other educational professionals</v>
      </c>
      <c r="M49" s="18">
        <f t="shared" si="108"/>
        <v>22.457989733251651</v>
      </c>
      <c r="N49" s="18">
        <f t="shared" si="108"/>
        <v>21.348960420507805</v>
      </c>
      <c r="O49" s="18">
        <f t="shared" si="108"/>
        <v>21.09285740419184</v>
      </c>
      <c r="P49" s="18">
        <f t="shared" si="108"/>
        <v>18.771496826725592</v>
      </c>
      <c r="Q49" s="18">
        <f t="shared" si="108"/>
        <v>15.880370967338203</v>
      </c>
      <c r="S49" s="68">
        <f t="shared" si="109"/>
        <v>47.778907235891488</v>
      </c>
      <c r="T49" s="69">
        <f t="shared" si="110"/>
        <v>65.114914164149269</v>
      </c>
      <c r="U49" s="69">
        <f t="shared" si="111"/>
        <v>112.89382140004076</v>
      </c>
      <c r="W49" t="str">
        <f t="shared" si="141"/>
        <v>23 Teaching and other educational professionals</v>
      </c>
      <c r="X49" s="18">
        <f t="shared" si="112"/>
        <v>7.5418204994006031</v>
      </c>
      <c r="Y49" s="18">
        <f t="shared" si="112"/>
        <v>6.4386811955780647</v>
      </c>
      <c r="Z49" s="18">
        <f t="shared" si="112"/>
        <v>6.4007458858708937</v>
      </c>
      <c r="AA49" s="18">
        <f t="shared" si="112"/>
        <v>5.0765058226193913</v>
      </c>
      <c r="AB49" s="18">
        <f t="shared" si="112"/>
        <v>3.4733124863687785</v>
      </c>
      <c r="AD49" s="68">
        <f t="shared" si="113"/>
        <v>-30.390677480207934</v>
      </c>
      <c r="AE49" s="69">
        <f t="shared" si="114"/>
        <v>45.127787726250737</v>
      </c>
      <c r="AF49" s="69">
        <f t="shared" si="115"/>
        <v>14.737110246042803</v>
      </c>
      <c r="AH49" t="str">
        <f t="shared" si="142"/>
        <v>23 Teaching and other educational professionals</v>
      </c>
      <c r="AI49" s="18">
        <f t="shared" si="116"/>
        <v>3.7673889070822533</v>
      </c>
      <c r="AJ49" s="18">
        <f t="shared" si="116"/>
        <v>2.5241987336234528</v>
      </c>
      <c r="AK49" s="18">
        <f t="shared" si="116"/>
        <v>2.0953703398434973</v>
      </c>
      <c r="AL49" s="18">
        <f t="shared" si="116"/>
        <v>1.5096665882898863</v>
      </c>
      <c r="AM49" s="18">
        <f t="shared" si="116"/>
        <v>1.4450062549071301</v>
      </c>
      <c r="AO49" s="68">
        <f t="shared" si="117"/>
        <v>-18.375060849370126</v>
      </c>
      <c r="AP49" s="69">
        <f t="shared" si="118"/>
        <v>27.888843122428796</v>
      </c>
      <c r="AQ49" s="69">
        <f t="shared" si="119"/>
        <v>9.5137822730586716</v>
      </c>
      <c r="AS49" t="str">
        <f t="shared" si="143"/>
        <v>23 Teaching and other educational professionals</v>
      </c>
      <c r="AT49" s="18">
        <f t="shared" si="120"/>
        <v>1.0302829478678417</v>
      </c>
      <c r="AU49" s="18">
        <f t="shared" si="120"/>
        <v>1.0858513498952904</v>
      </c>
      <c r="AV49" s="18">
        <f t="shared" si="120"/>
        <v>0.93087336651363106</v>
      </c>
      <c r="AW49" s="18">
        <f t="shared" si="120"/>
        <v>0.74347164913772923</v>
      </c>
      <c r="AX49" s="18">
        <f t="shared" si="120"/>
        <v>0.5274529557290315</v>
      </c>
      <c r="AZ49" s="68">
        <f t="shared" si="121"/>
        <v>-29.503814213007306</v>
      </c>
      <c r="BA49" s="69">
        <f t="shared" si="122"/>
        <v>43.597071581754044</v>
      </c>
      <c r="BB49" s="69">
        <f t="shared" si="123"/>
        <v>14.093257368746738</v>
      </c>
      <c r="BD49" t="str">
        <f t="shared" si="144"/>
        <v>23 Teaching and other educational professionals</v>
      </c>
      <c r="BE49" s="18">
        <f t="shared" si="124"/>
        <v>1.0033060370413995</v>
      </c>
      <c r="BF49" s="18">
        <f t="shared" si="124"/>
        <v>1.082158754901839</v>
      </c>
      <c r="BG49" s="18">
        <f t="shared" si="124"/>
        <v>1.0666965963424744</v>
      </c>
      <c r="BH49" s="18">
        <f t="shared" si="124"/>
        <v>1.0384262439699143</v>
      </c>
      <c r="BI49" s="18">
        <f t="shared" si="124"/>
        <v>1.0889064917163338</v>
      </c>
      <c r="BK49" s="68">
        <f t="shared" si="125"/>
        <v>11.052525399017757</v>
      </c>
      <c r="BL49" s="69">
        <f t="shared" si="126"/>
        <v>43.257899234075317</v>
      </c>
      <c r="BM49" s="69">
        <f t="shared" si="127"/>
        <v>54.310424633093071</v>
      </c>
      <c r="BO49" t="str">
        <f t="shared" si="145"/>
        <v>23 Teaching and other educational professionals</v>
      </c>
      <c r="BP49" s="18">
        <f t="shared" si="128"/>
        <v>0.72931081811511544</v>
      </c>
      <c r="BQ49" s="18">
        <f t="shared" si="128"/>
        <v>0.82953587291655417</v>
      </c>
      <c r="BR49" s="18">
        <f t="shared" si="128"/>
        <v>0.78808748923340033</v>
      </c>
      <c r="BS49" s="18">
        <f t="shared" si="128"/>
        <v>0.75318746674813875</v>
      </c>
      <c r="BT49" s="18">
        <f t="shared" si="128"/>
        <v>0.72631297023473496</v>
      </c>
      <c r="BV49" s="68">
        <f t="shared" si="129"/>
        <v>-32.448797758265471</v>
      </c>
      <c r="BW49" s="69">
        <f t="shared" si="130"/>
        <v>39.544761456537422</v>
      </c>
      <c r="BX49" s="69">
        <f t="shared" si="131"/>
        <v>7.0959636982719525</v>
      </c>
      <c r="BZ49" t="str">
        <f t="shared" si="146"/>
        <v>23 Teaching and other educational professionals</v>
      </c>
      <c r="CA49" s="18">
        <f t="shared" si="132"/>
        <v>0.80016167250515025</v>
      </c>
      <c r="CB49" s="18">
        <f t="shared" si="132"/>
        <v>0.88722141402698984</v>
      </c>
      <c r="CC49" s="18">
        <f t="shared" si="132"/>
        <v>1.0483663281300013</v>
      </c>
      <c r="CD49" s="18">
        <f t="shared" si="132"/>
        <v>1.0646743093950699</v>
      </c>
      <c r="CE49" s="18">
        <f t="shared" si="132"/>
        <v>1.2571706823797955</v>
      </c>
      <c r="CG49" s="68">
        <f t="shared" si="133"/>
        <v>-20.959239183681909</v>
      </c>
      <c r="CH49" s="69">
        <f t="shared" si="134"/>
        <v>35.273219583382861</v>
      </c>
      <c r="CI49" s="69">
        <f t="shared" si="135"/>
        <v>14.313980399700954</v>
      </c>
      <c r="CK49" t="str">
        <f t="shared" si="147"/>
        <v>23 Teaching and other educational professionals</v>
      </c>
      <c r="CL49" s="18">
        <f t="shared" si="136"/>
        <v>0.42292702214923195</v>
      </c>
      <c r="CM49" s="18">
        <f t="shared" si="136"/>
        <v>0.58198542626223293</v>
      </c>
      <c r="CN49" s="18">
        <f t="shared" si="136"/>
        <v>0.67309682928453485</v>
      </c>
      <c r="CO49" s="18">
        <f t="shared" si="136"/>
        <v>0.95915209719390981</v>
      </c>
      <c r="CP49" s="18">
        <f t="shared" si="136"/>
        <v>1.0271384891738187</v>
      </c>
      <c r="CR49" s="68">
        <f t="shared" si="137"/>
        <v>-14.336347660872296</v>
      </c>
      <c r="CS49" s="69">
        <f t="shared" si="138"/>
        <v>41.438366000535751</v>
      </c>
      <c r="CT49" s="69">
        <f t="shared" si="139"/>
        <v>27.102018339663452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6.7521225492031336</v>
      </c>
      <c r="C50" s="18">
        <f t="shared" si="104"/>
        <v>7.0275256701572326</v>
      </c>
      <c r="D50" s="18">
        <f t="shared" si="104"/>
        <v>7.1775663854393157</v>
      </c>
      <c r="E50" s="18">
        <f t="shared" si="104"/>
        <v>7.821526374875198</v>
      </c>
      <c r="F50" s="18">
        <f t="shared" si="104"/>
        <v>8.0789154376997594</v>
      </c>
      <c r="H50" s="68">
        <f t="shared" si="105"/>
        <v>122.50202922040133</v>
      </c>
      <c r="I50" s="69">
        <f t="shared" si="106"/>
        <v>77.12531867678041</v>
      </c>
      <c r="J50" s="69">
        <f t="shared" si="107"/>
        <v>199.62734789718172</v>
      </c>
      <c r="L50" t="str">
        <f t="shared" si="140"/>
        <v>24 Business, media and public service professionals</v>
      </c>
      <c r="M50" s="18">
        <f t="shared" si="108"/>
        <v>12.85377338064739</v>
      </c>
      <c r="N50" s="18">
        <f t="shared" si="108"/>
        <v>13.382215134188725</v>
      </c>
      <c r="O50" s="18">
        <f t="shared" si="108"/>
        <v>14.005273370268903</v>
      </c>
      <c r="P50" s="18">
        <f t="shared" si="108"/>
        <v>14.357097623272304</v>
      </c>
      <c r="Q50" s="18">
        <f t="shared" si="108"/>
        <v>14.073337816209877</v>
      </c>
      <c r="S50" s="68">
        <f t="shared" si="109"/>
        <v>97.238979295410786</v>
      </c>
      <c r="T50" s="69">
        <f t="shared" si="110"/>
        <v>73.508773377100084</v>
      </c>
      <c r="U50" s="69">
        <f t="shared" si="111"/>
        <v>170.74775267251087</v>
      </c>
      <c r="W50" t="str">
        <f t="shared" si="141"/>
        <v>24 Business, media and public service professionals</v>
      </c>
      <c r="X50" s="18">
        <f t="shared" si="112"/>
        <v>11.163692461505477</v>
      </c>
      <c r="Y50" s="18">
        <f t="shared" si="112"/>
        <v>11.558993043658667</v>
      </c>
      <c r="Z50" s="18">
        <f t="shared" si="112"/>
        <v>12.034794692433824</v>
      </c>
      <c r="AA50" s="18">
        <f t="shared" si="112"/>
        <v>11.987952514584761</v>
      </c>
      <c r="AB50" s="18">
        <f t="shared" si="112"/>
        <v>10.936796216733638</v>
      </c>
      <c r="AD50" s="68">
        <f t="shared" si="113"/>
        <v>16.575038978892636</v>
      </c>
      <c r="AE50" s="69">
        <f t="shared" si="114"/>
        <v>59.003909735085223</v>
      </c>
      <c r="AF50" s="69">
        <f t="shared" si="115"/>
        <v>75.578948713977866</v>
      </c>
      <c r="AH50" t="str">
        <f t="shared" si="142"/>
        <v>24 Business, media and public service professionals</v>
      </c>
      <c r="AI50" s="18">
        <f t="shared" si="116"/>
        <v>3.822455499520621</v>
      </c>
      <c r="AJ50" s="18">
        <f t="shared" si="116"/>
        <v>3.8435912572739954</v>
      </c>
      <c r="AK50" s="18">
        <f t="shared" si="116"/>
        <v>4.0616266281423812</v>
      </c>
      <c r="AL50" s="18">
        <f t="shared" si="116"/>
        <v>3.8497845655891898</v>
      </c>
      <c r="AM50" s="18">
        <f t="shared" si="116"/>
        <v>3.5032229172975891</v>
      </c>
      <c r="AO50" s="68">
        <f t="shared" si="117"/>
        <v>2.0896491455539303</v>
      </c>
      <c r="AP50" s="69">
        <f t="shared" si="118"/>
        <v>39.144652780932617</v>
      </c>
      <c r="AQ50" s="69">
        <f t="shared" si="119"/>
        <v>41.234301926486545</v>
      </c>
      <c r="AS50" t="str">
        <f t="shared" si="143"/>
        <v>24 Business, media and public service professionals</v>
      </c>
      <c r="AT50" s="18">
        <f t="shared" si="120"/>
        <v>6.2665698987073633</v>
      </c>
      <c r="AU50" s="18">
        <f t="shared" si="120"/>
        <v>6.5482050418451943</v>
      </c>
      <c r="AV50" s="18">
        <f t="shared" si="120"/>
        <v>6.9257737961068457</v>
      </c>
      <c r="AW50" s="18">
        <f t="shared" si="120"/>
        <v>6.9546312303615156</v>
      </c>
      <c r="AX50" s="18">
        <f t="shared" si="120"/>
        <v>6.472904583236069</v>
      </c>
      <c r="AZ50" s="68">
        <f t="shared" si="121"/>
        <v>16.279564538597359</v>
      </c>
      <c r="BA50" s="69">
        <f t="shared" si="122"/>
        <v>55.856740694450266</v>
      </c>
      <c r="BB50" s="69">
        <f t="shared" si="123"/>
        <v>72.136305233047636</v>
      </c>
      <c r="BD50" t="str">
        <f t="shared" si="144"/>
        <v>24 Business, media and public service professionals</v>
      </c>
      <c r="BE50" s="18">
        <f t="shared" si="124"/>
        <v>3.5948378730194879</v>
      </c>
      <c r="BF50" s="18">
        <f t="shared" si="124"/>
        <v>4.0538321687317049</v>
      </c>
      <c r="BG50" s="18">
        <f t="shared" si="124"/>
        <v>4.5455660525645598</v>
      </c>
      <c r="BH50" s="18">
        <f t="shared" si="124"/>
        <v>4.6893861148523772</v>
      </c>
      <c r="BI50" s="18">
        <f t="shared" si="124"/>
        <v>4.8290154217743497</v>
      </c>
      <c r="BK50" s="68">
        <f t="shared" si="125"/>
        <v>15.571135654768216</v>
      </c>
      <c r="BL50" s="69">
        <f t="shared" si="126"/>
        <v>43.403707613474729</v>
      </c>
      <c r="BM50" s="69">
        <f t="shared" si="127"/>
        <v>58.97484326824295</v>
      </c>
      <c r="BO50" t="str">
        <f t="shared" si="145"/>
        <v>24 Business, media and public service professionals</v>
      </c>
      <c r="BP50" s="18">
        <f t="shared" si="128"/>
        <v>2.4619995898688378</v>
      </c>
      <c r="BQ50" s="18">
        <f t="shared" si="128"/>
        <v>2.6767451575348251</v>
      </c>
      <c r="BR50" s="18">
        <f t="shared" si="128"/>
        <v>3.2382519318819059</v>
      </c>
      <c r="BS50" s="18">
        <f t="shared" si="128"/>
        <v>3.1520099073704753</v>
      </c>
      <c r="BT50" s="18">
        <f t="shared" si="128"/>
        <v>3.0325353869162139</v>
      </c>
      <c r="BV50" s="68">
        <f t="shared" si="129"/>
        <v>-31.359733601906285</v>
      </c>
      <c r="BW50" s="69">
        <f t="shared" si="130"/>
        <v>35.185207276820805</v>
      </c>
      <c r="BX50" s="69">
        <f t="shared" si="131"/>
        <v>3.8254736749145146</v>
      </c>
      <c r="BZ50" t="str">
        <f t="shared" si="146"/>
        <v>24 Business, media and public service professionals</v>
      </c>
      <c r="CA50" s="18">
        <f t="shared" si="132"/>
        <v>2.2271000307853392</v>
      </c>
      <c r="CB50" s="18">
        <f t="shared" si="132"/>
        <v>2.7353199362317162</v>
      </c>
      <c r="CC50" s="18">
        <f t="shared" si="132"/>
        <v>3.141032381025302</v>
      </c>
      <c r="CD50" s="18">
        <f t="shared" si="132"/>
        <v>3.2675445709693869</v>
      </c>
      <c r="CE50" s="18">
        <f t="shared" si="132"/>
        <v>3.6283147028192686</v>
      </c>
      <c r="CG50" s="68">
        <f t="shared" si="133"/>
        <v>-23.86182441091621</v>
      </c>
      <c r="CH50" s="69">
        <f t="shared" si="134"/>
        <v>30.779076394553588</v>
      </c>
      <c r="CI50" s="69">
        <f t="shared" si="135"/>
        <v>6.9172519836373789</v>
      </c>
      <c r="CK50" t="str">
        <f t="shared" si="147"/>
        <v>24 Business, media and public service professionals</v>
      </c>
      <c r="CL50" s="18">
        <f t="shared" si="136"/>
        <v>1.2641360334517997</v>
      </c>
      <c r="CM50" s="18">
        <f t="shared" si="136"/>
        <v>1.7978396539380461</v>
      </c>
      <c r="CN50" s="18">
        <f t="shared" si="136"/>
        <v>2.0834143562483898</v>
      </c>
      <c r="CO50" s="18">
        <f t="shared" si="136"/>
        <v>2.6424058691715127</v>
      </c>
      <c r="CP50" s="18">
        <f t="shared" si="136"/>
        <v>3.0051157608184673</v>
      </c>
      <c r="CR50" s="68">
        <f t="shared" si="137"/>
        <v>-19.028780165930705</v>
      </c>
      <c r="CS50" s="69">
        <f t="shared" si="138"/>
        <v>32.796014160904498</v>
      </c>
      <c r="CT50" s="69">
        <f t="shared" si="139"/>
        <v>13.76723399497379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2.1735830283674091</v>
      </c>
      <c r="C51" s="18">
        <f t="shared" si="104"/>
        <v>2.5096467422180062</v>
      </c>
      <c r="D51" s="18">
        <f t="shared" si="104"/>
        <v>2.9242647732356626</v>
      </c>
      <c r="E51" s="18">
        <f t="shared" si="104"/>
        <v>2.6109896200663645</v>
      </c>
      <c r="F51" s="18">
        <f t="shared" si="104"/>
        <v>2.7694908013682733</v>
      </c>
      <c r="H51" s="68">
        <f t="shared" si="105"/>
        <v>87.215312040021047</v>
      </c>
      <c r="I51" s="69">
        <f t="shared" si="106"/>
        <v>62.601639074292379</v>
      </c>
      <c r="J51" s="69">
        <f t="shared" si="107"/>
        <v>149.81695111431344</v>
      </c>
      <c r="L51" t="str">
        <f t="shared" si="140"/>
        <v>31 Science, engineering and technology associate professionals</v>
      </c>
      <c r="M51" s="18">
        <f t="shared" si="108"/>
        <v>1.9007473622985489</v>
      </c>
      <c r="N51" s="18">
        <f t="shared" si="108"/>
        <v>2.0509558184438408</v>
      </c>
      <c r="O51" s="18">
        <f t="shared" si="108"/>
        <v>2.1641330628086295</v>
      </c>
      <c r="P51" s="18">
        <f t="shared" si="108"/>
        <v>1.8916875808193248</v>
      </c>
      <c r="Q51" s="18">
        <f t="shared" si="108"/>
        <v>1.8984443843890066</v>
      </c>
      <c r="S51" s="68">
        <f t="shared" si="109"/>
        <v>72.187310619615317</v>
      </c>
      <c r="T51" s="69">
        <f t="shared" si="110"/>
        <v>56.775644953098478</v>
      </c>
      <c r="U51" s="69">
        <f t="shared" si="111"/>
        <v>128.96295557271378</v>
      </c>
      <c r="W51" t="str">
        <f t="shared" si="141"/>
        <v>31 Science, engineering and technology associate professionals</v>
      </c>
      <c r="X51" s="18">
        <f t="shared" si="112"/>
        <v>2.2279645380513404</v>
      </c>
      <c r="Y51" s="18">
        <f t="shared" si="112"/>
        <v>2.5056335624233173</v>
      </c>
      <c r="Z51" s="18">
        <f t="shared" si="112"/>
        <v>2.6054035012468244</v>
      </c>
      <c r="AA51" s="18">
        <f t="shared" si="112"/>
        <v>2.1790257688521253</v>
      </c>
      <c r="AB51" s="18">
        <f t="shared" si="112"/>
        <v>2.0555411563135966</v>
      </c>
      <c r="AD51" s="68">
        <f t="shared" si="113"/>
        <v>1.2057807029727718</v>
      </c>
      <c r="AE51" s="69">
        <f t="shared" si="114"/>
        <v>44.815836960869731</v>
      </c>
      <c r="AF51" s="69">
        <f t="shared" si="115"/>
        <v>46.021617663842498</v>
      </c>
      <c r="AH51" t="str">
        <f t="shared" si="142"/>
        <v>31 Science, engineering and technology associate professionals</v>
      </c>
      <c r="AI51" s="18">
        <f t="shared" si="116"/>
        <v>1.3266317505703045</v>
      </c>
      <c r="AJ51" s="18">
        <f t="shared" si="116"/>
        <v>1.7463077445373651</v>
      </c>
      <c r="AK51" s="18">
        <f t="shared" si="116"/>
        <v>1.7069904535271772</v>
      </c>
      <c r="AL51" s="18">
        <f t="shared" si="116"/>
        <v>1.6680888751504215</v>
      </c>
      <c r="AM51" s="18">
        <f t="shared" si="116"/>
        <v>1.8929206935236444</v>
      </c>
      <c r="AO51" s="68">
        <f t="shared" si="117"/>
        <v>31.254820492017139</v>
      </c>
      <c r="AP51" s="69">
        <f t="shared" si="118"/>
        <v>54.027328393919483</v>
      </c>
      <c r="AQ51" s="69">
        <f t="shared" si="119"/>
        <v>85.282148885936621</v>
      </c>
      <c r="AS51" t="str">
        <f t="shared" si="143"/>
        <v>31 Science, engineering and technology associate professionals</v>
      </c>
      <c r="AT51" s="18">
        <f t="shared" si="120"/>
        <v>3.6632929238496321</v>
      </c>
      <c r="AU51" s="18">
        <f t="shared" si="120"/>
        <v>3.9355394114239566</v>
      </c>
      <c r="AV51" s="18">
        <f t="shared" si="120"/>
        <v>3.8174918668458133</v>
      </c>
      <c r="AW51" s="18">
        <f t="shared" si="120"/>
        <v>2.9510705705984415</v>
      </c>
      <c r="AX51" s="18">
        <f t="shared" si="120"/>
        <v>2.5106422431710707</v>
      </c>
      <c r="AZ51" s="68">
        <f t="shared" si="121"/>
        <v>-18.176282715607638</v>
      </c>
      <c r="BA51" s="69">
        <f t="shared" si="122"/>
        <v>34.183192092674595</v>
      </c>
      <c r="BB51" s="69">
        <f t="shared" si="123"/>
        <v>16.006909377066957</v>
      </c>
      <c r="BD51" t="str">
        <f t="shared" si="144"/>
        <v>31 Science, engineering and technology associate professionals</v>
      </c>
      <c r="BE51" s="18">
        <f t="shared" si="124"/>
        <v>1.5552872549240637</v>
      </c>
      <c r="BF51" s="18">
        <f t="shared" si="124"/>
        <v>1.5929499230779069</v>
      </c>
      <c r="BG51" s="18">
        <f t="shared" si="124"/>
        <v>1.8754795886696811</v>
      </c>
      <c r="BH51" s="18">
        <f t="shared" si="124"/>
        <v>1.3470289782358662</v>
      </c>
      <c r="BI51" s="18">
        <f t="shared" si="124"/>
        <v>1.0265119043909927</v>
      </c>
      <c r="BK51" s="68">
        <f t="shared" si="125"/>
        <v>-40.45704147471055</v>
      </c>
      <c r="BL51" s="69">
        <f t="shared" si="126"/>
        <v>23.88229811643075</v>
      </c>
      <c r="BM51" s="69">
        <f t="shared" si="127"/>
        <v>-16.574743358279793</v>
      </c>
      <c r="BO51" t="str">
        <f t="shared" si="145"/>
        <v>31 Science, engineering and technology associate professionals</v>
      </c>
      <c r="BP51" s="18">
        <f t="shared" si="128"/>
        <v>1.0906536624449878</v>
      </c>
      <c r="BQ51" s="18">
        <f t="shared" si="128"/>
        <v>1.2380738532476181</v>
      </c>
      <c r="BR51" s="18">
        <f t="shared" si="128"/>
        <v>1.5078670711722615</v>
      </c>
      <c r="BS51" s="18">
        <f t="shared" si="128"/>
        <v>1.2209936123064014</v>
      </c>
      <c r="BT51" s="18">
        <f t="shared" si="128"/>
        <v>1.3295750144849052</v>
      </c>
      <c r="BV51" s="68">
        <f t="shared" si="129"/>
        <v>-35.370096971599082</v>
      </c>
      <c r="BW51" s="69">
        <f t="shared" si="130"/>
        <v>29.040060664976451</v>
      </c>
      <c r="BX51" s="69">
        <f t="shared" si="131"/>
        <v>-6.3300363066226284</v>
      </c>
      <c r="BZ51" t="str">
        <f t="shared" si="146"/>
        <v>31 Science, engineering and technology associate professionals</v>
      </c>
      <c r="CA51" s="18">
        <f t="shared" si="132"/>
        <v>1.2809184183710096</v>
      </c>
      <c r="CB51" s="18">
        <f t="shared" si="132"/>
        <v>1.6333765287729711</v>
      </c>
      <c r="CC51" s="18">
        <f t="shared" si="132"/>
        <v>1.9591512235156987</v>
      </c>
      <c r="CD51" s="18">
        <f t="shared" si="132"/>
        <v>1.7237900605664023</v>
      </c>
      <c r="CE51" s="18">
        <f t="shared" si="132"/>
        <v>2.1576234959730263</v>
      </c>
      <c r="CG51" s="68">
        <f t="shared" si="133"/>
        <v>-27.409859980775575</v>
      </c>
      <c r="CH51" s="69">
        <f t="shared" si="134"/>
        <v>25.742340004098878</v>
      </c>
      <c r="CI51" s="69">
        <f t="shared" si="135"/>
        <v>-1.6675199766766964</v>
      </c>
      <c r="CK51" t="str">
        <f t="shared" si="147"/>
        <v>31 Science, engineering and technology associate professionals</v>
      </c>
      <c r="CL51" s="18">
        <f t="shared" si="136"/>
        <v>0.71122491158305379</v>
      </c>
      <c r="CM51" s="18">
        <f t="shared" si="136"/>
        <v>1.0644781731772159</v>
      </c>
      <c r="CN51" s="18">
        <f t="shared" si="136"/>
        <v>1.2632230300093901</v>
      </c>
      <c r="CO51" s="18">
        <f t="shared" si="136"/>
        <v>1.632188651150358</v>
      </c>
      <c r="CP51" s="18">
        <f t="shared" si="136"/>
        <v>2.4824028935538105</v>
      </c>
      <c r="CR51" s="68">
        <f t="shared" si="137"/>
        <v>10.315709430281627</v>
      </c>
      <c r="CS51" s="69">
        <f t="shared" si="138"/>
        <v>39.604144352976775</v>
      </c>
      <c r="CT51" s="69">
        <f t="shared" si="139"/>
        <v>49.919853783258404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0.68437326186191805</v>
      </c>
      <c r="C52" s="18">
        <f t="shared" si="104"/>
        <v>0.68278836906181828</v>
      </c>
      <c r="D52" s="18">
        <f t="shared" si="104"/>
        <v>0.59130097979555485</v>
      </c>
      <c r="E52" s="18">
        <f t="shared" si="104"/>
        <v>0.6434000068090433</v>
      </c>
      <c r="F52" s="18">
        <f t="shared" si="104"/>
        <v>0.77473950871800323</v>
      </c>
      <c r="H52" s="68">
        <f t="shared" si="105"/>
        <v>159.00326387108487</v>
      </c>
      <c r="I52" s="69">
        <f t="shared" si="106"/>
        <v>103.43520940411717</v>
      </c>
      <c r="J52" s="69">
        <f t="shared" si="107"/>
        <v>262.43847327520206</v>
      </c>
      <c r="L52" t="str">
        <f t="shared" si="140"/>
        <v>32 Health and social care associate professionals</v>
      </c>
      <c r="M52" s="18">
        <f t="shared" si="108"/>
        <v>1.993011349562914</v>
      </c>
      <c r="N52" s="18">
        <f t="shared" si="108"/>
        <v>1.9517221978523842</v>
      </c>
      <c r="O52" s="18">
        <f t="shared" si="108"/>
        <v>1.9241487642680855</v>
      </c>
      <c r="P52" s="18">
        <f t="shared" si="108"/>
        <v>1.9555399687202661</v>
      </c>
      <c r="Q52" s="18">
        <f t="shared" si="108"/>
        <v>2.2782633160359995</v>
      </c>
      <c r="S52" s="68">
        <f t="shared" si="109"/>
        <v>132.40876090298343</v>
      </c>
      <c r="T52" s="69">
        <f t="shared" si="110"/>
        <v>93.811385089280932</v>
      </c>
      <c r="U52" s="69">
        <f t="shared" si="111"/>
        <v>226.22014599226438</v>
      </c>
      <c r="W52" t="str">
        <f t="shared" si="141"/>
        <v>32 Health and social care associate professionals</v>
      </c>
      <c r="X52" s="18">
        <f t="shared" si="112"/>
        <v>2.9689248355386777</v>
      </c>
      <c r="Y52" s="18">
        <f t="shared" si="112"/>
        <v>2.9082217750509285</v>
      </c>
      <c r="Z52" s="18">
        <f t="shared" si="112"/>
        <v>2.9140557973352967</v>
      </c>
      <c r="AA52" s="18">
        <f t="shared" si="112"/>
        <v>3.0550891178203274</v>
      </c>
      <c r="AB52" s="18">
        <f t="shared" si="112"/>
        <v>3.4019217430077702</v>
      </c>
      <c r="AD52" s="68">
        <f t="shared" si="113"/>
        <v>49.754744619348308</v>
      </c>
      <c r="AE52" s="69">
        <f t="shared" si="114"/>
        <v>82.097301228787444</v>
      </c>
      <c r="AF52" s="69">
        <f t="shared" si="115"/>
        <v>131.85204584813576</v>
      </c>
      <c r="AH52" t="str">
        <f t="shared" si="142"/>
        <v>32 Health and social care associate professionals</v>
      </c>
      <c r="AI52" s="18">
        <f t="shared" si="116"/>
        <v>6.5832717835779491</v>
      </c>
      <c r="AJ52" s="18">
        <f t="shared" si="116"/>
        <v>5.5600774845571443</v>
      </c>
      <c r="AK52" s="18">
        <f t="shared" si="116"/>
        <v>5.2433177465875342</v>
      </c>
      <c r="AL52" s="18">
        <f t="shared" si="116"/>
        <v>3.9885111969192506</v>
      </c>
      <c r="AM52" s="18">
        <f t="shared" si="116"/>
        <v>2.3452597494023015</v>
      </c>
      <c r="AO52" s="68">
        <f t="shared" si="117"/>
        <v>-47.058199297882588</v>
      </c>
      <c r="AP52" s="69">
        <f t="shared" si="118"/>
        <v>33.076001042006723</v>
      </c>
      <c r="AQ52" s="69">
        <f t="shared" si="119"/>
        <v>-13.982198255875858</v>
      </c>
      <c r="AS52" t="str">
        <f t="shared" si="143"/>
        <v>32 Health and social care associate professionals</v>
      </c>
      <c r="AT52" s="18">
        <f t="shared" si="120"/>
        <v>1.542050623482488</v>
      </c>
      <c r="AU52" s="18">
        <f t="shared" si="120"/>
        <v>1.5697297604751643</v>
      </c>
      <c r="AV52" s="18">
        <f t="shared" si="120"/>
        <v>1.6911111563308545</v>
      </c>
      <c r="AW52" s="18">
        <f t="shared" si="120"/>
        <v>1.6146958417713111</v>
      </c>
      <c r="AX52" s="18">
        <f t="shared" si="120"/>
        <v>1.6657279965037048</v>
      </c>
      <c r="AZ52" s="68">
        <f t="shared" si="121"/>
        <v>22.54749125119298</v>
      </c>
      <c r="BA52" s="69">
        <f t="shared" si="122"/>
        <v>65.744661330818502</v>
      </c>
      <c r="BB52" s="69">
        <f t="shared" si="123"/>
        <v>88.292152582011468</v>
      </c>
      <c r="BD52" t="str">
        <f t="shared" si="144"/>
        <v>32 Health and social care associate professionals</v>
      </c>
      <c r="BE52" s="18">
        <f t="shared" si="124"/>
        <v>1.4092491471533437</v>
      </c>
      <c r="BF52" s="18">
        <f t="shared" si="124"/>
        <v>1.6937915406715582</v>
      </c>
      <c r="BG52" s="18">
        <f t="shared" si="124"/>
        <v>1.7637442847418168</v>
      </c>
      <c r="BH52" s="18">
        <f t="shared" si="124"/>
        <v>1.8321308861586501</v>
      </c>
      <c r="BI52" s="18">
        <f t="shared" si="124"/>
        <v>2.1086122120574649</v>
      </c>
      <c r="BK52" s="68">
        <f t="shared" si="125"/>
        <v>30.058834979313353</v>
      </c>
      <c r="BL52" s="69">
        <f t="shared" si="126"/>
        <v>61.240338778580558</v>
      </c>
      <c r="BM52" s="69">
        <f t="shared" si="127"/>
        <v>91.299173757893897</v>
      </c>
      <c r="BO52" t="str">
        <f t="shared" si="145"/>
        <v>32 Health and social care associate professionals</v>
      </c>
      <c r="BP52" s="18">
        <f t="shared" si="128"/>
        <v>1.2720701134865238</v>
      </c>
      <c r="BQ52" s="18">
        <f t="shared" si="128"/>
        <v>1.4750301864291264</v>
      </c>
      <c r="BR52" s="18">
        <f t="shared" si="128"/>
        <v>1.4107547658657353</v>
      </c>
      <c r="BS52" s="18">
        <f t="shared" si="128"/>
        <v>1.3926398815638701</v>
      </c>
      <c r="BT52" s="18">
        <f t="shared" si="128"/>
        <v>1.3696218242355276</v>
      </c>
      <c r="BV52" s="68">
        <f t="shared" si="129"/>
        <v>-28.840504920796249</v>
      </c>
      <c r="BW52" s="69">
        <f t="shared" si="130"/>
        <v>45.374686802383152</v>
      </c>
      <c r="BX52" s="69">
        <f t="shared" si="131"/>
        <v>16.5341818815869</v>
      </c>
      <c r="BZ52" t="str">
        <f t="shared" si="146"/>
        <v>32 Health and social care associate professionals</v>
      </c>
      <c r="CA52" s="18">
        <f t="shared" si="132"/>
        <v>0.72431419642803285</v>
      </c>
      <c r="CB52" s="18">
        <f t="shared" si="132"/>
        <v>0.68122382874161291</v>
      </c>
      <c r="CC52" s="18">
        <f t="shared" si="132"/>
        <v>0.70678540267435674</v>
      </c>
      <c r="CD52" s="18">
        <f t="shared" si="132"/>
        <v>0.67387494872445253</v>
      </c>
      <c r="CE52" s="18">
        <f t="shared" si="132"/>
        <v>0.70980146775153441</v>
      </c>
      <c r="CG52" s="68">
        <f t="shared" si="133"/>
        <v>-33.805904422967828</v>
      </c>
      <c r="CH52" s="69">
        <f t="shared" si="134"/>
        <v>31.400155444994983</v>
      </c>
      <c r="CI52" s="69">
        <f t="shared" si="135"/>
        <v>-2.4057489779728489</v>
      </c>
      <c r="CK52" t="str">
        <f t="shared" si="147"/>
        <v>32 Health and social care associate professionals</v>
      </c>
      <c r="CL52" s="18">
        <f t="shared" si="136"/>
        <v>0.28978627584872113</v>
      </c>
      <c r="CM52" s="18">
        <f t="shared" si="136"/>
        <v>0.32233309740135085</v>
      </c>
      <c r="CN52" s="18">
        <f t="shared" si="136"/>
        <v>0.38508062379455993</v>
      </c>
      <c r="CO52" s="18">
        <f t="shared" si="136"/>
        <v>0.54090736134764084</v>
      </c>
      <c r="CP52" s="18">
        <f t="shared" si="136"/>
        <v>0.88499480128789842</v>
      </c>
      <c r="CR52" s="68">
        <f t="shared" si="137"/>
        <v>29.013209985789867</v>
      </c>
      <c r="CS52" s="69">
        <f t="shared" si="138"/>
        <v>50.247925814319373</v>
      </c>
      <c r="CT52" s="69">
        <f t="shared" si="139"/>
        <v>79.26113580010923</v>
      </c>
    </row>
    <row r="53" spans="1:98" x14ac:dyDescent="0.2">
      <c r="A53" t="str">
        <f t="shared" si="103"/>
        <v>33 Protective service occupations</v>
      </c>
      <c r="B53" s="18">
        <f t="shared" si="104"/>
        <v>0.18668769004061703</v>
      </c>
      <c r="C53" s="18">
        <f t="shared" si="104"/>
        <v>0.16807466741381483</v>
      </c>
      <c r="D53" s="18">
        <f t="shared" si="104"/>
        <v>0.18237950328437183</v>
      </c>
      <c r="E53" s="18">
        <f t="shared" si="104"/>
        <v>0.24618489236294677</v>
      </c>
      <c r="F53" s="18">
        <f t="shared" si="104"/>
        <v>0.28903072057558982</v>
      </c>
      <c r="H53" s="68">
        <f t="shared" si="105"/>
        <v>213.27526697731773</v>
      </c>
      <c r="I53" s="69">
        <f t="shared" si="106"/>
        <v>67.388304427771743</v>
      </c>
      <c r="J53" s="69">
        <f t="shared" si="107"/>
        <v>280.6635714050895</v>
      </c>
      <c r="L53" t="str">
        <f t="shared" si="140"/>
        <v>33 Protective service occupations</v>
      </c>
      <c r="M53" s="18">
        <f t="shared" si="108"/>
        <v>0.43994534653384254</v>
      </c>
      <c r="N53" s="18">
        <f t="shared" si="108"/>
        <v>0.38504434826514866</v>
      </c>
      <c r="O53" s="18">
        <f t="shared" si="108"/>
        <v>0.39728504476534776</v>
      </c>
      <c r="P53" s="18">
        <f t="shared" si="108"/>
        <v>0.50122622360872016</v>
      </c>
      <c r="Q53" s="18">
        <f t="shared" si="108"/>
        <v>0.59578296234447914</v>
      </c>
      <c r="S53" s="68">
        <f t="shared" si="109"/>
        <v>194.35613146368283</v>
      </c>
      <c r="T53" s="69">
        <f t="shared" si="110"/>
        <v>61.306869507575357</v>
      </c>
      <c r="U53" s="69">
        <f t="shared" si="111"/>
        <v>255.66300097125821</v>
      </c>
      <c r="W53" t="str">
        <f t="shared" si="141"/>
        <v>33 Protective service occupations</v>
      </c>
      <c r="X53" s="18">
        <f t="shared" si="112"/>
        <v>0.94405036640344153</v>
      </c>
      <c r="Y53" s="18">
        <f t="shared" si="112"/>
        <v>0.82962263396403524</v>
      </c>
      <c r="Z53" s="18">
        <f t="shared" si="112"/>
        <v>0.88191891462458449</v>
      </c>
      <c r="AA53" s="18">
        <f t="shared" si="112"/>
        <v>1.0755911484957601</v>
      </c>
      <c r="AB53" s="18">
        <f t="shared" si="112"/>
        <v>1.2610041483648244</v>
      </c>
      <c r="AD53" s="68">
        <f t="shared" si="113"/>
        <v>83.418016791352386</v>
      </c>
      <c r="AE53" s="69">
        <f t="shared" si="114"/>
        <v>62.843061636682776</v>
      </c>
      <c r="AF53" s="69">
        <f t="shared" si="115"/>
        <v>146.26107842803515</v>
      </c>
      <c r="AH53" t="str">
        <f t="shared" si="142"/>
        <v>33 Protective service occupations</v>
      </c>
      <c r="AI53" s="18">
        <f t="shared" si="116"/>
        <v>0.81742001950496268</v>
      </c>
      <c r="AJ53" s="18">
        <f t="shared" si="116"/>
        <v>0.81467073009737667</v>
      </c>
      <c r="AK53" s="18">
        <f t="shared" si="116"/>
        <v>0.86792939503518074</v>
      </c>
      <c r="AL53" s="18">
        <f t="shared" si="116"/>
        <v>1.1171117088266185</v>
      </c>
      <c r="AM53" s="18">
        <f t="shared" si="116"/>
        <v>1.3480076988884433</v>
      </c>
      <c r="AO53" s="68">
        <f t="shared" si="117"/>
        <v>83.832338136491344</v>
      </c>
      <c r="AP53" s="69">
        <f t="shared" si="118"/>
        <v>55.948015255233784</v>
      </c>
      <c r="AQ53" s="69">
        <f t="shared" si="119"/>
        <v>139.78035339172513</v>
      </c>
      <c r="AS53" t="str">
        <f t="shared" si="143"/>
        <v>33 Protective service occupations</v>
      </c>
      <c r="AT53" s="18">
        <f t="shared" si="120"/>
        <v>0.82152182952693731</v>
      </c>
      <c r="AU53" s="18">
        <f t="shared" si="120"/>
        <v>0.64099729335068578</v>
      </c>
      <c r="AV53" s="18">
        <f t="shared" si="120"/>
        <v>0.68069283481601228</v>
      </c>
      <c r="AW53" s="18">
        <f t="shared" si="120"/>
        <v>0.71656211727098751</v>
      </c>
      <c r="AX53" s="18">
        <f t="shared" si="120"/>
        <v>0.6878234252307851</v>
      </c>
      <c r="AZ53" s="68">
        <f t="shared" si="121"/>
        <v>25.718235765482888</v>
      </c>
      <c r="BA53" s="69">
        <f t="shared" si="122"/>
        <v>42.321070469299507</v>
      </c>
      <c r="BB53" s="69">
        <f t="shared" si="123"/>
        <v>68.039306234782387</v>
      </c>
      <c r="BD53" t="str">
        <f t="shared" si="144"/>
        <v>33 Protective service occupations</v>
      </c>
      <c r="BE53" s="18">
        <f t="shared" si="124"/>
        <v>0.79207620548408897</v>
      </c>
      <c r="BF53" s="18">
        <f t="shared" si="124"/>
        <v>0.58747159570208529</v>
      </c>
      <c r="BG53" s="18">
        <f t="shared" si="124"/>
        <v>0.64439941964819281</v>
      </c>
      <c r="BH53" s="18">
        <f t="shared" si="124"/>
        <v>0.70656692021136958</v>
      </c>
      <c r="BI53" s="18">
        <f t="shared" si="124"/>
        <v>0.67448845671664215</v>
      </c>
      <c r="BK53" s="68">
        <f t="shared" si="125"/>
        <v>13.867069145879132</v>
      </c>
      <c r="BL53" s="69">
        <f t="shared" si="126"/>
        <v>26.732226878914378</v>
      </c>
      <c r="BM53" s="69">
        <f t="shared" si="127"/>
        <v>40.59929602479351</v>
      </c>
      <c r="BO53" t="str">
        <f t="shared" si="145"/>
        <v>33 Protective service occupations</v>
      </c>
      <c r="BP53" s="18">
        <f t="shared" si="128"/>
        <v>0.86913186809480758</v>
      </c>
      <c r="BQ53" s="18">
        <f t="shared" si="128"/>
        <v>0.72200839032696573</v>
      </c>
      <c r="BR53" s="18">
        <f t="shared" si="128"/>
        <v>0.83343095508119425</v>
      </c>
      <c r="BS53" s="18">
        <f t="shared" si="128"/>
        <v>0.91579821568515274</v>
      </c>
      <c r="BT53" s="18">
        <f t="shared" si="128"/>
        <v>0.86109207508781616</v>
      </c>
      <c r="BV53" s="68">
        <f t="shared" si="129"/>
        <v>-24.270745471078069</v>
      </c>
      <c r="BW53" s="69">
        <f t="shared" si="130"/>
        <v>28.416283334806646</v>
      </c>
      <c r="BX53" s="69">
        <f t="shared" si="131"/>
        <v>4.1455378637285802</v>
      </c>
      <c r="BZ53" t="str">
        <f t="shared" si="146"/>
        <v>33 Protective service occupations</v>
      </c>
      <c r="CA53" s="18">
        <f t="shared" si="132"/>
        <v>0.73329777567414556</v>
      </c>
      <c r="CB53" s="18">
        <f t="shared" si="132"/>
        <v>0.65597860761022264</v>
      </c>
      <c r="CC53" s="18">
        <f t="shared" si="132"/>
        <v>0.72986274274840746</v>
      </c>
      <c r="CD53" s="18">
        <f t="shared" si="132"/>
        <v>0.90223208716077086</v>
      </c>
      <c r="CE53" s="18">
        <f t="shared" si="132"/>
        <v>1.2936793749970124</v>
      </c>
      <c r="CG53" s="68">
        <f t="shared" si="133"/>
        <v>16.830272723885614</v>
      </c>
      <c r="CH53" s="69">
        <f t="shared" si="134"/>
        <v>34.23122947825604</v>
      </c>
      <c r="CI53" s="69">
        <f t="shared" si="135"/>
        <v>51.061502202141654</v>
      </c>
      <c r="CK53" t="str">
        <f t="shared" si="147"/>
        <v>33 Protective service occupations</v>
      </c>
      <c r="CL53" s="18">
        <f t="shared" si="136"/>
        <v>0.3040915759626136</v>
      </c>
      <c r="CM53" s="18">
        <f t="shared" si="136"/>
        <v>0.2593239283936476</v>
      </c>
      <c r="CN53" s="18">
        <f t="shared" si="136"/>
        <v>0.31982406234849586</v>
      </c>
      <c r="CO53" s="18">
        <f t="shared" si="136"/>
        <v>0.33109135691917058</v>
      </c>
      <c r="CP53" s="18">
        <f t="shared" si="136"/>
        <v>0.45785991376164714</v>
      </c>
      <c r="CR53" s="68">
        <f t="shared" si="137"/>
        <v>-19.635061807876411</v>
      </c>
      <c r="CS53" s="69">
        <f t="shared" si="138"/>
        <v>17.606221172853751</v>
      </c>
      <c r="CT53" s="69">
        <f t="shared" si="139"/>
        <v>-2.0288406350226587</v>
      </c>
    </row>
    <row r="54" spans="1:98" x14ac:dyDescent="0.2">
      <c r="A54" t="str">
        <f t="shared" si="103"/>
        <v>34 Culture, media and sports occupations</v>
      </c>
      <c r="B54" s="18">
        <f t="shared" si="104"/>
        <v>1.4616672167348108</v>
      </c>
      <c r="C54" s="18">
        <f t="shared" si="104"/>
        <v>1.8077366315204255</v>
      </c>
      <c r="D54" s="18">
        <f t="shared" si="104"/>
        <v>1.7605646608587373</v>
      </c>
      <c r="E54" s="18">
        <f t="shared" si="104"/>
        <v>1.6623146860866154</v>
      </c>
      <c r="F54" s="18">
        <f t="shared" si="104"/>
        <v>1.713642296733112</v>
      </c>
      <c r="H54" s="68">
        <f t="shared" si="105"/>
        <v>92.409417388542963</v>
      </c>
      <c r="I54" s="69">
        <f t="shared" si="106"/>
        <v>77.10408913999504</v>
      </c>
      <c r="J54" s="69">
        <f t="shared" si="107"/>
        <v>169.51350652853802</v>
      </c>
      <c r="L54" t="str">
        <f t="shared" si="140"/>
        <v>34 Culture, media and sports occupations</v>
      </c>
      <c r="M54" s="18">
        <f t="shared" si="108"/>
        <v>3.5876912910201999</v>
      </c>
      <c r="N54" s="18">
        <f t="shared" si="108"/>
        <v>3.8610072528116075</v>
      </c>
      <c r="O54" s="18">
        <f t="shared" si="108"/>
        <v>3.9389204395762705</v>
      </c>
      <c r="P54" s="18">
        <f t="shared" si="108"/>
        <v>3.8364897325851786</v>
      </c>
      <c r="Q54" s="18">
        <f t="shared" si="108"/>
        <v>3.9098410145520774</v>
      </c>
      <c r="S54" s="68">
        <f t="shared" si="109"/>
        <v>94.835958953060057</v>
      </c>
      <c r="T54" s="69">
        <f t="shared" si="110"/>
        <v>75.954673607560991</v>
      </c>
      <c r="U54" s="69">
        <f t="shared" si="111"/>
        <v>170.79063256062105</v>
      </c>
      <c r="W54" t="str">
        <f t="shared" si="141"/>
        <v>34 Culture, media and sports occupations</v>
      </c>
      <c r="X54" s="18">
        <f t="shared" si="112"/>
        <v>3.9760873606347085</v>
      </c>
      <c r="Y54" s="18">
        <f t="shared" si="112"/>
        <v>3.9949670773572912</v>
      </c>
      <c r="Z54" s="18">
        <f t="shared" si="112"/>
        <v>3.8407742533271589</v>
      </c>
      <c r="AA54" s="18">
        <f t="shared" si="112"/>
        <v>3.6475458690188609</v>
      </c>
      <c r="AB54" s="18">
        <f t="shared" si="112"/>
        <v>3.4792638934782656</v>
      </c>
      <c r="AD54" s="68">
        <f t="shared" si="113"/>
        <v>16.204440390613204</v>
      </c>
      <c r="AE54" s="69">
        <f t="shared" si="114"/>
        <v>55.986752697485031</v>
      </c>
      <c r="AF54" s="69">
        <f t="shared" si="115"/>
        <v>72.191193088098231</v>
      </c>
      <c r="AH54" t="str">
        <f t="shared" si="142"/>
        <v>34 Culture, media and sports occupations</v>
      </c>
      <c r="AI54" s="18">
        <f t="shared" si="116"/>
        <v>1.4851831459979556</v>
      </c>
      <c r="AJ54" s="18">
        <f t="shared" si="116"/>
        <v>1.5479820233140427</v>
      </c>
      <c r="AK54" s="18">
        <f t="shared" si="116"/>
        <v>1.812181990988885</v>
      </c>
      <c r="AL54" s="18">
        <f t="shared" si="116"/>
        <v>1.8199470984512203</v>
      </c>
      <c r="AM54" s="18">
        <f t="shared" si="116"/>
        <v>2.0220273171761631</v>
      </c>
      <c r="AO54" s="68">
        <f t="shared" si="117"/>
        <v>32.068469209522561</v>
      </c>
      <c r="AP54" s="69">
        <f t="shared" si="118"/>
        <v>58.103918375203691</v>
      </c>
      <c r="AQ54" s="69">
        <f t="shared" si="119"/>
        <v>90.172387584726252</v>
      </c>
      <c r="AS54" t="str">
        <f t="shared" si="143"/>
        <v>34 Culture, media and sports occupations</v>
      </c>
      <c r="AT54" s="18">
        <f t="shared" si="120"/>
        <v>2.3697687098647755</v>
      </c>
      <c r="AU54" s="18">
        <f t="shared" si="120"/>
        <v>2.3143673198829768</v>
      </c>
      <c r="AV54" s="18">
        <f t="shared" si="120"/>
        <v>2.223929352828991</v>
      </c>
      <c r="AW54" s="18">
        <f t="shared" si="120"/>
        <v>2.0299717250312956</v>
      </c>
      <c r="AX54" s="18">
        <f t="shared" si="120"/>
        <v>1.8345035718136629</v>
      </c>
      <c r="AZ54" s="68">
        <f t="shared" si="121"/>
        <v>2.6289933556989094</v>
      </c>
      <c r="BA54" s="69">
        <f t="shared" si="122"/>
        <v>49.632837499953908</v>
      </c>
      <c r="BB54" s="69">
        <f t="shared" si="123"/>
        <v>52.261830855652811</v>
      </c>
      <c r="BD54" t="str">
        <f t="shared" si="144"/>
        <v>34 Culture, media and sports occupations</v>
      </c>
      <c r="BE54" s="18">
        <f t="shared" si="124"/>
        <v>1.5021254406805917</v>
      </c>
      <c r="BF54" s="18">
        <f t="shared" si="124"/>
        <v>1.5333827449836051</v>
      </c>
      <c r="BG54" s="18">
        <f t="shared" si="124"/>
        <v>1.5022911988449412</v>
      </c>
      <c r="BH54" s="18">
        <f t="shared" si="124"/>
        <v>1.4137504369054108</v>
      </c>
      <c r="BI54" s="18">
        <f t="shared" si="124"/>
        <v>1.4751572726907181</v>
      </c>
      <c r="BK54" s="68">
        <f t="shared" si="125"/>
        <v>6.8225554916005198</v>
      </c>
      <c r="BL54" s="69">
        <f t="shared" si="126"/>
        <v>39.263488472903866</v>
      </c>
      <c r="BM54" s="69">
        <f t="shared" si="127"/>
        <v>46.086043964504384</v>
      </c>
      <c r="BO54" t="str">
        <f t="shared" si="145"/>
        <v>34 Culture, media and sports occupations</v>
      </c>
      <c r="BP54" s="18">
        <f t="shared" si="128"/>
        <v>0.82968769055722746</v>
      </c>
      <c r="BQ54" s="18">
        <f t="shared" si="128"/>
        <v>0.84285709914792406</v>
      </c>
      <c r="BR54" s="18">
        <f t="shared" si="128"/>
        <v>0.77835080335300622</v>
      </c>
      <c r="BS54" s="18">
        <f t="shared" si="128"/>
        <v>0.63833182489499907</v>
      </c>
      <c r="BT54" s="18">
        <f t="shared" si="128"/>
        <v>0.45149241683464097</v>
      </c>
      <c r="BV54" s="68">
        <f t="shared" si="129"/>
        <v>-57.483373427316188</v>
      </c>
      <c r="BW54" s="69">
        <f t="shared" si="130"/>
        <v>25.926930420189532</v>
      </c>
      <c r="BX54" s="69">
        <f t="shared" si="131"/>
        <v>-31.556443007126649</v>
      </c>
      <c r="BZ54" t="str">
        <f t="shared" si="146"/>
        <v>34 Culture, media and sports occupations</v>
      </c>
      <c r="CA54" s="18">
        <f t="shared" si="132"/>
        <v>1.0073132090546955</v>
      </c>
      <c r="CB54" s="18">
        <f t="shared" si="132"/>
        <v>1.1004144053462808</v>
      </c>
      <c r="CC54" s="18">
        <f t="shared" si="132"/>
        <v>1.1003045316347888</v>
      </c>
      <c r="CD54" s="18">
        <f t="shared" si="132"/>
        <v>1.0175381920592719</v>
      </c>
      <c r="CE54" s="18">
        <f t="shared" si="132"/>
        <v>1.1367450671482946</v>
      </c>
      <c r="CG54" s="68">
        <f t="shared" si="133"/>
        <v>-31.904234294507848</v>
      </c>
      <c r="CH54" s="69">
        <f t="shared" si="134"/>
        <v>27.831632589668232</v>
      </c>
      <c r="CI54" s="69">
        <f t="shared" si="135"/>
        <v>-4.0726017048396139</v>
      </c>
      <c r="CK54" t="str">
        <f t="shared" si="147"/>
        <v>34 Culture, media and sports occupations</v>
      </c>
      <c r="CL54" s="18">
        <f t="shared" si="136"/>
        <v>0.68429241711632394</v>
      </c>
      <c r="CM54" s="18">
        <f t="shared" si="136"/>
        <v>0.96955025896322788</v>
      </c>
      <c r="CN54" s="18">
        <f t="shared" si="136"/>
        <v>0.97858849260090364</v>
      </c>
      <c r="CO54" s="18">
        <f t="shared" si="136"/>
        <v>1.1607293910987608</v>
      </c>
      <c r="CP54" s="18">
        <f t="shared" si="136"/>
        <v>1.2897525063418316</v>
      </c>
      <c r="CR54" s="68">
        <f t="shared" si="137"/>
        <v>-26.013683803313882</v>
      </c>
      <c r="CS54" s="69">
        <f t="shared" si="138"/>
        <v>29.378933721553203</v>
      </c>
      <c r="CT54" s="69">
        <f t="shared" si="139"/>
        <v>3.3652499182393201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5.0346736240555394</v>
      </c>
      <c r="C55" s="18">
        <f t="shared" si="148"/>
        <v>4.9013103575941432</v>
      </c>
      <c r="D55" s="18">
        <f t="shared" si="148"/>
        <v>4.7670933015278676</v>
      </c>
      <c r="E55" s="18">
        <f t="shared" si="148"/>
        <v>4.6918293858053417</v>
      </c>
      <c r="F55" s="18">
        <f t="shared" si="148"/>
        <v>4.8513101108453505</v>
      </c>
      <c r="H55" s="68">
        <f t="shared" si="105"/>
        <v>101.17013930691358</v>
      </c>
      <c r="I55" s="69">
        <f t="shared" si="106"/>
        <v>69.430145851723537</v>
      </c>
      <c r="J55" s="69">
        <f t="shared" si="107"/>
        <v>170.60028515863712</v>
      </c>
      <c r="L55" t="str">
        <f t="shared" si="140"/>
        <v>35 Business and public service associate professionals</v>
      </c>
      <c r="M55" s="18">
        <f t="shared" ref="M55:Q64" si="149">M18/M$35*100</f>
        <v>7.8305898559401692</v>
      </c>
      <c r="N55" s="18">
        <f t="shared" si="149"/>
        <v>7.5018815208240701</v>
      </c>
      <c r="O55" s="18">
        <f t="shared" si="149"/>
        <v>7.7358517872651413</v>
      </c>
      <c r="P55" s="18">
        <f t="shared" si="149"/>
        <v>7.3598847708891872</v>
      </c>
      <c r="Q55" s="18">
        <f t="shared" si="149"/>
        <v>7.0936320617379716</v>
      </c>
      <c r="S55" s="68">
        <f t="shared" si="109"/>
        <v>79.989736868222366</v>
      </c>
      <c r="T55" s="69">
        <f t="shared" si="110"/>
        <v>68.426869761977244</v>
      </c>
      <c r="U55" s="69">
        <f t="shared" si="111"/>
        <v>148.41660663019962</v>
      </c>
      <c r="W55" t="str">
        <f t="shared" si="141"/>
        <v>35 Business and public service associate professionals</v>
      </c>
      <c r="X55" s="18">
        <f t="shared" ref="X55:AB64" si="150">X18/X$35*100</f>
        <v>8.304804035702313</v>
      </c>
      <c r="Y55" s="18">
        <f t="shared" si="150"/>
        <v>8.1193805792344644</v>
      </c>
      <c r="Z55" s="18">
        <f t="shared" si="150"/>
        <v>8.1713141436714469</v>
      </c>
      <c r="AA55" s="18">
        <f t="shared" si="150"/>
        <v>7.4420855278715807</v>
      </c>
      <c r="AB55" s="18">
        <f t="shared" si="150"/>
        <v>6.7276930510544926</v>
      </c>
      <c r="AD55" s="68">
        <f t="shared" si="113"/>
        <v>5.6156792935847886</v>
      </c>
      <c r="AE55" s="69">
        <f t="shared" si="114"/>
        <v>54.299047370126772</v>
      </c>
      <c r="AF55" s="69">
        <f t="shared" si="115"/>
        <v>59.914726663711562</v>
      </c>
      <c r="AH55" t="str">
        <f t="shared" si="142"/>
        <v>35 Business and public service associate professionals</v>
      </c>
      <c r="AI55" s="18">
        <f t="shared" ref="AI55:AM64" si="151">AI18/AI$35*100</f>
        <v>6.919003875881061</v>
      </c>
      <c r="AJ55" s="18">
        <f t="shared" si="151"/>
        <v>7.5385889568050102</v>
      </c>
      <c r="AK55" s="18">
        <f t="shared" si="151"/>
        <v>7.9750021278852392</v>
      </c>
      <c r="AL55" s="18">
        <f t="shared" si="151"/>
        <v>7.7184949123447133</v>
      </c>
      <c r="AM55" s="18">
        <f t="shared" si="151"/>
        <v>7.532691270716299</v>
      </c>
      <c r="AO55" s="68">
        <f t="shared" si="117"/>
        <v>11.79780997944815</v>
      </c>
      <c r="AP55" s="69">
        <f t="shared" si="118"/>
        <v>52.517326446973733</v>
      </c>
      <c r="AQ55" s="69">
        <f t="shared" si="119"/>
        <v>64.315136426421887</v>
      </c>
      <c r="AS55" t="str">
        <f t="shared" si="143"/>
        <v>35 Business and public service associate professionals</v>
      </c>
      <c r="AT55" s="18">
        <f t="shared" ref="AT55:AX64" si="152">AT18/AT$35*100</f>
        <v>6.9093409967744188</v>
      </c>
      <c r="AU55" s="18">
        <f t="shared" si="152"/>
        <v>6.6647055774634385</v>
      </c>
      <c r="AV55" s="18">
        <f t="shared" si="152"/>
        <v>6.8210473115123325</v>
      </c>
      <c r="AW55" s="18">
        <f t="shared" si="152"/>
        <v>6.1624492294065574</v>
      </c>
      <c r="AX55" s="18">
        <f t="shared" si="152"/>
        <v>5.6982678093954302</v>
      </c>
      <c r="AZ55" s="68">
        <f t="shared" si="121"/>
        <v>3.9355908078193904</v>
      </c>
      <c r="BA55" s="69">
        <f t="shared" si="122"/>
        <v>49.152469313800125</v>
      </c>
      <c r="BB55" s="69">
        <f t="shared" si="123"/>
        <v>53.08806012161952</v>
      </c>
      <c r="BD55" t="str">
        <f t="shared" si="144"/>
        <v>35 Business and public service associate professionals</v>
      </c>
      <c r="BE55" s="18">
        <f t="shared" ref="BE55:BI64" si="153">BE18/BE$35*100</f>
        <v>5.2039607320103807</v>
      </c>
      <c r="BF55" s="18">
        <f t="shared" si="153"/>
        <v>5.2414590981187219</v>
      </c>
      <c r="BG55" s="18">
        <f t="shared" si="153"/>
        <v>5.6661707998756343</v>
      </c>
      <c r="BH55" s="18">
        <f t="shared" si="153"/>
        <v>4.9586732766156363</v>
      </c>
      <c r="BI55" s="18">
        <f t="shared" si="153"/>
        <v>4.6131075055414517</v>
      </c>
      <c r="BK55" s="68">
        <f t="shared" si="125"/>
        <v>-11.430809467652137</v>
      </c>
      <c r="BL55" s="69">
        <f t="shared" si="126"/>
        <v>35.748495492665036</v>
      </c>
      <c r="BM55" s="69">
        <f t="shared" si="127"/>
        <v>24.317686025012904</v>
      </c>
      <c r="BO55" t="str">
        <f t="shared" si="145"/>
        <v>35 Business and public service associate professionals</v>
      </c>
      <c r="BP55" s="18">
        <f t="shared" ref="BP55:BT64" si="154">BP18/BP$35*100</f>
        <v>4.2021366089878986</v>
      </c>
      <c r="BQ55" s="18">
        <f t="shared" si="154"/>
        <v>4.240989688974401</v>
      </c>
      <c r="BR55" s="18">
        <f t="shared" si="154"/>
        <v>4.7358110974713945</v>
      </c>
      <c r="BS55" s="18">
        <f t="shared" si="154"/>
        <v>4.0332353349496373</v>
      </c>
      <c r="BT55" s="18">
        <f t="shared" si="154"/>
        <v>3.7232912881146643</v>
      </c>
      <c r="BV55" s="68">
        <f t="shared" si="129"/>
        <v>-42.374280680869184</v>
      </c>
      <c r="BW55" s="69">
        <f t="shared" si="130"/>
        <v>29.839182140979904</v>
      </c>
      <c r="BX55" s="69">
        <f t="shared" si="131"/>
        <v>-12.535098539889278</v>
      </c>
      <c r="BZ55" t="str">
        <f t="shared" si="146"/>
        <v>35 Business and public service associate professionals</v>
      </c>
      <c r="CA55" s="18">
        <f t="shared" ref="CA55:CE64" si="155">CA18/CA$35*100</f>
        <v>3.8445768295955274</v>
      </c>
      <c r="CB55" s="18">
        <f t="shared" si="155"/>
        <v>4.1251460769331834</v>
      </c>
      <c r="CC55" s="18">
        <f t="shared" si="155"/>
        <v>4.3574584796161888</v>
      </c>
      <c r="CD55" s="18">
        <f t="shared" si="155"/>
        <v>3.834383437194544</v>
      </c>
      <c r="CE55" s="18">
        <f t="shared" si="155"/>
        <v>3.8210540838540799</v>
      </c>
      <c r="CG55" s="68">
        <f t="shared" si="133"/>
        <v>-42.201062067998677</v>
      </c>
      <c r="CH55" s="69">
        <f t="shared" si="134"/>
        <v>23.771757415439886</v>
      </c>
      <c r="CI55" s="69">
        <f t="shared" si="135"/>
        <v>-18.429304652558791</v>
      </c>
      <c r="CK55" t="str">
        <f t="shared" si="147"/>
        <v>35 Business and public service associate professionals</v>
      </c>
      <c r="CL55" s="18">
        <f t="shared" ref="CL55:CP64" si="156">CL18/CL$35*100</f>
        <v>2.2150783788125832</v>
      </c>
      <c r="CM55" s="18">
        <f t="shared" si="156"/>
        <v>2.6279591307612202</v>
      </c>
      <c r="CN55" s="18">
        <f t="shared" si="156"/>
        <v>2.7346302529035071</v>
      </c>
      <c r="CO55" s="18">
        <f t="shared" si="156"/>
        <v>2.6486963973927966</v>
      </c>
      <c r="CP55" s="18">
        <f t="shared" si="156"/>
        <v>2.7126328739878227</v>
      </c>
      <c r="CR55" s="68">
        <f t="shared" si="137"/>
        <v>-44.315088373661951</v>
      </c>
      <c r="CS55" s="69">
        <f t="shared" si="138"/>
        <v>23.208203978983967</v>
      </c>
      <c r="CT55" s="69">
        <f t="shared" si="139"/>
        <v>-21.106884394677984</v>
      </c>
    </row>
    <row r="56" spans="1:98" x14ac:dyDescent="0.2">
      <c r="A56" t="str">
        <f t="shared" si="103"/>
        <v>41 Administrative occupations</v>
      </c>
      <c r="B56" s="18">
        <f t="shared" si="148"/>
        <v>2.9370749224017185</v>
      </c>
      <c r="C56" s="18">
        <f t="shared" si="148"/>
        <v>2.7312430852393086</v>
      </c>
      <c r="D56" s="18">
        <f t="shared" si="148"/>
        <v>2.7447459646487622</v>
      </c>
      <c r="E56" s="18">
        <f t="shared" si="148"/>
        <v>2.7587246620722881</v>
      </c>
      <c r="F56" s="18">
        <f t="shared" si="148"/>
        <v>3.1118148787351365</v>
      </c>
      <c r="H56" s="68">
        <f t="shared" si="105"/>
        <v>124.11438314615415</v>
      </c>
      <c r="I56" s="69">
        <f t="shared" si="106"/>
        <v>87.298407544518113</v>
      </c>
      <c r="J56" s="69">
        <f t="shared" si="107"/>
        <v>211.4127906906723</v>
      </c>
      <c r="L56" t="str">
        <f t="shared" si="140"/>
        <v>41 Administrative occupations</v>
      </c>
      <c r="M56" s="18">
        <f t="shared" si="149"/>
        <v>5.0217249677766924</v>
      </c>
      <c r="N56" s="18">
        <f t="shared" si="149"/>
        <v>4.6586181633442223</v>
      </c>
      <c r="O56" s="18">
        <f t="shared" si="149"/>
        <v>4.982228178143707</v>
      </c>
      <c r="P56" s="18">
        <f t="shared" si="149"/>
        <v>4.8518437557179741</v>
      </c>
      <c r="Q56" s="18">
        <f t="shared" si="149"/>
        <v>5.1349898803416369</v>
      </c>
      <c r="S56" s="68">
        <f t="shared" si="109"/>
        <v>102.30340965272507</v>
      </c>
      <c r="T56" s="69">
        <f t="shared" si="110"/>
        <v>81.900778665170265</v>
      </c>
      <c r="U56" s="69">
        <f t="shared" si="111"/>
        <v>184.2041883178953</v>
      </c>
      <c r="W56" t="str">
        <f t="shared" si="141"/>
        <v>41 Administrative occupations</v>
      </c>
      <c r="X56" s="18">
        <f t="shared" si="150"/>
        <v>8.3052304108970052</v>
      </c>
      <c r="Y56" s="18">
        <f t="shared" si="150"/>
        <v>7.5295346903229365</v>
      </c>
      <c r="Z56" s="18">
        <f t="shared" si="150"/>
        <v>8.2234620215150898</v>
      </c>
      <c r="AA56" s="18">
        <f t="shared" si="150"/>
        <v>7.9126631560778318</v>
      </c>
      <c r="AB56" s="18">
        <f t="shared" si="150"/>
        <v>7.900435444602655</v>
      </c>
      <c r="AD56" s="68">
        <f t="shared" si="113"/>
        <v>23.239654697145244</v>
      </c>
      <c r="AE56" s="69">
        <f t="shared" si="114"/>
        <v>65.502278349723483</v>
      </c>
      <c r="AF56" s="69">
        <f t="shared" si="115"/>
        <v>88.741933046868738</v>
      </c>
      <c r="AH56" t="str">
        <f t="shared" si="142"/>
        <v>41 Administrative occupations</v>
      </c>
      <c r="AI56" s="18">
        <f t="shared" si="151"/>
        <v>10.007557861672581</v>
      </c>
      <c r="AJ56" s="18">
        <f t="shared" si="151"/>
        <v>10.202900961911293</v>
      </c>
      <c r="AK56" s="18">
        <f t="shared" si="151"/>
        <v>10.792957471578482</v>
      </c>
      <c r="AL56" s="18">
        <f t="shared" si="151"/>
        <v>10.685652396879233</v>
      </c>
      <c r="AM56" s="18">
        <f t="shared" si="151"/>
        <v>10.819710467206344</v>
      </c>
      <c r="AO56" s="68">
        <f t="shared" si="117"/>
        <v>18.655837549576713</v>
      </c>
      <c r="AP56" s="69">
        <f t="shared" si="118"/>
        <v>66.388703099721951</v>
      </c>
      <c r="AQ56" s="69">
        <f t="shared" si="119"/>
        <v>85.044540649298668</v>
      </c>
      <c r="AS56" t="str">
        <f t="shared" si="143"/>
        <v>41 Administrative occupations</v>
      </c>
      <c r="AT56" s="18">
        <f t="shared" si="152"/>
        <v>10.32665444094156</v>
      </c>
      <c r="AU56" s="18">
        <f t="shared" si="152"/>
        <v>9.6609485946525275</v>
      </c>
      <c r="AV56" s="18">
        <f t="shared" si="152"/>
        <v>10.472890076865845</v>
      </c>
      <c r="AW56" s="18">
        <f t="shared" si="152"/>
        <v>9.8024026661467918</v>
      </c>
      <c r="AX56" s="18">
        <f t="shared" si="152"/>
        <v>9.5800269656834836</v>
      </c>
      <c r="AZ56" s="68">
        <f t="shared" si="121"/>
        <v>13.807971009149577</v>
      </c>
      <c r="BA56" s="69">
        <f t="shared" si="122"/>
        <v>61.0955530466452</v>
      </c>
      <c r="BB56" s="69">
        <f t="shared" si="123"/>
        <v>74.903524055794776</v>
      </c>
      <c r="BD56" t="str">
        <f t="shared" si="144"/>
        <v>41 Administrative occupations</v>
      </c>
      <c r="BE56" s="18">
        <f t="shared" si="153"/>
        <v>8.3047199607146176</v>
      </c>
      <c r="BF56" s="18">
        <f t="shared" si="153"/>
        <v>7.836098721998014</v>
      </c>
      <c r="BG56" s="18">
        <f t="shared" si="153"/>
        <v>8.5365141887870362</v>
      </c>
      <c r="BH56" s="18">
        <f t="shared" si="153"/>
        <v>7.4801674213567955</v>
      </c>
      <c r="BI56" s="18">
        <f t="shared" si="153"/>
        <v>6.2533414134157539</v>
      </c>
      <c r="BK56" s="68">
        <f t="shared" si="125"/>
        <v>-20.308805701873965</v>
      </c>
      <c r="BL56" s="69">
        <f t="shared" si="126"/>
        <v>39.510804369174537</v>
      </c>
      <c r="BM56" s="69">
        <f t="shared" si="127"/>
        <v>19.201998667300572</v>
      </c>
      <c r="BO56" t="str">
        <f t="shared" si="145"/>
        <v>41 Administrative occupations</v>
      </c>
      <c r="BP56" s="18">
        <f t="shared" si="154"/>
        <v>10.001310778338292</v>
      </c>
      <c r="BQ56" s="18">
        <f t="shared" si="154"/>
        <v>9.4265794087618957</v>
      </c>
      <c r="BR56" s="18">
        <f t="shared" si="154"/>
        <v>9.736748668165438</v>
      </c>
      <c r="BS56" s="18">
        <f t="shared" si="154"/>
        <v>8.1003788335307991</v>
      </c>
      <c r="BT56" s="18">
        <f t="shared" si="154"/>
        <v>6.0165656494699888</v>
      </c>
      <c r="BV56" s="68">
        <f t="shared" si="129"/>
        <v>-54.708321453568274</v>
      </c>
      <c r="BW56" s="69">
        <f t="shared" si="130"/>
        <v>30.348842081538763</v>
      </c>
      <c r="BX56" s="69">
        <f t="shared" si="131"/>
        <v>-24.359479372029519</v>
      </c>
      <c r="BZ56" t="str">
        <f t="shared" si="146"/>
        <v>41 Administrative occupations</v>
      </c>
      <c r="CA56" s="18">
        <f t="shared" si="155"/>
        <v>7.8668923015287096</v>
      </c>
      <c r="CB56" s="18">
        <f t="shared" si="155"/>
        <v>7.015302088771068</v>
      </c>
      <c r="CC56" s="18">
        <f t="shared" si="155"/>
        <v>7.9312414439492498</v>
      </c>
      <c r="CD56" s="18">
        <f t="shared" si="155"/>
        <v>5.8466933082275343</v>
      </c>
      <c r="CE56" s="18">
        <f t="shared" si="155"/>
        <v>3.0710168212571616</v>
      </c>
      <c r="CG56" s="68">
        <f t="shared" si="133"/>
        <v>-74.478220313749773</v>
      </c>
      <c r="CH56" s="69">
        <f t="shared" si="134"/>
        <v>18.533573132003234</v>
      </c>
      <c r="CI56" s="69">
        <f t="shared" si="135"/>
        <v>-55.944647181746532</v>
      </c>
      <c r="CK56" t="str">
        <f t="shared" si="147"/>
        <v>41 Administrative occupations</v>
      </c>
      <c r="CL56" s="18">
        <f t="shared" si="156"/>
        <v>5.6887526892668898</v>
      </c>
      <c r="CM56" s="18">
        <f t="shared" si="156"/>
        <v>5.0551305283493431</v>
      </c>
      <c r="CN56" s="18">
        <f t="shared" si="156"/>
        <v>4.7067406538586471</v>
      </c>
      <c r="CO56" s="18">
        <f t="shared" si="156"/>
        <v>4.0675061086671231</v>
      </c>
      <c r="CP56" s="18">
        <f t="shared" si="156"/>
        <v>2.517377228201668</v>
      </c>
      <c r="CR56" s="68">
        <f t="shared" si="137"/>
        <v>-69.975681488820058</v>
      </c>
      <c r="CS56" s="69">
        <f t="shared" si="138"/>
        <v>17.822651134193642</v>
      </c>
      <c r="CT56" s="69">
        <f t="shared" si="139"/>
        <v>-52.153030354626416</v>
      </c>
    </row>
    <row r="57" spans="1:98" x14ac:dyDescent="0.2">
      <c r="A57" t="str">
        <f t="shared" si="103"/>
        <v>42 Secretarial and related occupations</v>
      </c>
      <c r="B57" s="18">
        <f t="shared" si="148"/>
        <v>0.31981793923323099</v>
      </c>
      <c r="C57" s="18">
        <f t="shared" si="148"/>
        <v>0.31475866963173582</v>
      </c>
      <c r="D57" s="18">
        <f t="shared" si="148"/>
        <v>0.2942309013496443</v>
      </c>
      <c r="E57" s="18">
        <f t="shared" si="148"/>
        <v>0.38179882142872046</v>
      </c>
      <c r="F57" s="18">
        <f t="shared" si="148"/>
        <v>0.55495371291003925</v>
      </c>
      <c r="H57" s="68">
        <f t="shared" si="105"/>
        <v>272.84352980365793</v>
      </c>
      <c r="I57" s="69">
        <f t="shared" si="106"/>
        <v>146.64581158889672</v>
      </c>
      <c r="J57" s="69">
        <f t="shared" si="107"/>
        <v>419.48934139255465</v>
      </c>
      <c r="L57" t="str">
        <f t="shared" si="140"/>
        <v>42 Secretarial and related occupations</v>
      </c>
      <c r="M57" s="18">
        <f t="shared" si="149"/>
        <v>0.96967884464493026</v>
      </c>
      <c r="N57" s="18">
        <f t="shared" si="149"/>
        <v>0.79292136459982587</v>
      </c>
      <c r="O57" s="18">
        <f t="shared" si="149"/>
        <v>0.83510689870345567</v>
      </c>
      <c r="P57" s="18">
        <f t="shared" si="149"/>
        <v>1.0906639753586442</v>
      </c>
      <c r="Q57" s="18">
        <f t="shared" si="149"/>
        <v>1.0527718769989567</v>
      </c>
      <c r="S57" s="68">
        <f t="shared" si="109"/>
        <v>147.4454245180836</v>
      </c>
      <c r="T57" s="69">
        <f t="shared" si="110"/>
        <v>111.90349070912488</v>
      </c>
      <c r="U57" s="69">
        <f t="shared" si="111"/>
        <v>259.34891522720852</v>
      </c>
      <c r="W57" t="str">
        <f t="shared" si="141"/>
        <v>42 Secretarial and related occupations</v>
      </c>
      <c r="X57" s="18">
        <f t="shared" si="150"/>
        <v>1.583077358904952</v>
      </c>
      <c r="Y57" s="18">
        <f t="shared" si="150"/>
        <v>1.3622743715368117</v>
      </c>
      <c r="Z57" s="18">
        <f t="shared" si="150"/>
        <v>1.3972380630907351</v>
      </c>
      <c r="AA57" s="18">
        <f t="shared" si="150"/>
        <v>1.925694676268239</v>
      </c>
      <c r="AB57" s="18">
        <f t="shared" si="150"/>
        <v>2.971359734277836</v>
      </c>
      <c r="AD57" s="68">
        <f t="shared" si="113"/>
        <v>172.79660483634885</v>
      </c>
      <c r="AE57" s="69">
        <f t="shared" si="114"/>
        <v>112.91049426478202</v>
      </c>
      <c r="AF57" s="69">
        <f t="shared" si="115"/>
        <v>285.70709910113089</v>
      </c>
      <c r="AH57" t="str">
        <f t="shared" si="142"/>
        <v>42 Secretarial and related occupations</v>
      </c>
      <c r="AI57" s="18">
        <f t="shared" si="151"/>
        <v>2.3544663556304242</v>
      </c>
      <c r="AJ57" s="18">
        <f t="shared" si="151"/>
        <v>2.1562261154877889</v>
      </c>
      <c r="AK57" s="18">
        <f t="shared" si="151"/>
        <v>2.3810815300298676</v>
      </c>
      <c r="AL57" s="18">
        <f t="shared" si="151"/>
        <v>3.1425179521315059</v>
      </c>
      <c r="AM57" s="18">
        <f t="shared" si="151"/>
        <v>3.2253263563841235</v>
      </c>
      <c r="AO57" s="68">
        <f t="shared" si="117"/>
        <v>60.32946188798347</v>
      </c>
      <c r="AP57" s="69">
        <f t="shared" si="118"/>
        <v>91.593555339805718</v>
      </c>
      <c r="AQ57" s="69">
        <f t="shared" si="119"/>
        <v>151.92301722778919</v>
      </c>
      <c r="AS57" t="str">
        <f t="shared" si="143"/>
        <v>42 Secretarial and related occupations</v>
      </c>
      <c r="AT57" s="18">
        <f t="shared" si="152"/>
        <v>2.0298294030350146</v>
      </c>
      <c r="AU57" s="18">
        <f t="shared" si="152"/>
        <v>1.6773768009509102</v>
      </c>
      <c r="AV57" s="18">
        <f t="shared" si="152"/>
        <v>1.9708429276399819</v>
      </c>
      <c r="AW57" s="18">
        <f t="shared" si="152"/>
        <v>2.3002962647622835</v>
      </c>
      <c r="AX57" s="18">
        <f t="shared" si="152"/>
        <v>3.0420805890979068</v>
      </c>
      <c r="AZ57" s="68">
        <f t="shared" si="121"/>
        <v>92.039778394723811</v>
      </c>
      <c r="BA57" s="69">
        <f t="shared" si="122"/>
        <v>78.191894264533786</v>
      </c>
      <c r="BB57" s="69">
        <f t="shared" si="123"/>
        <v>170.23167265925758</v>
      </c>
      <c r="BD57" t="str">
        <f t="shared" si="144"/>
        <v>42 Secretarial and related occupations</v>
      </c>
      <c r="BE57" s="18">
        <f t="shared" si="153"/>
        <v>1.867996811074164</v>
      </c>
      <c r="BF57" s="18">
        <f t="shared" si="153"/>
        <v>1.6607394827745185</v>
      </c>
      <c r="BG57" s="18">
        <f t="shared" si="153"/>
        <v>1.6278722344793981</v>
      </c>
      <c r="BH57" s="18">
        <f t="shared" si="153"/>
        <v>1.8014620459856336</v>
      </c>
      <c r="BI57" s="18">
        <f t="shared" si="153"/>
        <v>0.64484251774083756</v>
      </c>
      <c r="BK57" s="68">
        <f t="shared" si="125"/>
        <v>-56.906466031008861</v>
      </c>
      <c r="BL57" s="69">
        <f t="shared" si="126"/>
        <v>37.642674700968541</v>
      </c>
      <c r="BM57" s="69">
        <f t="shared" si="127"/>
        <v>-19.263791330040313</v>
      </c>
      <c r="BO57" t="str">
        <f t="shared" si="145"/>
        <v>42 Secretarial and related occupations</v>
      </c>
      <c r="BP57" s="18">
        <f t="shared" si="154"/>
        <v>2.6722005037040719</v>
      </c>
      <c r="BQ57" s="18">
        <f t="shared" si="154"/>
        <v>2.3597739866602558</v>
      </c>
      <c r="BR57" s="18">
        <f t="shared" si="154"/>
        <v>2.1194164113158513</v>
      </c>
      <c r="BS57" s="18">
        <f t="shared" si="154"/>
        <v>1.8134551274832866</v>
      </c>
      <c r="BT57" s="18">
        <f t="shared" si="154"/>
        <v>0.53962839477707669</v>
      </c>
      <c r="BV57" s="68">
        <f t="shared" si="129"/>
        <v>-81.337826736872174</v>
      </c>
      <c r="BW57" s="69">
        <f t="shared" si="130"/>
        <v>28.450592107344225</v>
      </c>
      <c r="BX57" s="69">
        <f t="shared" si="131"/>
        <v>-52.887234629527946</v>
      </c>
      <c r="BZ57" t="str">
        <f t="shared" si="146"/>
        <v>42 Secretarial and related occupations</v>
      </c>
      <c r="CA57" s="18">
        <f t="shared" si="155"/>
        <v>3.1292904548727725</v>
      </c>
      <c r="CB57" s="18">
        <f t="shared" si="155"/>
        <v>2.8535918977947037</v>
      </c>
      <c r="CC57" s="18">
        <f t="shared" si="155"/>
        <v>3.0371947095086909</v>
      </c>
      <c r="CD57" s="18">
        <f t="shared" si="155"/>
        <v>1.9676070832230552</v>
      </c>
      <c r="CE57" s="18">
        <f t="shared" si="155"/>
        <v>0.87385681087848255</v>
      </c>
      <c r="CG57" s="68">
        <f t="shared" si="133"/>
        <v>-81.035667035118678</v>
      </c>
      <c r="CH57" s="69">
        <f t="shared" si="134"/>
        <v>19.301395183818652</v>
      </c>
      <c r="CI57" s="69">
        <f t="shared" si="135"/>
        <v>-61.734271851300029</v>
      </c>
      <c r="CK57" t="str">
        <f t="shared" si="147"/>
        <v>42 Secretarial and related occupations</v>
      </c>
      <c r="CL57" s="18">
        <f t="shared" si="156"/>
        <v>2.3158489551454551</v>
      </c>
      <c r="CM57" s="18">
        <f t="shared" si="156"/>
        <v>2.188274040199325</v>
      </c>
      <c r="CN57" s="18">
        <f t="shared" si="156"/>
        <v>1.9106885075840103</v>
      </c>
      <c r="CO57" s="18">
        <f t="shared" si="156"/>
        <v>2.6074258689943641</v>
      </c>
      <c r="CP57" s="18">
        <f t="shared" si="156"/>
        <v>1.0439114874547386</v>
      </c>
      <c r="CR57" s="68">
        <f t="shared" si="137"/>
        <v>-69.329637186538079</v>
      </c>
      <c r="CS57" s="69">
        <f t="shared" si="138"/>
        <v>30.554713113443309</v>
      </c>
      <c r="CT57" s="69">
        <f t="shared" si="139"/>
        <v>-38.774924073094766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0.23619265794816596</v>
      </c>
      <c r="C58" s="18">
        <f t="shared" si="148"/>
        <v>0.32491231834129597</v>
      </c>
      <c r="D58" s="18">
        <f t="shared" si="148"/>
        <v>0.29103484330075097</v>
      </c>
      <c r="E58" s="18">
        <f t="shared" si="148"/>
        <v>0.29497211322937072</v>
      </c>
      <c r="F58" s="18">
        <f t="shared" si="148"/>
        <v>0.34467136222433437</v>
      </c>
      <c r="H58" s="68">
        <f t="shared" si="105"/>
        <v>134.10912705030202</v>
      </c>
      <c r="I58" s="69">
        <f t="shared" si="106"/>
        <v>123.61066614474272</v>
      </c>
      <c r="J58" s="69">
        <f t="shared" si="107"/>
        <v>257.71979319504476</v>
      </c>
      <c r="L58" t="str">
        <f t="shared" si="140"/>
        <v>51 Skilled agricultural and related trades</v>
      </c>
      <c r="M58" s="18">
        <f t="shared" si="149"/>
        <v>0.24412493509408523</v>
      </c>
      <c r="N58" s="18">
        <f t="shared" si="149"/>
        <v>0.1976458801521947</v>
      </c>
      <c r="O58" s="18">
        <f t="shared" si="149"/>
        <v>0.21456431356115332</v>
      </c>
      <c r="P58" s="18">
        <f t="shared" si="149"/>
        <v>0.21790634347053969</v>
      </c>
      <c r="Q58" s="18">
        <f t="shared" si="149"/>
        <v>0.23752658024242124</v>
      </c>
      <c r="S58" s="68">
        <f t="shared" si="109"/>
        <v>117.29110507717186</v>
      </c>
      <c r="T58" s="69">
        <f t="shared" si="110"/>
        <v>80.546791500729981</v>
      </c>
      <c r="U58" s="69">
        <f t="shared" si="111"/>
        <v>197.83789657790183</v>
      </c>
      <c r="W58" t="str">
        <f t="shared" si="141"/>
        <v>51 Skilled agricultural and related trades</v>
      </c>
      <c r="X58" s="18">
        <f t="shared" si="150"/>
        <v>0.94734850699852258</v>
      </c>
      <c r="Y58" s="18">
        <f t="shared" si="150"/>
        <v>0.84929147161815</v>
      </c>
      <c r="Z58" s="18">
        <f t="shared" si="150"/>
        <v>0.99031741840960918</v>
      </c>
      <c r="AA58" s="18">
        <f t="shared" si="150"/>
        <v>1.0804923456231543</v>
      </c>
      <c r="AB58" s="18">
        <f t="shared" si="150"/>
        <v>1.3236989248847728</v>
      </c>
      <c r="AD58" s="68">
        <f t="shared" si="113"/>
        <v>71.462413847539381</v>
      </c>
      <c r="AE58" s="69">
        <f t="shared" si="114"/>
        <v>92.113935834433434</v>
      </c>
      <c r="AF58" s="69">
        <f t="shared" si="115"/>
        <v>163.57634968197283</v>
      </c>
      <c r="AH58" t="str">
        <f t="shared" si="142"/>
        <v>51 Skilled agricultural and related trades</v>
      </c>
      <c r="AI58" s="18">
        <f t="shared" si="151"/>
        <v>1.3789201711340495</v>
      </c>
      <c r="AJ58" s="18">
        <f t="shared" si="151"/>
        <v>1.5874926686966495</v>
      </c>
      <c r="AK58" s="18">
        <f t="shared" si="151"/>
        <v>1.5692408552000201</v>
      </c>
      <c r="AL58" s="18">
        <f t="shared" si="151"/>
        <v>1.8795930461465449</v>
      </c>
      <c r="AM58" s="18">
        <f t="shared" si="151"/>
        <v>2.2994852095453022</v>
      </c>
      <c r="AO58" s="68">
        <f t="shared" si="117"/>
        <v>73.442270318706179</v>
      </c>
      <c r="AP58" s="69">
        <f t="shared" si="118"/>
        <v>99.166146562280858</v>
      </c>
      <c r="AQ58" s="69">
        <f t="shared" si="119"/>
        <v>172.60841688098705</v>
      </c>
      <c r="AS58" t="str">
        <f t="shared" si="143"/>
        <v>51 Skilled agricultural and related trades</v>
      </c>
      <c r="AT58" s="18">
        <f t="shared" si="152"/>
        <v>2.368477148873553</v>
      </c>
      <c r="AU58" s="18">
        <f t="shared" si="152"/>
        <v>2.3168517508687829</v>
      </c>
      <c r="AV58" s="18">
        <f t="shared" si="152"/>
        <v>2.3386089686564895</v>
      </c>
      <c r="AW58" s="18">
        <f t="shared" si="152"/>
        <v>2.5330291405488179</v>
      </c>
      <c r="AX58" s="18">
        <f t="shared" si="152"/>
        <v>2.9605115908329283</v>
      </c>
      <c r="AZ58" s="68">
        <f t="shared" si="121"/>
        <v>57.500395714723552</v>
      </c>
      <c r="BA58" s="69">
        <f t="shared" si="122"/>
        <v>82.22567548855821</v>
      </c>
      <c r="BB58" s="69">
        <f t="shared" si="123"/>
        <v>139.72607120328175</v>
      </c>
      <c r="BD58" t="str">
        <f t="shared" si="144"/>
        <v>51 Skilled agricultural and related trades</v>
      </c>
      <c r="BE58" s="18">
        <f t="shared" si="153"/>
        <v>1.1979181037784736</v>
      </c>
      <c r="BF58" s="18">
        <f t="shared" si="153"/>
        <v>1.0445979740278188</v>
      </c>
      <c r="BG58" s="18">
        <f t="shared" si="153"/>
        <v>1.1232186261596431</v>
      </c>
      <c r="BH58" s="18">
        <f t="shared" si="153"/>
        <v>1.0783961728735638</v>
      </c>
      <c r="BI58" s="18">
        <f t="shared" si="153"/>
        <v>1.1007598777324414</v>
      </c>
      <c r="BK58" s="68">
        <f t="shared" si="125"/>
        <v>6.6122370149418535</v>
      </c>
      <c r="BL58" s="69">
        <f t="shared" si="126"/>
        <v>47.984234760352841</v>
      </c>
      <c r="BM58" s="69">
        <f t="shared" si="127"/>
        <v>54.596471775294695</v>
      </c>
      <c r="BO58" t="str">
        <f t="shared" si="145"/>
        <v>51 Skilled agricultural and related trades</v>
      </c>
      <c r="BP58" s="18">
        <f t="shared" si="154"/>
        <v>1.7331996735576367</v>
      </c>
      <c r="BQ58" s="18">
        <f t="shared" si="154"/>
        <v>1.5580794007378733</v>
      </c>
      <c r="BR58" s="18">
        <f t="shared" si="154"/>
        <v>1.7351912193157439</v>
      </c>
      <c r="BS58" s="18">
        <f t="shared" si="154"/>
        <v>1.7279762803806311</v>
      </c>
      <c r="BT58" s="18">
        <f t="shared" si="154"/>
        <v>2.080353996707923</v>
      </c>
      <c r="BV58" s="68">
        <f t="shared" si="129"/>
        <v>-12.123324917648546</v>
      </c>
      <c r="BW58" s="69">
        <f t="shared" si="130"/>
        <v>48.975825890778864</v>
      </c>
      <c r="BX58" s="69">
        <f t="shared" si="131"/>
        <v>36.852500973130311</v>
      </c>
      <c r="BZ58" t="str">
        <f t="shared" si="146"/>
        <v>51 Skilled agricultural and related trades</v>
      </c>
      <c r="CA58" s="18">
        <f t="shared" si="155"/>
        <v>2.3986583877012779</v>
      </c>
      <c r="CB58" s="18">
        <f t="shared" si="155"/>
        <v>2.2229694339141686</v>
      </c>
      <c r="CC58" s="18">
        <f t="shared" si="155"/>
        <v>2.3250208375153245</v>
      </c>
      <c r="CD58" s="18">
        <f t="shared" si="155"/>
        <v>2.4286086561974427</v>
      </c>
      <c r="CE58" s="18">
        <f t="shared" si="155"/>
        <v>3.6834250176952752</v>
      </c>
      <c r="CG58" s="68">
        <f t="shared" si="133"/>
        <v>4.4226991966273257</v>
      </c>
      <c r="CH58" s="69">
        <f t="shared" si="134"/>
        <v>39.722973384313562</v>
      </c>
      <c r="CI58" s="69">
        <f t="shared" si="135"/>
        <v>44.145672580940882</v>
      </c>
      <c r="CK58" t="str">
        <f t="shared" si="147"/>
        <v>51 Skilled agricultural and related trades</v>
      </c>
      <c r="CL58" s="18">
        <f t="shared" si="156"/>
        <v>4.0555717195459602</v>
      </c>
      <c r="CM58" s="18">
        <f t="shared" si="156"/>
        <v>4.4498121000430952</v>
      </c>
      <c r="CN58" s="18">
        <f t="shared" si="156"/>
        <v>5.981718938854792</v>
      </c>
      <c r="CO58" s="18">
        <f t="shared" si="156"/>
        <v>6.226593584401952</v>
      </c>
      <c r="CP58" s="18">
        <f t="shared" si="156"/>
        <v>3.2715523160741435</v>
      </c>
      <c r="CR58" s="68">
        <f t="shared" si="137"/>
        <v>-69.297552693974481</v>
      </c>
      <c r="CS58" s="69">
        <f t="shared" si="138"/>
        <v>22.925315814937306</v>
      </c>
      <c r="CT58" s="69">
        <f t="shared" si="139"/>
        <v>-46.372236879037175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0.24962562624545204</v>
      </c>
      <c r="C59" s="18">
        <f t="shared" si="148"/>
        <v>0.24569415216482124</v>
      </c>
      <c r="D59" s="18">
        <f t="shared" si="148"/>
        <v>0.25364571296594013</v>
      </c>
      <c r="E59" s="18">
        <f t="shared" si="148"/>
        <v>0.27525767081514751</v>
      </c>
      <c r="F59" s="18">
        <f t="shared" si="148"/>
        <v>0.28326063162168635</v>
      </c>
      <c r="H59" s="68">
        <f t="shared" si="105"/>
        <v>120.75818994381251</v>
      </c>
      <c r="I59" s="69">
        <f t="shared" si="106"/>
        <v>65.725609512323572</v>
      </c>
      <c r="J59" s="69">
        <f t="shared" si="107"/>
        <v>186.4837994561361</v>
      </c>
      <c r="L59" t="str">
        <f t="shared" si="140"/>
        <v>52 Skilled metal, electrical and electronic trades</v>
      </c>
      <c r="M59" s="18">
        <f t="shared" si="149"/>
        <v>0.90128674598960157</v>
      </c>
      <c r="N59" s="18">
        <f t="shared" si="149"/>
        <v>0.91840684724891974</v>
      </c>
      <c r="O59" s="18">
        <f t="shared" si="149"/>
        <v>0.71415236526254566</v>
      </c>
      <c r="P59" s="18">
        <f t="shared" si="149"/>
        <v>0.98781354430451962</v>
      </c>
      <c r="Q59" s="18">
        <f t="shared" si="149"/>
        <v>1.2426322546586626</v>
      </c>
      <c r="S59" s="68">
        <f t="shared" si="109"/>
        <v>241.53795009773509</v>
      </c>
      <c r="T59" s="69">
        <f t="shared" si="110"/>
        <v>115.0176770484985</v>
      </c>
      <c r="U59" s="69">
        <f t="shared" si="111"/>
        <v>356.55562714623358</v>
      </c>
      <c r="W59" t="str">
        <f t="shared" si="141"/>
        <v>52 Skilled metal, electrical and electronic trades</v>
      </c>
      <c r="X59" s="18">
        <f t="shared" si="150"/>
        <v>1.2389180913588898</v>
      </c>
      <c r="Y59" s="18">
        <f t="shared" si="150"/>
        <v>1.2342800695577758</v>
      </c>
      <c r="Z59" s="18">
        <f t="shared" si="150"/>
        <v>0.99359162474658647</v>
      </c>
      <c r="AA59" s="18">
        <f t="shared" si="150"/>
        <v>1.1944769957458041</v>
      </c>
      <c r="AB59" s="18">
        <f t="shared" si="150"/>
        <v>1.3717855451004348</v>
      </c>
      <c r="AD59" s="68">
        <f t="shared" si="113"/>
        <v>77.105657785263247</v>
      </c>
      <c r="AE59" s="69">
        <f t="shared" si="114"/>
        <v>76.460695593163479</v>
      </c>
      <c r="AF59" s="69">
        <f t="shared" si="115"/>
        <v>153.56635337842673</v>
      </c>
      <c r="AH59" t="str">
        <f t="shared" si="142"/>
        <v>52 Skilled metal, electrical and electronic trades</v>
      </c>
      <c r="AI59" s="18">
        <f t="shared" si="151"/>
        <v>1.5566956933244704</v>
      </c>
      <c r="AJ59" s="18">
        <f t="shared" si="151"/>
        <v>1.7318926737802669</v>
      </c>
      <c r="AK59" s="18">
        <f t="shared" si="151"/>
        <v>1.4685047690369946</v>
      </c>
      <c r="AL59" s="18">
        <f t="shared" si="151"/>
        <v>1.743266847933489</v>
      </c>
      <c r="AM59" s="18">
        <f t="shared" si="151"/>
        <v>1.8418379775337119</v>
      </c>
      <c r="AO59" s="68">
        <f t="shared" si="117"/>
        <v>48.453348524207556</v>
      </c>
      <c r="AP59" s="69">
        <f t="shared" si="118"/>
        <v>63.871331113631499</v>
      </c>
      <c r="AQ59" s="69">
        <f t="shared" si="119"/>
        <v>112.32467963783905</v>
      </c>
      <c r="AS59" t="str">
        <f t="shared" si="143"/>
        <v>52 Skilled metal, electrical and electronic trades</v>
      </c>
      <c r="AT59" s="18">
        <f t="shared" si="152"/>
        <v>6.4101858519332717</v>
      </c>
      <c r="AU59" s="18">
        <f t="shared" si="152"/>
        <v>6.2384041935506236</v>
      </c>
      <c r="AV59" s="18">
        <f t="shared" si="152"/>
        <v>5.2590039579480861</v>
      </c>
      <c r="AW59" s="18">
        <f t="shared" si="152"/>
        <v>5.488429544556837</v>
      </c>
      <c r="AX59" s="18">
        <f t="shared" si="152"/>
        <v>5.7203074640207552</v>
      </c>
      <c r="AZ59" s="68">
        <f t="shared" si="121"/>
        <v>35.328219943541846</v>
      </c>
      <c r="BA59" s="69">
        <f t="shared" si="122"/>
        <v>56.50126662438263</v>
      </c>
      <c r="BB59" s="69">
        <f t="shared" si="123"/>
        <v>91.829486567924462</v>
      </c>
      <c r="BD59" t="str">
        <f t="shared" si="144"/>
        <v>52 Skilled metal, electrical and electronic trades</v>
      </c>
      <c r="BE59" s="18">
        <f t="shared" si="153"/>
        <v>9.3533416652763925</v>
      </c>
      <c r="BF59" s="18">
        <f t="shared" si="153"/>
        <v>8.8632319006012992</v>
      </c>
      <c r="BG59" s="18">
        <f t="shared" si="153"/>
        <v>8.2299773813782018</v>
      </c>
      <c r="BH59" s="18">
        <f t="shared" si="153"/>
        <v>7.9531989550858189</v>
      </c>
      <c r="BI59" s="18">
        <f t="shared" si="153"/>
        <v>7.5816123245737828</v>
      </c>
      <c r="BK59" s="68">
        <f t="shared" si="125"/>
        <v>0.21706818531401798</v>
      </c>
      <c r="BL59" s="69">
        <f t="shared" si="126"/>
        <v>34.063392843304712</v>
      </c>
      <c r="BM59" s="69">
        <f t="shared" si="127"/>
        <v>34.280461028618731</v>
      </c>
      <c r="BO59" t="str">
        <f t="shared" si="145"/>
        <v>52 Skilled metal, electrical and electronic trades</v>
      </c>
      <c r="BP59" s="18">
        <f t="shared" si="154"/>
        <v>5.2641209840922372</v>
      </c>
      <c r="BQ59" s="18">
        <f t="shared" si="154"/>
        <v>4.8897116863171695</v>
      </c>
      <c r="BR59" s="18">
        <f t="shared" si="154"/>
        <v>4.9592736676158484</v>
      </c>
      <c r="BS59" s="18">
        <f t="shared" si="154"/>
        <v>4.5108966579298899</v>
      </c>
      <c r="BT59" s="18">
        <f t="shared" si="154"/>
        <v>4.1013562881858059</v>
      </c>
      <c r="BV59" s="68">
        <f t="shared" si="129"/>
        <v>-39.383181276889864</v>
      </c>
      <c r="BW59" s="69">
        <f t="shared" si="130"/>
        <v>30.748232550757638</v>
      </c>
      <c r="BX59" s="69">
        <f t="shared" si="131"/>
        <v>-8.6349487261322242</v>
      </c>
      <c r="BZ59" t="str">
        <f t="shared" si="146"/>
        <v>52 Skilled metal, electrical and electronic trades</v>
      </c>
      <c r="CA59" s="18">
        <f t="shared" si="155"/>
        <v>4.4884514664519628</v>
      </c>
      <c r="CB59" s="18">
        <f t="shared" si="155"/>
        <v>4.5222275808543255</v>
      </c>
      <c r="CC59" s="18">
        <f t="shared" si="155"/>
        <v>3.9316178087261351</v>
      </c>
      <c r="CD59" s="18">
        <f t="shared" si="155"/>
        <v>3.8906617384155351</v>
      </c>
      <c r="CE59" s="18">
        <f t="shared" si="155"/>
        <v>3.0990590050827862</v>
      </c>
      <c r="CG59" s="68">
        <f t="shared" si="133"/>
        <v>-48.04486440794539</v>
      </c>
      <c r="CH59" s="69">
        <f t="shared" si="134"/>
        <v>26.701587115778246</v>
      </c>
      <c r="CI59" s="69">
        <f t="shared" si="135"/>
        <v>-21.343277292167141</v>
      </c>
      <c r="CK59" t="str">
        <f t="shared" si="147"/>
        <v>52 Skilled metal, electrical and electronic trades</v>
      </c>
      <c r="CL59" s="18">
        <f t="shared" si="156"/>
        <v>3.6862007546335134</v>
      </c>
      <c r="CM59" s="18">
        <f t="shared" si="156"/>
        <v>4.2754241982065846</v>
      </c>
      <c r="CN59" s="18">
        <f t="shared" si="156"/>
        <v>4.2688448026703334</v>
      </c>
      <c r="CO59" s="18">
        <f t="shared" si="156"/>
        <v>3.9570782522241341</v>
      </c>
      <c r="CP59" s="18">
        <f t="shared" si="156"/>
        <v>2.517015396389831</v>
      </c>
      <c r="CR59" s="68">
        <f t="shared" si="137"/>
        <v>-66.900560898677057</v>
      </c>
      <c r="CS59" s="69">
        <f t="shared" si="138"/>
        <v>19.660153505191044</v>
      </c>
      <c r="CT59" s="69">
        <f t="shared" si="139"/>
        <v>-47.240407393486009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0.16849356424709014</v>
      </c>
      <c r="C60" s="18">
        <f t="shared" si="148"/>
        <v>0.10013162483886939</v>
      </c>
      <c r="D60" s="18">
        <f t="shared" si="148"/>
        <v>6.6984001814307151E-2</v>
      </c>
      <c r="E60" s="18">
        <f t="shared" si="148"/>
        <v>0.10495409854607887</v>
      </c>
      <c r="F60" s="18">
        <f t="shared" si="148"/>
        <v>8.9193561267720656E-2</v>
      </c>
      <c r="H60" s="68">
        <f t="shared" si="105"/>
        <v>163.22100700353477</v>
      </c>
      <c r="I60" s="69">
        <f t="shared" si="106"/>
        <v>91.005408112173853</v>
      </c>
      <c r="J60" s="69">
        <f t="shared" si="107"/>
        <v>254.22641511570862</v>
      </c>
      <c r="L60" t="str">
        <f t="shared" si="140"/>
        <v>53 Skilled construction and building trades</v>
      </c>
      <c r="M60" s="18">
        <f t="shared" si="149"/>
        <v>0.41199331061688665</v>
      </c>
      <c r="N60" s="18">
        <f t="shared" si="149"/>
        <v>0.39293887244094661</v>
      </c>
      <c r="O60" s="18">
        <f t="shared" si="149"/>
        <v>0.2838327508162008</v>
      </c>
      <c r="P60" s="18">
        <f t="shared" si="149"/>
        <v>0.37538230295631303</v>
      </c>
      <c r="Q60" s="18">
        <f t="shared" si="149"/>
        <v>0.37972532438770173</v>
      </c>
      <c r="S60" s="68">
        <f t="shared" si="109"/>
        <v>162.59973265449452</v>
      </c>
      <c r="T60" s="69">
        <f t="shared" si="110"/>
        <v>91.388929533232911</v>
      </c>
      <c r="U60" s="69">
        <f t="shared" si="111"/>
        <v>253.98866218772741</v>
      </c>
      <c r="W60" t="str">
        <f t="shared" si="141"/>
        <v>53 Skilled construction and building trades</v>
      </c>
      <c r="X60" s="18">
        <f t="shared" si="150"/>
        <v>0.81898545504775178</v>
      </c>
      <c r="Y60" s="18">
        <f t="shared" si="150"/>
        <v>0.75133460136557928</v>
      </c>
      <c r="Z60" s="18">
        <f t="shared" si="150"/>
        <v>0.58202819478404166</v>
      </c>
      <c r="AA60" s="18">
        <f t="shared" si="150"/>
        <v>0.74116644318809266</v>
      </c>
      <c r="AB60" s="18">
        <f t="shared" si="150"/>
        <v>0.80321685506967588</v>
      </c>
      <c r="AD60" s="68">
        <f t="shared" si="113"/>
        <v>77.028392203524248</v>
      </c>
      <c r="AE60" s="69">
        <f t="shared" si="114"/>
        <v>78.527820487246515</v>
      </c>
      <c r="AF60" s="69">
        <f t="shared" si="115"/>
        <v>155.55621269077079</v>
      </c>
      <c r="AH60" t="str">
        <f t="shared" si="142"/>
        <v>53 Skilled construction and building trades</v>
      </c>
      <c r="AI60" s="18">
        <f t="shared" si="151"/>
        <v>1.438067020329314</v>
      </c>
      <c r="AJ60" s="18">
        <f t="shared" si="151"/>
        <v>1.8263342812202252</v>
      </c>
      <c r="AK60" s="18">
        <f t="shared" si="151"/>
        <v>1.3645455770704311</v>
      </c>
      <c r="AL60" s="18">
        <f t="shared" si="151"/>
        <v>1.850637161652714</v>
      </c>
      <c r="AM60" s="18">
        <f t="shared" si="151"/>
        <v>2.1142421015079007</v>
      </c>
      <c r="AO60" s="68">
        <f t="shared" si="117"/>
        <v>83.392092738867746</v>
      </c>
      <c r="AP60" s="69">
        <f t="shared" si="118"/>
        <v>87.517183462735915</v>
      </c>
      <c r="AQ60" s="69">
        <f t="shared" si="119"/>
        <v>170.90927620160366</v>
      </c>
      <c r="AS60" t="str">
        <f t="shared" si="143"/>
        <v>53 Skilled construction and building trades</v>
      </c>
      <c r="AT60" s="18">
        <f t="shared" si="152"/>
        <v>2.5355194086439097</v>
      </c>
      <c r="AU60" s="18">
        <f t="shared" si="152"/>
        <v>2.6256854835306385</v>
      </c>
      <c r="AV60" s="18">
        <f t="shared" si="152"/>
        <v>2.0410201051106625</v>
      </c>
      <c r="AW60" s="18">
        <f t="shared" si="152"/>
        <v>2.7175005559168248</v>
      </c>
      <c r="AX60" s="18">
        <f t="shared" si="152"/>
        <v>2.9337227323825132</v>
      </c>
      <c r="AZ60" s="68">
        <f t="shared" si="121"/>
        <v>78.831606392286261</v>
      </c>
      <c r="BA60" s="69">
        <f t="shared" si="122"/>
        <v>87.444969909353276</v>
      </c>
      <c r="BB60" s="69">
        <f t="shared" si="123"/>
        <v>166.27657630163952</v>
      </c>
      <c r="BD60" t="str">
        <f t="shared" si="144"/>
        <v>53 Skilled construction and building trades</v>
      </c>
      <c r="BE60" s="18">
        <f t="shared" si="153"/>
        <v>7.0756569164682777</v>
      </c>
      <c r="BF60" s="18">
        <f t="shared" si="153"/>
        <v>6.8546380712687194</v>
      </c>
      <c r="BG60" s="18">
        <f t="shared" si="153"/>
        <v>5.5338699320571711</v>
      </c>
      <c r="BH60" s="18">
        <f t="shared" si="153"/>
        <v>5.9592120234615571</v>
      </c>
      <c r="BI60" s="18">
        <f t="shared" si="153"/>
        <v>5.7304726985336876</v>
      </c>
      <c r="BK60" s="68">
        <f t="shared" si="125"/>
        <v>12.652351602919614</v>
      </c>
      <c r="BL60" s="69">
        <f t="shared" si="126"/>
        <v>41.045076318734509</v>
      </c>
      <c r="BM60" s="69">
        <f t="shared" si="127"/>
        <v>53.697427921654118</v>
      </c>
      <c r="BO60" t="str">
        <f t="shared" si="145"/>
        <v>53 Skilled construction and building trades</v>
      </c>
      <c r="BP60" s="18">
        <f t="shared" si="154"/>
        <v>5.8130934991264409</v>
      </c>
      <c r="BQ60" s="18">
        <f t="shared" si="154"/>
        <v>6.2235199581152409</v>
      </c>
      <c r="BR60" s="18">
        <f t="shared" si="154"/>
        <v>5.6847368270000249</v>
      </c>
      <c r="BS60" s="18">
        <f t="shared" si="154"/>
        <v>6.6530740173015426</v>
      </c>
      <c r="BT60" s="18">
        <f t="shared" si="154"/>
        <v>8.2480393497507958</v>
      </c>
      <c r="BV60" s="68">
        <f t="shared" si="129"/>
        <v>6.3467143203760221</v>
      </c>
      <c r="BW60" s="69">
        <f t="shared" si="130"/>
        <v>51.25997919742418</v>
      </c>
      <c r="BX60" s="69">
        <f t="shared" si="131"/>
        <v>57.606693517800203</v>
      </c>
      <c r="BZ60" t="str">
        <f t="shared" si="146"/>
        <v>53 Skilled construction and building trades</v>
      </c>
      <c r="CA60" s="18">
        <f t="shared" si="155"/>
        <v>4.9379527832580736</v>
      </c>
      <c r="CB60" s="18">
        <f t="shared" si="155"/>
        <v>5.4693220809928418</v>
      </c>
      <c r="CC60" s="18">
        <f t="shared" si="155"/>
        <v>4.258956149922061</v>
      </c>
      <c r="CD60" s="18">
        <f t="shared" si="155"/>
        <v>5.1171629125694169</v>
      </c>
      <c r="CE60" s="18">
        <f t="shared" si="155"/>
        <v>7.5240151749733819</v>
      </c>
      <c r="CG60" s="68">
        <f t="shared" si="133"/>
        <v>16.443814891089637</v>
      </c>
      <c r="CH60" s="69">
        <f t="shared" si="134"/>
        <v>40.627300000508839</v>
      </c>
      <c r="CI60" s="69">
        <f t="shared" si="135"/>
        <v>57.071114891598462</v>
      </c>
      <c r="CK60" t="str">
        <f t="shared" si="147"/>
        <v>53 Skilled construction and building trades</v>
      </c>
      <c r="CL60" s="18">
        <f t="shared" si="156"/>
        <v>6.1043097088854736</v>
      </c>
      <c r="CM60" s="18">
        <f t="shared" si="156"/>
        <v>7.5099188546761093</v>
      </c>
      <c r="CN60" s="18">
        <f t="shared" si="156"/>
        <v>7.0185263764888175</v>
      </c>
      <c r="CO60" s="18">
        <f t="shared" si="156"/>
        <v>5.9097010389383833</v>
      </c>
      <c r="CP60" s="18">
        <f t="shared" si="156"/>
        <v>2.5180351562725525</v>
      </c>
      <c r="CR60" s="68">
        <f t="shared" si="137"/>
        <v>-79.859929745889403</v>
      </c>
      <c r="CS60" s="69">
        <f t="shared" si="138"/>
        <v>15.81534458037209</v>
      </c>
      <c r="CT60" s="69">
        <f t="shared" si="139"/>
        <v>-64.044585165517304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0.6051392137719579</v>
      </c>
      <c r="C61" s="18">
        <f t="shared" si="148"/>
        <v>0.55566608526632311</v>
      </c>
      <c r="D61" s="18">
        <f t="shared" si="148"/>
        <v>0.48909569055329966</v>
      </c>
      <c r="E61" s="18">
        <f t="shared" si="148"/>
        <v>0.55852802095844178</v>
      </c>
      <c r="F61" s="18">
        <f t="shared" si="148"/>
        <v>0.61617913758264131</v>
      </c>
      <c r="H61" s="68">
        <f t="shared" si="105"/>
        <v>149.04124883110092</v>
      </c>
      <c r="I61" s="69">
        <f t="shared" si="106"/>
        <v>87.623398570038262</v>
      </c>
      <c r="J61" s="69">
        <f t="shared" si="107"/>
        <v>236.66464740113912</v>
      </c>
      <c r="L61" t="str">
        <f t="shared" si="140"/>
        <v>54 Textiles, printing and other skilled trades</v>
      </c>
      <c r="M61" s="18">
        <f t="shared" si="149"/>
        <v>0.62920214516024764</v>
      </c>
      <c r="N61" s="18">
        <f t="shared" si="149"/>
        <v>0.69690370985364525</v>
      </c>
      <c r="O61" s="18">
        <f t="shared" si="149"/>
        <v>0.69337307518072999</v>
      </c>
      <c r="P61" s="18">
        <f t="shared" si="149"/>
        <v>0.77504543864040454</v>
      </c>
      <c r="Q61" s="18">
        <f t="shared" si="149"/>
        <v>0.83194675526878026</v>
      </c>
      <c r="S61" s="68">
        <f t="shared" si="109"/>
        <v>135.51348723654394</v>
      </c>
      <c r="T61" s="69">
        <f t="shared" si="110"/>
        <v>97.042585580448488</v>
      </c>
      <c r="U61" s="69">
        <f t="shared" si="111"/>
        <v>232.55607281699241</v>
      </c>
      <c r="W61" t="str">
        <f t="shared" si="141"/>
        <v>54 Textiles, printing and other skilled trades</v>
      </c>
      <c r="X61" s="18">
        <f t="shared" si="150"/>
        <v>0.87446595289350404</v>
      </c>
      <c r="Y61" s="18">
        <f t="shared" si="150"/>
        <v>0.84461821739844589</v>
      </c>
      <c r="Z61" s="18">
        <f t="shared" si="150"/>
        <v>0.81909065678245874</v>
      </c>
      <c r="AA61" s="18">
        <f t="shared" si="150"/>
        <v>0.92394515121317689</v>
      </c>
      <c r="AB61" s="18">
        <f t="shared" si="150"/>
        <v>0.92849917704953577</v>
      </c>
      <c r="AD61" s="68">
        <f t="shared" si="113"/>
        <v>45.413151272994419</v>
      </c>
      <c r="AE61" s="69">
        <f t="shared" si="114"/>
        <v>76.501547920193815</v>
      </c>
      <c r="AF61" s="69">
        <f t="shared" si="115"/>
        <v>121.91469919318824</v>
      </c>
      <c r="AH61" t="str">
        <f t="shared" si="142"/>
        <v>54 Textiles, printing and other skilled trades</v>
      </c>
      <c r="AI61" s="18">
        <f t="shared" si="151"/>
        <v>1.2338287528000358</v>
      </c>
      <c r="AJ61" s="18">
        <f t="shared" si="151"/>
        <v>1.2257508187640622</v>
      </c>
      <c r="AK61" s="18">
        <f t="shared" si="151"/>
        <v>1.3724207714483116</v>
      </c>
      <c r="AL61" s="18">
        <f t="shared" si="151"/>
        <v>1.5294221120625955</v>
      </c>
      <c r="AM61" s="18">
        <f t="shared" si="151"/>
        <v>1.7508114484944941</v>
      </c>
      <c r="AO61" s="68">
        <f t="shared" si="117"/>
        <v>50.996204564395043</v>
      </c>
      <c r="AP61" s="69">
        <f t="shared" si="118"/>
        <v>79.031007222863281</v>
      </c>
      <c r="AQ61" s="69">
        <f t="shared" si="119"/>
        <v>130.02721178725832</v>
      </c>
      <c r="AS61" t="str">
        <f t="shared" si="143"/>
        <v>54 Textiles, printing and other skilled trades</v>
      </c>
      <c r="AT61" s="18">
        <f t="shared" si="152"/>
        <v>1.4265326877674653</v>
      </c>
      <c r="AU61" s="18">
        <f t="shared" si="152"/>
        <v>1.3313148165895925</v>
      </c>
      <c r="AV61" s="18">
        <f t="shared" si="152"/>
        <v>1.3643805380670491</v>
      </c>
      <c r="AW61" s="18">
        <f t="shared" si="152"/>
        <v>1.5522806883523836</v>
      </c>
      <c r="AX61" s="18">
        <f t="shared" si="152"/>
        <v>1.3483629902811278</v>
      </c>
      <c r="AZ61" s="68">
        <f t="shared" si="121"/>
        <v>22.954322777019378</v>
      </c>
      <c r="BA61" s="69">
        <f t="shared" si="122"/>
        <v>72.971690362018876</v>
      </c>
      <c r="BB61" s="69">
        <f t="shared" si="123"/>
        <v>95.926013139038261</v>
      </c>
      <c r="BD61" t="str">
        <f t="shared" si="144"/>
        <v>54 Textiles, printing and other skilled trades</v>
      </c>
      <c r="BE61" s="18">
        <f t="shared" si="153"/>
        <v>2.4533334032618632</v>
      </c>
      <c r="BF61" s="18">
        <f t="shared" si="153"/>
        <v>2.3007666690899424</v>
      </c>
      <c r="BG61" s="18">
        <f t="shared" si="153"/>
        <v>2.1033892831950682</v>
      </c>
      <c r="BH61" s="18">
        <f t="shared" si="153"/>
        <v>2.2241538822586673</v>
      </c>
      <c r="BI61" s="18">
        <f t="shared" si="153"/>
        <v>2.1193352189080463</v>
      </c>
      <c r="BK61" s="68">
        <f t="shared" si="125"/>
        <v>9.6121660376469542</v>
      </c>
      <c r="BL61" s="69">
        <f t="shared" si="126"/>
        <v>42.839501541169433</v>
      </c>
      <c r="BM61" s="69">
        <f t="shared" si="127"/>
        <v>52.451667578816384</v>
      </c>
      <c r="BO61" t="str">
        <f t="shared" si="145"/>
        <v>54 Textiles, printing and other skilled trades</v>
      </c>
      <c r="BP61" s="18">
        <f t="shared" si="154"/>
        <v>2.6948188377212476</v>
      </c>
      <c r="BQ61" s="18">
        <f t="shared" si="154"/>
        <v>2.4188710084579084</v>
      </c>
      <c r="BR61" s="18">
        <f t="shared" si="154"/>
        <v>2.5326336320093428</v>
      </c>
      <c r="BS61" s="18">
        <f t="shared" si="154"/>
        <v>2.4526799671824904</v>
      </c>
      <c r="BT61" s="18">
        <f t="shared" si="154"/>
        <v>2.5546147840362838</v>
      </c>
      <c r="BV61" s="68">
        <f t="shared" si="129"/>
        <v>-26.067265799047174</v>
      </c>
      <c r="BW61" s="69">
        <f t="shared" si="130"/>
        <v>34.524963618885735</v>
      </c>
      <c r="BX61" s="69">
        <f t="shared" si="131"/>
        <v>8.4576978198385593</v>
      </c>
      <c r="BZ61" t="str">
        <f t="shared" si="146"/>
        <v>54 Textiles, printing and other skilled trades</v>
      </c>
      <c r="CA61" s="18">
        <f t="shared" si="155"/>
        <v>3.2246215738034554</v>
      </c>
      <c r="CB61" s="18">
        <f t="shared" si="155"/>
        <v>3.1447798648119507</v>
      </c>
      <c r="CC61" s="18">
        <f t="shared" si="155"/>
        <v>3.1895077095445776</v>
      </c>
      <c r="CD61" s="18">
        <f t="shared" si="155"/>
        <v>3.3552216705343891</v>
      </c>
      <c r="CE61" s="18">
        <f t="shared" si="155"/>
        <v>3.3915446347397316</v>
      </c>
      <c r="CG61" s="68">
        <f t="shared" si="133"/>
        <v>-29.911976686444252</v>
      </c>
      <c r="CH61" s="69">
        <f t="shared" si="134"/>
        <v>30.667183763541949</v>
      </c>
      <c r="CI61" s="69">
        <f t="shared" si="135"/>
        <v>0.75520707709769663</v>
      </c>
      <c r="CK61" t="str">
        <f t="shared" si="147"/>
        <v>54 Textiles, printing and other skilled trades</v>
      </c>
      <c r="CL61" s="18">
        <f t="shared" si="156"/>
        <v>3.8097301482197565</v>
      </c>
      <c r="CM61" s="18">
        <f t="shared" si="156"/>
        <v>3.765388227520694</v>
      </c>
      <c r="CN61" s="18">
        <f t="shared" si="156"/>
        <v>3.8121712906045326</v>
      </c>
      <c r="CO61" s="18">
        <f t="shared" si="156"/>
        <v>2.8658786993391465</v>
      </c>
      <c r="CP61" s="18">
        <f t="shared" si="156"/>
        <v>2.1298461999239766</v>
      </c>
      <c r="CR61" s="68">
        <f t="shared" si="137"/>
        <v>-68.636756836626887</v>
      </c>
      <c r="CS61" s="69">
        <f t="shared" si="138"/>
        <v>17.238369974931022</v>
      </c>
      <c r="CT61" s="69">
        <f t="shared" si="139"/>
        <v>-51.398386861695876</v>
      </c>
    </row>
    <row r="62" spans="1:98" x14ac:dyDescent="0.2">
      <c r="A62" t="str">
        <f t="shared" si="103"/>
        <v>61 Caring personal service occupations</v>
      </c>
      <c r="B62" s="18">
        <f t="shared" si="148"/>
        <v>0.33501700519258093</v>
      </c>
      <c r="C62" s="18">
        <f t="shared" si="148"/>
        <v>0.30473836454306569</v>
      </c>
      <c r="D62" s="18">
        <f t="shared" si="148"/>
        <v>0.29623077122267127</v>
      </c>
      <c r="E62" s="18">
        <f t="shared" si="148"/>
        <v>0.33233327507443178</v>
      </c>
      <c r="F62" s="18">
        <f t="shared" si="148"/>
        <v>0.3934091069580461</v>
      </c>
      <c r="H62" s="68">
        <f t="shared" si="105"/>
        <v>162.52603030524136</v>
      </c>
      <c r="I62" s="69">
        <f t="shared" si="106"/>
        <v>101.59008566466102</v>
      </c>
      <c r="J62" s="69">
        <f t="shared" si="107"/>
        <v>264.11611596990235</v>
      </c>
      <c r="L62" t="str">
        <f t="shared" si="140"/>
        <v>61 Caring personal service occupations</v>
      </c>
      <c r="M62" s="18">
        <f t="shared" si="149"/>
        <v>2.8314080075973092</v>
      </c>
      <c r="N62" s="18">
        <f t="shared" si="149"/>
        <v>2.5546496833537105</v>
      </c>
      <c r="O62" s="18">
        <f t="shared" si="149"/>
        <v>2.5475861073933457</v>
      </c>
      <c r="P62" s="18">
        <f t="shared" si="149"/>
        <v>2.8205446356728867</v>
      </c>
      <c r="Q62" s="18">
        <f t="shared" si="149"/>
        <v>3.2557749382417907</v>
      </c>
      <c r="S62" s="68">
        <f t="shared" si="109"/>
        <v>150.84920442728941</v>
      </c>
      <c r="T62" s="69">
        <f t="shared" si="110"/>
        <v>105.32610440473556</v>
      </c>
      <c r="U62" s="69">
        <f t="shared" si="111"/>
        <v>256.175308832025</v>
      </c>
      <c r="W62" t="str">
        <f t="shared" si="141"/>
        <v>61 Caring personal service occupations</v>
      </c>
      <c r="X62" s="18">
        <f t="shared" si="150"/>
        <v>4.611697933684864</v>
      </c>
      <c r="Y62" s="18">
        <f t="shared" si="150"/>
        <v>4.2394693279525582</v>
      </c>
      <c r="Z62" s="18">
        <f t="shared" si="150"/>
        <v>4.3409779689391943</v>
      </c>
      <c r="AA62" s="18">
        <f t="shared" si="150"/>
        <v>4.7619847136622147</v>
      </c>
      <c r="AB62" s="18">
        <f t="shared" si="150"/>
        <v>5.2230941093876</v>
      </c>
      <c r="AD62" s="68">
        <f t="shared" si="113"/>
        <v>54.345653664399507</v>
      </c>
      <c r="AE62" s="69">
        <f t="shared" si="114"/>
        <v>89.393029878316057</v>
      </c>
      <c r="AF62" s="69">
        <f t="shared" si="115"/>
        <v>143.73868354271556</v>
      </c>
      <c r="AH62" t="str">
        <f t="shared" si="142"/>
        <v>61 Caring personal service occupations</v>
      </c>
      <c r="AI62" s="18">
        <f t="shared" si="151"/>
        <v>13.770628275831582</v>
      </c>
      <c r="AJ62" s="18">
        <f t="shared" si="151"/>
        <v>12.62308307377894</v>
      </c>
      <c r="AK62" s="18">
        <f t="shared" si="151"/>
        <v>12.809060089208337</v>
      </c>
      <c r="AL62" s="18">
        <f t="shared" si="151"/>
        <v>13.456752470051933</v>
      </c>
      <c r="AM62" s="18">
        <f t="shared" si="151"/>
        <v>13.186434486579216</v>
      </c>
      <c r="AO62" s="68">
        <f t="shared" si="117"/>
        <v>21.849584921529946</v>
      </c>
      <c r="AP62" s="69">
        <f t="shared" si="118"/>
        <v>69.576585513338742</v>
      </c>
      <c r="AQ62" s="69">
        <f t="shared" si="119"/>
        <v>91.426170434868695</v>
      </c>
      <c r="AS62" t="str">
        <f t="shared" si="143"/>
        <v>61 Caring personal service occupations</v>
      </c>
      <c r="AT62" s="18">
        <f t="shared" si="152"/>
        <v>7.8462484231227387</v>
      </c>
      <c r="AU62" s="18">
        <f t="shared" si="152"/>
        <v>7.1422406884478011</v>
      </c>
      <c r="AV62" s="18">
        <f t="shared" si="152"/>
        <v>7.5950268788893345</v>
      </c>
      <c r="AW62" s="18">
        <f t="shared" si="152"/>
        <v>7.959718140830109</v>
      </c>
      <c r="AX62" s="18">
        <f t="shared" si="152"/>
        <v>8.2244220026136272</v>
      </c>
      <c r="AZ62" s="68">
        <f t="shared" si="121"/>
        <v>34.72511578582963</v>
      </c>
      <c r="BA62" s="69">
        <f t="shared" si="122"/>
        <v>76.189311313097804</v>
      </c>
      <c r="BB62" s="69">
        <f t="shared" si="123"/>
        <v>110.91442709892745</v>
      </c>
      <c r="BD62" t="str">
        <f t="shared" si="144"/>
        <v>61 Caring personal service occupations</v>
      </c>
      <c r="BE62" s="18">
        <f t="shared" si="153"/>
        <v>11.601753174479979</v>
      </c>
      <c r="BF62" s="18">
        <f t="shared" si="153"/>
        <v>12.320533848436439</v>
      </c>
      <c r="BG62" s="18">
        <f t="shared" si="153"/>
        <v>12.12312474097927</v>
      </c>
      <c r="BH62" s="18">
        <f t="shared" si="153"/>
        <v>13.727060169804414</v>
      </c>
      <c r="BI62" s="18">
        <f t="shared" si="153"/>
        <v>16.115235141423785</v>
      </c>
      <c r="BK62" s="68">
        <f t="shared" si="125"/>
        <v>44.610835211429197</v>
      </c>
      <c r="BL62" s="69">
        <f t="shared" si="126"/>
        <v>67.021487725575327</v>
      </c>
      <c r="BM62" s="69">
        <f t="shared" si="127"/>
        <v>111.63232293700452</v>
      </c>
      <c r="BO62" t="str">
        <f t="shared" si="145"/>
        <v>61 Caring personal service occupations</v>
      </c>
      <c r="BP62" s="18">
        <f t="shared" si="154"/>
        <v>10.26513961323392</v>
      </c>
      <c r="BQ62" s="18">
        <f t="shared" si="154"/>
        <v>10.045590996847931</v>
      </c>
      <c r="BR62" s="18">
        <f t="shared" si="154"/>
        <v>8.8875803917998368</v>
      </c>
      <c r="BS62" s="18">
        <f t="shared" si="154"/>
        <v>9.4827422742934662</v>
      </c>
      <c r="BT62" s="18">
        <f t="shared" si="154"/>
        <v>9.3337067124149105</v>
      </c>
      <c r="BV62" s="68">
        <f t="shared" si="129"/>
        <v>-23.024179942320959</v>
      </c>
      <c r="BW62" s="69">
        <f t="shared" si="130"/>
        <v>46.603442287018417</v>
      </c>
      <c r="BX62" s="69">
        <f t="shared" si="131"/>
        <v>23.579262344697462</v>
      </c>
      <c r="BZ62" t="str">
        <f t="shared" si="146"/>
        <v>61 Caring personal service occupations</v>
      </c>
      <c r="CA62" s="18">
        <f t="shared" si="155"/>
        <v>4.2583000237291868</v>
      </c>
      <c r="CB62" s="18">
        <f t="shared" si="155"/>
        <v>2.3735131776377321</v>
      </c>
      <c r="CC62" s="18">
        <f t="shared" si="155"/>
        <v>2.3578640150281411</v>
      </c>
      <c r="CD62" s="18">
        <f t="shared" si="155"/>
        <v>1.9592769317468066</v>
      </c>
      <c r="CE62" s="18">
        <f t="shared" si="155"/>
        <v>2.6957318196109115</v>
      </c>
      <c r="CG62" s="68">
        <f t="shared" si="133"/>
        <v>-24.642260665046368</v>
      </c>
      <c r="CH62" s="69">
        <f t="shared" si="134"/>
        <v>23.661424187738014</v>
      </c>
      <c r="CI62" s="69">
        <f t="shared" si="135"/>
        <v>-0.98083647730835521</v>
      </c>
      <c r="CK62" t="str">
        <f t="shared" si="147"/>
        <v>61 Caring personal service occupations</v>
      </c>
      <c r="CL62" s="18">
        <f t="shared" si="156"/>
        <v>1.818233610203162</v>
      </c>
      <c r="CM62" s="18">
        <f t="shared" si="156"/>
        <v>1.5189161391315762</v>
      </c>
      <c r="CN62" s="18">
        <f t="shared" si="156"/>
        <v>1.5339293757855303</v>
      </c>
      <c r="CO62" s="18">
        <f t="shared" si="156"/>
        <v>2.20376195217702</v>
      </c>
      <c r="CP62" s="18">
        <f t="shared" si="156"/>
        <v>3.4136134485716729</v>
      </c>
      <c r="CR62" s="68">
        <f t="shared" si="137"/>
        <v>24.926365301828408</v>
      </c>
      <c r="CS62" s="69">
        <f t="shared" si="138"/>
        <v>38.090297973128976</v>
      </c>
      <c r="CT62" s="69">
        <f t="shared" si="139"/>
        <v>63.016663274957388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0.20716959341192473</v>
      </c>
      <c r="C63" s="18">
        <f t="shared" si="148"/>
        <v>0.3582650973402991</v>
      </c>
      <c r="D63" s="18">
        <f t="shared" si="148"/>
        <v>0.39003426667993368</v>
      </c>
      <c r="E63" s="18">
        <f t="shared" si="148"/>
        <v>0.41578325237133257</v>
      </c>
      <c r="F63" s="18">
        <f t="shared" si="148"/>
        <v>0.44423901313563596</v>
      </c>
      <c r="H63" s="68">
        <f t="shared" si="105"/>
        <v>125.15005817531953</v>
      </c>
      <c r="I63" s="69">
        <f t="shared" si="106"/>
        <v>99.101814333195975</v>
      </c>
      <c r="J63" s="69">
        <f t="shared" si="107"/>
        <v>224.2518725085155</v>
      </c>
      <c r="L63" t="str">
        <f t="shared" si="140"/>
        <v>62 Leisure, travel and related personal service occupations</v>
      </c>
      <c r="M63" s="18">
        <f t="shared" si="149"/>
        <v>0.54389412756958122</v>
      </c>
      <c r="N63" s="18">
        <f t="shared" si="149"/>
        <v>0.51988618893270866</v>
      </c>
      <c r="O63" s="18">
        <f t="shared" si="149"/>
        <v>0.4593865279204522</v>
      </c>
      <c r="P63" s="18">
        <f t="shared" si="149"/>
        <v>0.51917157154768001</v>
      </c>
      <c r="Q63" s="18">
        <f t="shared" si="149"/>
        <v>0.61159338726048129</v>
      </c>
      <c r="S63" s="68">
        <f t="shared" si="109"/>
        <v>161.31945893664658</v>
      </c>
      <c r="T63" s="69">
        <f t="shared" si="110"/>
        <v>100.51306506969064</v>
      </c>
      <c r="U63" s="69">
        <f t="shared" si="111"/>
        <v>261.83252400633722</v>
      </c>
      <c r="W63" t="str">
        <f t="shared" si="141"/>
        <v>62 Leisure, travel and related personal service occupations</v>
      </c>
      <c r="X63" s="18">
        <f t="shared" si="150"/>
        <v>1.0136863772903091</v>
      </c>
      <c r="Y63" s="18">
        <f t="shared" si="150"/>
        <v>1.134764674299849</v>
      </c>
      <c r="Z63" s="18">
        <f t="shared" si="150"/>
        <v>1.0447825004500908</v>
      </c>
      <c r="AA63" s="18">
        <f t="shared" si="150"/>
        <v>1.2596452831904077</v>
      </c>
      <c r="AB63" s="18">
        <f t="shared" si="150"/>
        <v>1.5235799565530828</v>
      </c>
      <c r="AD63" s="68">
        <f t="shared" si="113"/>
        <v>87.065412514209186</v>
      </c>
      <c r="AE63" s="69">
        <f t="shared" si="114"/>
        <v>96.498176979621846</v>
      </c>
      <c r="AF63" s="69">
        <f t="shared" si="115"/>
        <v>183.56358949383102</v>
      </c>
      <c r="AH63" t="str">
        <f t="shared" si="142"/>
        <v>62 Leisure, travel and related personal service occupations</v>
      </c>
      <c r="AI63" s="18">
        <f t="shared" si="151"/>
        <v>2.0765301517944144</v>
      </c>
      <c r="AJ63" s="18">
        <f t="shared" si="151"/>
        <v>2.5547469522985375</v>
      </c>
      <c r="AK63" s="18">
        <f t="shared" si="151"/>
        <v>2.3723846682763488</v>
      </c>
      <c r="AL63" s="18">
        <f t="shared" si="151"/>
        <v>2.841741176767508</v>
      </c>
      <c r="AM63" s="18">
        <f t="shared" si="151"/>
        <v>3.5476292921010364</v>
      </c>
      <c r="AO63" s="68">
        <f t="shared" si="117"/>
        <v>76.997470196718609</v>
      </c>
      <c r="AP63" s="69">
        <f t="shared" si="118"/>
        <v>92.913998596924557</v>
      </c>
      <c r="AQ63" s="69">
        <f t="shared" si="119"/>
        <v>169.91146879364319</v>
      </c>
      <c r="AS63" t="str">
        <f t="shared" si="143"/>
        <v>62 Leisure, travel and related personal service occupations</v>
      </c>
      <c r="AT63" s="18">
        <f t="shared" si="152"/>
        <v>2.358060695123986</v>
      </c>
      <c r="AU63" s="18">
        <f t="shared" si="152"/>
        <v>2.8783731643295951</v>
      </c>
      <c r="AV63" s="18">
        <f t="shared" si="152"/>
        <v>2.6711568824880398</v>
      </c>
      <c r="AW63" s="18">
        <f t="shared" si="152"/>
        <v>3.152307391795381</v>
      </c>
      <c r="AX63" s="18">
        <f t="shared" si="152"/>
        <v>3.9610729784637608</v>
      </c>
      <c r="AZ63" s="68">
        <f t="shared" si="121"/>
        <v>84.495569971250376</v>
      </c>
      <c r="BA63" s="69">
        <f t="shared" si="122"/>
        <v>95.220083006699014</v>
      </c>
      <c r="BB63" s="69">
        <f t="shared" si="123"/>
        <v>179.71565297794939</v>
      </c>
      <c r="BD63" t="str">
        <f t="shared" si="144"/>
        <v>62 Leisure, travel and related personal service occupations</v>
      </c>
      <c r="BE63" s="18">
        <f t="shared" si="153"/>
        <v>2.405987052416362</v>
      </c>
      <c r="BF63" s="18">
        <f t="shared" si="153"/>
        <v>2.4982703844326553</v>
      </c>
      <c r="BG63" s="18">
        <f t="shared" si="153"/>
        <v>2.1438929521030654</v>
      </c>
      <c r="BH63" s="18">
        <f t="shared" si="153"/>
        <v>2.18886859708411</v>
      </c>
      <c r="BI63" s="18">
        <f t="shared" si="153"/>
        <v>2.1315916394953289</v>
      </c>
      <c r="BK63" s="68">
        <f t="shared" si="125"/>
        <v>8.1632363019592873</v>
      </c>
      <c r="BL63" s="69">
        <f t="shared" si="126"/>
        <v>46.254927142285105</v>
      </c>
      <c r="BM63" s="69">
        <f t="shared" si="127"/>
        <v>54.418163444244392</v>
      </c>
      <c r="BO63" t="str">
        <f t="shared" si="145"/>
        <v>62 Leisure, travel and related personal service occupations</v>
      </c>
      <c r="BP63" s="18">
        <f t="shared" si="154"/>
        <v>2.7808310072484872</v>
      </c>
      <c r="BQ63" s="18">
        <f t="shared" si="154"/>
        <v>2.9827577307048347</v>
      </c>
      <c r="BR63" s="18">
        <f t="shared" si="154"/>
        <v>2.5737866719274196</v>
      </c>
      <c r="BS63" s="18">
        <f t="shared" si="154"/>
        <v>2.6387850618511655</v>
      </c>
      <c r="BT63" s="18">
        <f t="shared" si="154"/>
        <v>2.6520757804762143</v>
      </c>
      <c r="BV63" s="68">
        <f t="shared" si="129"/>
        <v>-24.47389324357075</v>
      </c>
      <c r="BW63" s="69">
        <f t="shared" si="130"/>
        <v>44.02964942328456</v>
      </c>
      <c r="BX63" s="69">
        <f t="shared" si="131"/>
        <v>19.555756179713811</v>
      </c>
      <c r="BZ63" t="str">
        <f t="shared" si="146"/>
        <v>62 Leisure, travel and related personal service occupations</v>
      </c>
      <c r="CA63" s="18">
        <f t="shared" si="155"/>
        <v>2.6294696859734779</v>
      </c>
      <c r="CB63" s="18">
        <f t="shared" si="155"/>
        <v>2.9692495935168659</v>
      </c>
      <c r="CC63" s="18">
        <f t="shared" si="155"/>
        <v>2.9554891080734853</v>
      </c>
      <c r="CD63" s="18">
        <f t="shared" si="155"/>
        <v>3.509001439918817</v>
      </c>
      <c r="CE63" s="18">
        <f t="shared" si="155"/>
        <v>4.8915351809439001</v>
      </c>
      <c r="CG63" s="68">
        <f t="shared" si="133"/>
        <v>9.0902028362849663</v>
      </c>
      <c r="CH63" s="69">
        <f t="shared" si="134"/>
        <v>42.428744026599524</v>
      </c>
      <c r="CI63" s="69">
        <f t="shared" si="135"/>
        <v>51.518946862884484</v>
      </c>
      <c r="CK63" t="str">
        <f t="shared" si="147"/>
        <v>62 Leisure, travel and related personal service occupations</v>
      </c>
      <c r="CL63" s="18">
        <f t="shared" si="156"/>
        <v>2.8655476079781521</v>
      </c>
      <c r="CM63" s="18">
        <f t="shared" si="156"/>
        <v>2.6593250514900175</v>
      </c>
      <c r="CN63" s="18">
        <f t="shared" si="156"/>
        <v>2.4316933573755342</v>
      </c>
      <c r="CO63" s="18">
        <f t="shared" si="156"/>
        <v>2.4728903795471044</v>
      </c>
      <c r="CP63" s="18">
        <f t="shared" si="156"/>
        <v>2.4248420485113575</v>
      </c>
      <c r="CR63" s="68">
        <f t="shared" si="137"/>
        <v>-44.021691119920511</v>
      </c>
      <c r="CS63" s="69">
        <f t="shared" si="138"/>
        <v>25.269528158246814</v>
      </c>
      <c r="CT63" s="69">
        <f t="shared" si="139"/>
        <v>-18.752162961673704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1.2450947455170974E-2</v>
      </c>
      <c r="C64" s="18">
        <f t="shared" si="148"/>
        <v>9.144143375595307E-3</v>
      </c>
      <c r="D64" s="18">
        <f t="shared" si="148"/>
        <v>1.0567108202236455E-2</v>
      </c>
      <c r="E64" s="18">
        <f t="shared" si="148"/>
        <v>1.0504509325785878E-2</v>
      </c>
      <c r="F64" s="18">
        <f t="shared" si="148"/>
        <v>1.1633930175601288E-2</v>
      </c>
      <c r="H64" s="68">
        <f t="shared" si="105"/>
        <v>117.63484488127263</v>
      </c>
      <c r="I64" s="69">
        <f t="shared" si="106"/>
        <v>79.54027936259024</v>
      </c>
      <c r="J64" s="69">
        <f t="shared" si="107"/>
        <v>197.17512424386285</v>
      </c>
      <c r="L64" t="str">
        <f t="shared" si="140"/>
        <v>63 Community and civil enforcement occupations</v>
      </c>
      <c r="M64" s="18">
        <f t="shared" si="149"/>
        <v>3.1924923832266777E-2</v>
      </c>
      <c r="N64" s="18">
        <f t="shared" si="149"/>
        <v>2.2649319441852514E-2</v>
      </c>
      <c r="O64" s="18">
        <f t="shared" si="149"/>
        <v>2.9679698743423518E-2</v>
      </c>
      <c r="P64" s="18">
        <f t="shared" si="149"/>
        <v>2.4096426361948121E-2</v>
      </c>
      <c r="Q64" s="18">
        <f t="shared" si="149"/>
        <v>2.6620940061785069E-2</v>
      </c>
      <c r="S64" s="68">
        <f t="shared" si="109"/>
        <v>76.056118702978324</v>
      </c>
      <c r="T64" s="69">
        <f t="shared" si="110"/>
        <v>64.481903848787894</v>
      </c>
      <c r="U64" s="69">
        <f t="shared" si="111"/>
        <v>140.5380225517662</v>
      </c>
      <c r="W64" t="str">
        <f t="shared" si="141"/>
        <v>63 Community and civil enforcement occupations</v>
      </c>
      <c r="X64" s="18">
        <f t="shared" si="150"/>
        <v>6.7914455661141571E-2</v>
      </c>
      <c r="Y64" s="18">
        <f t="shared" si="150"/>
        <v>5.3872006380656791E-2</v>
      </c>
      <c r="Z64" s="18">
        <f t="shared" si="150"/>
        <v>6.0414502555538957E-2</v>
      </c>
      <c r="AA64" s="18">
        <f t="shared" si="150"/>
        <v>5.8678634322072598E-2</v>
      </c>
      <c r="AB64" s="18">
        <f t="shared" si="150"/>
        <v>6.017449123604942E-2</v>
      </c>
      <c r="AD64" s="68">
        <f t="shared" si="113"/>
        <v>27.768959555830499</v>
      </c>
      <c r="AE64" s="69">
        <f t="shared" si="114"/>
        <v>74.082950862087756</v>
      </c>
      <c r="AF64" s="69">
        <f t="shared" si="115"/>
        <v>101.85191041791826</v>
      </c>
      <c r="AH64" t="str">
        <f t="shared" si="142"/>
        <v>63 Community and civil enforcement occupations</v>
      </c>
      <c r="AI64" s="18">
        <f t="shared" si="151"/>
        <v>6.6157861143863378E-2</v>
      </c>
      <c r="AJ64" s="18">
        <f t="shared" si="151"/>
        <v>5.6220969160248234E-2</v>
      </c>
      <c r="AK64" s="18">
        <f t="shared" si="151"/>
        <v>7.350577611872669E-2</v>
      </c>
      <c r="AL64" s="18">
        <f t="shared" si="151"/>
        <v>6.1899054294182326E-2</v>
      </c>
      <c r="AM64" s="18">
        <f t="shared" si="151"/>
        <v>6.5116850291215722E-2</v>
      </c>
      <c r="AO64" s="68">
        <f t="shared" si="117"/>
        <v>4.8542054595194406</v>
      </c>
      <c r="AP64" s="69">
        <f t="shared" si="118"/>
        <v>57.145332856277143</v>
      </c>
      <c r="AQ64" s="69">
        <f t="shared" si="119"/>
        <v>61.999538315796585</v>
      </c>
      <c r="AS64" t="str">
        <f t="shared" si="143"/>
        <v>63 Community and civil enforcement occupations</v>
      </c>
      <c r="AT64" s="18">
        <f t="shared" si="152"/>
        <v>6.8991158935518646E-2</v>
      </c>
      <c r="AU64" s="18">
        <f t="shared" si="152"/>
        <v>4.927274538964857E-2</v>
      </c>
      <c r="AV64" s="18">
        <f t="shared" si="152"/>
        <v>6.4671438887489746E-2</v>
      </c>
      <c r="AW64" s="18">
        <f t="shared" si="152"/>
        <v>4.6820141678794933E-2</v>
      </c>
      <c r="AX64" s="18">
        <f t="shared" si="152"/>
        <v>4.2445938108098095E-2</v>
      </c>
      <c r="AZ64" s="68">
        <f t="shared" si="121"/>
        <v>-18.342494817679981</v>
      </c>
      <c r="BA64" s="69">
        <f t="shared" si="122"/>
        <v>48.660310189906546</v>
      </c>
      <c r="BB64" s="69">
        <f t="shared" si="123"/>
        <v>30.317815372226566</v>
      </c>
      <c r="BD64" t="str">
        <f t="shared" si="144"/>
        <v>63 Community and civil enforcement occupations</v>
      </c>
      <c r="BE64" s="18">
        <f t="shared" si="153"/>
        <v>7.6841278996607365E-2</v>
      </c>
      <c r="BF64" s="18">
        <f t="shared" si="153"/>
        <v>4.4878216109924526E-2</v>
      </c>
      <c r="BG64" s="18">
        <f t="shared" si="153"/>
        <v>6.8088443293271433E-2</v>
      </c>
      <c r="BH64" s="18">
        <f t="shared" si="153"/>
        <v>4.1562218192348614E-2</v>
      </c>
      <c r="BI64" s="18">
        <f t="shared" si="153"/>
        <v>4.0162854477418741E-2</v>
      </c>
      <c r="BK64" s="68">
        <f t="shared" si="125"/>
        <v>-35.830311936191045</v>
      </c>
      <c r="BL64" s="69">
        <f t="shared" si="126"/>
        <v>23.155850528699968</v>
      </c>
      <c r="BM64" s="69">
        <f t="shared" si="127"/>
        <v>-12.674461407491075</v>
      </c>
      <c r="BO64" t="str">
        <f t="shared" si="145"/>
        <v>63 Community and civil enforcement occupations</v>
      </c>
      <c r="BP64" s="18">
        <f t="shared" si="154"/>
        <v>0.10662726454402344</v>
      </c>
      <c r="BQ64" s="18">
        <f t="shared" si="154"/>
        <v>7.7856594424031186E-2</v>
      </c>
      <c r="BR64" s="18">
        <f t="shared" si="154"/>
        <v>0.11569072583620371</v>
      </c>
      <c r="BS64" s="18">
        <f t="shared" si="154"/>
        <v>8.3896927319554074E-2</v>
      </c>
      <c r="BT64" s="18">
        <f t="shared" si="154"/>
        <v>9.258683846115931E-2</v>
      </c>
      <c r="BV64" s="68">
        <f t="shared" si="129"/>
        <v>-41.341031055473337</v>
      </c>
      <c r="BW64" s="69">
        <f t="shared" si="130"/>
        <v>29.246028711760193</v>
      </c>
      <c r="BX64" s="69">
        <f t="shared" si="131"/>
        <v>-12.095002343713146</v>
      </c>
      <c r="BZ64" t="str">
        <f t="shared" si="146"/>
        <v>63 Community and civil enforcement occupations</v>
      </c>
      <c r="CA64" s="18">
        <f t="shared" si="155"/>
        <v>0.14471229265994268</v>
      </c>
      <c r="CB64" s="18">
        <f t="shared" si="155"/>
        <v>0.11516738492142264</v>
      </c>
      <c r="CC64" s="18">
        <f t="shared" si="155"/>
        <v>0.15808520124116143</v>
      </c>
      <c r="CD64" s="18">
        <f t="shared" si="155"/>
        <v>0.1364300624748512</v>
      </c>
      <c r="CE64" s="18">
        <f t="shared" si="155"/>
        <v>0.19495240474110567</v>
      </c>
      <c r="CG64" s="68">
        <f t="shared" si="133"/>
        <v>-18.715580002014438</v>
      </c>
      <c r="CH64" s="69">
        <f t="shared" si="134"/>
        <v>28.509277570715142</v>
      </c>
      <c r="CI64" s="69">
        <f t="shared" si="135"/>
        <v>9.7936975687007077</v>
      </c>
      <c r="CK64" t="str">
        <f t="shared" si="147"/>
        <v>63 Community and civil enforcement occupations</v>
      </c>
      <c r="CL64" s="18">
        <f t="shared" si="156"/>
        <v>0.11757703997048102</v>
      </c>
      <c r="CM64" s="18">
        <f t="shared" si="156"/>
        <v>8.5951213445607244E-2</v>
      </c>
      <c r="CN64" s="18">
        <f t="shared" si="156"/>
        <v>0.15308502780226685</v>
      </c>
      <c r="CO64" s="18">
        <f t="shared" si="156"/>
        <v>8.8423957176466741E-2</v>
      </c>
      <c r="CP64" s="18">
        <f t="shared" si="156"/>
        <v>9.6779063457889739E-2</v>
      </c>
      <c r="CR64" s="68">
        <f t="shared" si="137"/>
        <v>-64.510994787488329</v>
      </c>
      <c r="CS64" s="69">
        <f t="shared" si="138"/>
        <v>12.820258720436767</v>
      </c>
      <c r="CT64" s="69">
        <f t="shared" si="139"/>
        <v>-51.690736067051567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1.1713538173675464</v>
      </c>
      <c r="C65" s="18">
        <f t="shared" si="157"/>
        <v>1.095854168843019</v>
      </c>
      <c r="D65" s="18">
        <f t="shared" si="157"/>
        <v>0.95562661284930395</v>
      </c>
      <c r="E65" s="18">
        <f t="shared" si="157"/>
        <v>0.95731119386151109</v>
      </c>
      <c r="F65" s="18">
        <f t="shared" si="157"/>
        <v>0.92982423170973261</v>
      </c>
      <c r="H65" s="68">
        <f t="shared" si="105"/>
        <v>92.340506745033323</v>
      </c>
      <c r="I65" s="69">
        <f t="shared" si="106"/>
        <v>66.158708320090824</v>
      </c>
      <c r="J65" s="69">
        <f t="shared" si="107"/>
        <v>158.49921506512416</v>
      </c>
      <c r="L65" t="str">
        <f t="shared" si="140"/>
        <v>71 Sales occupations</v>
      </c>
      <c r="M65" s="18">
        <f t="shared" ref="M65:Q70" si="158">M28/M$35*100</f>
        <v>2.3779326142061645</v>
      </c>
      <c r="N65" s="18">
        <f t="shared" si="158"/>
        <v>2.1348462730534057</v>
      </c>
      <c r="O65" s="18">
        <f t="shared" si="158"/>
        <v>2.0679131815046237</v>
      </c>
      <c r="P65" s="18">
        <f t="shared" si="158"/>
        <v>2.136358565968373</v>
      </c>
      <c r="Q65" s="18">
        <f t="shared" si="158"/>
        <v>2.4396137748171611</v>
      </c>
      <c r="S65" s="68">
        <f t="shared" si="109"/>
        <v>131.56664280372036</v>
      </c>
      <c r="T65" s="69">
        <f t="shared" si="110"/>
        <v>77.538522646606097</v>
      </c>
      <c r="U65" s="69">
        <f t="shared" si="111"/>
        <v>209.10516545032647</v>
      </c>
      <c r="W65" t="str">
        <f t="shared" si="141"/>
        <v>71 Sales occupations</v>
      </c>
      <c r="X65" s="18">
        <f t="shared" ref="X65:AB70" si="159">X28/X$35*100</f>
        <v>4.4858609016628828</v>
      </c>
      <c r="Y65" s="18">
        <f t="shared" si="159"/>
        <v>4.2418012627679671</v>
      </c>
      <c r="Z65" s="18">
        <f t="shared" si="159"/>
        <v>4.3617082690843798</v>
      </c>
      <c r="AA65" s="18">
        <f t="shared" si="159"/>
        <v>4.4018521438529703</v>
      </c>
      <c r="AB65" s="18">
        <f t="shared" si="159"/>
        <v>4.8377160360036822</v>
      </c>
      <c r="AD65" s="68">
        <f t="shared" si="113"/>
        <v>42.278046317118417</v>
      </c>
      <c r="AE65" s="69">
        <f t="shared" si="114"/>
        <v>70.281016695005221</v>
      </c>
      <c r="AF65" s="69">
        <f t="shared" si="115"/>
        <v>112.55906301212366</v>
      </c>
      <c r="AH65" t="str">
        <f t="shared" si="142"/>
        <v>71 Sales occupations</v>
      </c>
      <c r="AI65" s="18">
        <f t="shared" ref="AI65:AM70" si="160">AI28/AI$35*100</f>
        <v>5.1009666046465165</v>
      </c>
      <c r="AJ65" s="18">
        <f t="shared" si="160"/>
        <v>5.380434145567274</v>
      </c>
      <c r="AK65" s="18">
        <f t="shared" si="160"/>
        <v>5.758788281676277</v>
      </c>
      <c r="AL65" s="18">
        <f t="shared" si="160"/>
        <v>5.9287461157287389</v>
      </c>
      <c r="AM65" s="18">
        <f t="shared" si="160"/>
        <v>6.6890493531868938</v>
      </c>
      <c r="AO65" s="68">
        <f t="shared" si="117"/>
        <v>37.482437601556299</v>
      </c>
      <c r="AP65" s="69">
        <f t="shared" si="118"/>
        <v>69.018693739190695</v>
      </c>
      <c r="AQ65" s="69">
        <f t="shared" si="119"/>
        <v>106.50113134074699</v>
      </c>
      <c r="AS65" t="str">
        <f t="shared" si="143"/>
        <v>71 Sales occupations</v>
      </c>
      <c r="AT65" s="18">
        <f t="shared" ref="AT65:AX70" si="161">AT28/AT$35*100</f>
        <v>4.4050616555517026</v>
      </c>
      <c r="AU65" s="18">
        <f t="shared" si="161"/>
        <v>3.9814399919656256</v>
      </c>
      <c r="AV65" s="18">
        <f t="shared" si="161"/>
        <v>4.0452632830662445</v>
      </c>
      <c r="AW65" s="18">
        <f t="shared" si="161"/>
        <v>3.8642314614911957</v>
      </c>
      <c r="AX65" s="18">
        <f t="shared" si="161"/>
        <v>3.9730347635117389</v>
      </c>
      <c r="AZ65" s="68">
        <f t="shared" si="121"/>
        <v>22.193489412243693</v>
      </c>
      <c r="BA65" s="69">
        <f t="shared" si="122"/>
        <v>56.5236602449773</v>
      </c>
      <c r="BB65" s="69">
        <f t="shared" si="123"/>
        <v>78.717149657221</v>
      </c>
      <c r="BD65" t="str">
        <f t="shared" si="144"/>
        <v>71 Sales occupations</v>
      </c>
      <c r="BE65" s="18">
        <f t="shared" ref="BE65:BI70" si="162">BE28/BE$35*100</f>
        <v>8.5392999228979782</v>
      </c>
      <c r="BF65" s="18">
        <f t="shared" si="162"/>
        <v>8.2659595024322812</v>
      </c>
      <c r="BG65" s="18">
        <f t="shared" si="162"/>
        <v>8.5944198393103175</v>
      </c>
      <c r="BH65" s="18">
        <f t="shared" si="162"/>
        <v>8.2009920287353051</v>
      </c>
      <c r="BI65" s="18">
        <f t="shared" si="162"/>
        <v>8.4318478351657937</v>
      </c>
      <c r="BK65" s="68">
        <f t="shared" si="125"/>
        <v>6.7296184145699005</v>
      </c>
      <c r="BL65" s="69">
        <f t="shared" si="126"/>
        <v>44.321207590933589</v>
      </c>
      <c r="BM65" s="69">
        <f t="shared" si="127"/>
        <v>51.050826005503488</v>
      </c>
      <c r="BO65" t="str">
        <f t="shared" si="145"/>
        <v>71 Sales occupations</v>
      </c>
      <c r="BP65" s="18">
        <f t="shared" ref="BP65:BT70" si="163">BP28/BP$35*100</f>
        <v>9.5820158328167047</v>
      </c>
      <c r="BQ65" s="18">
        <f t="shared" si="163"/>
        <v>9.0996721454780847</v>
      </c>
      <c r="BR65" s="18">
        <f t="shared" si="163"/>
        <v>8.9991063958083544</v>
      </c>
      <c r="BS65" s="18">
        <f t="shared" si="163"/>
        <v>8.3236455966653011</v>
      </c>
      <c r="BT65" s="18">
        <f t="shared" si="163"/>
        <v>7.9356258091475231</v>
      </c>
      <c r="BV65" s="68">
        <f t="shared" si="129"/>
        <v>-35.365333690180819</v>
      </c>
      <c r="BW65" s="69">
        <f t="shared" si="130"/>
        <v>38.199427867935597</v>
      </c>
      <c r="BX65" s="69">
        <f t="shared" si="131"/>
        <v>2.8340941777547837</v>
      </c>
      <c r="BZ65" t="str">
        <f t="shared" si="146"/>
        <v>71 Sales occupations</v>
      </c>
      <c r="CA65" s="18">
        <f t="shared" ref="CA65:CE70" si="164">CA28/CA$35*100</f>
        <v>9.4955582917078409</v>
      </c>
      <c r="CB65" s="18">
        <f t="shared" si="164"/>
        <v>9.4448781536017705</v>
      </c>
      <c r="CC65" s="18">
        <f t="shared" si="164"/>
        <v>10.081838570913938</v>
      </c>
      <c r="CD65" s="18">
        <f t="shared" si="164"/>
        <v>9.1043351688544085</v>
      </c>
      <c r="CE65" s="18">
        <f t="shared" si="164"/>
        <v>4.4786326744242704</v>
      </c>
      <c r="CG65" s="68">
        <f t="shared" si="133"/>
        <v>-70.719692324090204</v>
      </c>
      <c r="CH65" s="69">
        <f t="shared" si="134"/>
        <v>22.361919178869375</v>
      </c>
      <c r="CI65" s="69">
        <f t="shared" si="135"/>
        <v>-48.357773145220847</v>
      </c>
      <c r="CK65" t="str">
        <f t="shared" si="147"/>
        <v>71 Sales occupations</v>
      </c>
      <c r="CL65" s="18">
        <f t="shared" ref="CL65:CP70" si="165">CL28/CL$35*100</f>
        <v>11.961868598101958</v>
      </c>
      <c r="CM65" s="18">
        <f t="shared" si="165"/>
        <v>10.577647832049257</v>
      </c>
      <c r="CN65" s="18">
        <f t="shared" si="165"/>
        <v>10.369799109529358</v>
      </c>
      <c r="CO65" s="18">
        <f t="shared" si="165"/>
        <v>8.3612105535657797</v>
      </c>
      <c r="CP65" s="18">
        <f t="shared" si="165"/>
        <v>7.6287633559326284</v>
      </c>
      <c r="CR65" s="68">
        <f t="shared" si="137"/>
        <v>-58.702008698438291</v>
      </c>
      <c r="CS65" s="69">
        <f t="shared" si="138"/>
        <v>17.320607397161378</v>
      </c>
      <c r="CT65" s="69">
        <f t="shared" si="139"/>
        <v>-41.38140130127691</v>
      </c>
    </row>
    <row r="66" spans="1:98" x14ac:dyDescent="0.2">
      <c r="A66" t="str">
        <f t="shared" si="103"/>
        <v>72 Customer service occupations</v>
      </c>
      <c r="B66" s="18">
        <f t="shared" si="157"/>
        <v>0.39070247099257782</v>
      </c>
      <c r="C66" s="18">
        <f t="shared" si="157"/>
        <v>0.37465763195183743</v>
      </c>
      <c r="D66" s="18">
        <f t="shared" si="157"/>
        <v>0.41127242214729415</v>
      </c>
      <c r="E66" s="18">
        <f t="shared" si="157"/>
        <v>0.56439756578259159</v>
      </c>
      <c r="F66" s="18">
        <f t="shared" si="157"/>
        <v>0.65406006285271523</v>
      </c>
      <c r="H66" s="68">
        <f t="shared" si="105"/>
        <v>214.37367689034517</v>
      </c>
      <c r="I66" s="69">
        <f t="shared" si="106"/>
        <v>101.2437693457646</v>
      </c>
      <c r="J66" s="69">
        <f t="shared" si="107"/>
        <v>315.61744623610974</v>
      </c>
      <c r="L66" t="str">
        <f t="shared" si="140"/>
        <v>72 Customer service occupations</v>
      </c>
      <c r="M66" s="18">
        <f t="shared" si="158"/>
        <v>0.62642695610492816</v>
      </c>
      <c r="N66" s="18">
        <f t="shared" si="158"/>
        <v>0.61730201867598333</v>
      </c>
      <c r="O66" s="18">
        <f t="shared" si="158"/>
        <v>0.649849873117052</v>
      </c>
      <c r="P66" s="18">
        <f t="shared" si="158"/>
        <v>0.86333234709185702</v>
      </c>
      <c r="Q66" s="18">
        <f t="shared" si="158"/>
        <v>0.98182998437930069</v>
      </c>
      <c r="S66" s="68">
        <f t="shared" si="109"/>
        <v>196.55856846767671</v>
      </c>
      <c r="T66" s="69">
        <f t="shared" si="110"/>
        <v>98.235758713822662</v>
      </c>
      <c r="U66" s="69">
        <f t="shared" si="111"/>
        <v>294.79432718149934</v>
      </c>
      <c r="W66" t="str">
        <f t="shared" si="141"/>
        <v>72 Customer service occupations</v>
      </c>
      <c r="X66" s="18">
        <f t="shared" si="159"/>
        <v>1.3215273770961262</v>
      </c>
      <c r="Y66" s="18">
        <f t="shared" si="159"/>
        <v>1.3595000970218023</v>
      </c>
      <c r="Z66" s="18">
        <f t="shared" si="159"/>
        <v>1.4736975263087977</v>
      </c>
      <c r="AA66" s="18">
        <f t="shared" si="159"/>
        <v>1.9078214352275569</v>
      </c>
      <c r="AB66" s="18">
        <f t="shared" si="159"/>
        <v>2.2287124570480676</v>
      </c>
      <c r="AD66" s="68">
        <f t="shared" si="113"/>
        <v>93.999147312631322</v>
      </c>
      <c r="AE66" s="69">
        <f t="shared" si="114"/>
        <v>84.613554177883046</v>
      </c>
      <c r="AF66" s="69">
        <f t="shared" si="115"/>
        <v>178.61270149051438</v>
      </c>
      <c r="AH66" t="str">
        <f t="shared" si="142"/>
        <v>72 Customer service occupations</v>
      </c>
      <c r="AI66" s="18">
        <f t="shared" si="160"/>
        <v>1.2529926958970932</v>
      </c>
      <c r="AJ66" s="18">
        <f t="shared" si="160"/>
        <v>1.4680887283190254</v>
      </c>
      <c r="AK66" s="18">
        <f t="shared" si="160"/>
        <v>1.6031547995266584</v>
      </c>
      <c r="AL66" s="18">
        <f t="shared" si="160"/>
        <v>2.2143944125038799</v>
      </c>
      <c r="AM66" s="18">
        <f t="shared" si="160"/>
        <v>2.5765369377407006</v>
      </c>
      <c r="AO66" s="68">
        <f t="shared" si="117"/>
        <v>90.228178358723483</v>
      </c>
      <c r="AP66" s="69">
        <f t="shared" si="118"/>
        <v>89.018456755559512</v>
      </c>
      <c r="AQ66" s="69">
        <f t="shared" si="119"/>
        <v>179.24663511428295</v>
      </c>
      <c r="AS66" t="str">
        <f t="shared" si="143"/>
        <v>72 Customer service occupations</v>
      </c>
      <c r="AT66" s="18">
        <f t="shared" si="161"/>
        <v>1.7502374759895416</v>
      </c>
      <c r="AU66" s="18">
        <f t="shared" si="161"/>
        <v>1.7062849078872591</v>
      </c>
      <c r="AV66" s="18">
        <f t="shared" si="161"/>
        <v>1.7783425725471511</v>
      </c>
      <c r="AW66" s="18">
        <f t="shared" si="161"/>
        <v>2.2534695212604325</v>
      </c>
      <c r="AX66" s="18">
        <f t="shared" si="161"/>
        <v>2.3555581226567588</v>
      </c>
      <c r="AZ66" s="68">
        <f t="shared" si="121"/>
        <v>64.797604242575815</v>
      </c>
      <c r="BA66" s="69">
        <f t="shared" si="122"/>
        <v>73.604917225914207</v>
      </c>
      <c r="BB66" s="69">
        <f t="shared" si="123"/>
        <v>138.40252146849002</v>
      </c>
      <c r="BD66" t="str">
        <f t="shared" si="144"/>
        <v>72 Customer service occupations</v>
      </c>
      <c r="BE66" s="18">
        <f t="shared" si="162"/>
        <v>1.7545853916188296</v>
      </c>
      <c r="BF66" s="18">
        <f t="shared" si="162"/>
        <v>1.815934073544387</v>
      </c>
      <c r="BG66" s="18">
        <f t="shared" si="162"/>
        <v>2.0621861554576157</v>
      </c>
      <c r="BH66" s="18">
        <f t="shared" si="162"/>
        <v>2.5000094840589315</v>
      </c>
      <c r="BI66" s="18">
        <f t="shared" si="162"/>
        <v>2.7559073737240722</v>
      </c>
      <c r="BK66" s="68">
        <f t="shared" si="125"/>
        <v>45.383631042176333</v>
      </c>
      <c r="BL66" s="69">
        <f t="shared" si="126"/>
        <v>54.472242584120153</v>
      </c>
      <c r="BM66" s="69">
        <f t="shared" si="127"/>
        <v>99.855873626296486</v>
      </c>
      <c r="BO66" t="str">
        <f t="shared" si="145"/>
        <v>72 Customer service occupations</v>
      </c>
      <c r="BP66" s="18">
        <f t="shared" si="163"/>
        <v>1.8936893766868648</v>
      </c>
      <c r="BQ66" s="18">
        <f t="shared" si="163"/>
        <v>2.1571652815300388</v>
      </c>
      <c r="BR66" s="18">
        <f t="shared" si="163"/>
        <v>2.1902937629729058</v>
      </c>
      <c r="BS66" s="18">
        <f t="shared" si="163"/>
        <v>2.8043440480832218</v>
      </c>
      <c r="BT66" s="18">
        <f t="shared" si="163"/>
        <v>3.1631968772992134</v>
      </c>
      <c r="BV66" s="68">
        <f t="shared" si="129"/>
        <v>5.854072949561357</v>
      </c>
      <c r="BW66" s="69">
        <f t="shared" si="130"/>
        <v>52.385687833510609</v>
      </c>
      <c r="BX66" s="69">
        <f t="shared" si="131"/>
        <v>58.239760783071972</v>
      </c>
      <c r="BZ66" t="str">
        <f t="shared" si="146"/>
        <v>72 Customer service occupations</v>
      </c>
      <c r="CA66" s="18">
        <f t="shared" si="164"/>
        <v>1.4640308258692349</v>
      </c>
      <c r="CB66" s="18">
        <f t="shared" si="164"/>
        <v>1.4921591583676217</v>
      </c>
      <c r="CC66" s="18">
        <f t="shared" si="164"/>
        <v>1.672864939631558</v>
      </c>
      <c r="CD66" s="18">
        <f t="shared" si="164"/>
        <v>1.8806524328857459</v>
      </c>
      <c r="CE66" s="18">
        <f t="shared" si="164"/>
        <v>2.1586464226362128</v>
      </c>
      <c r="CG66" s="68">
        <f t="shared" si="133"/>
        <v>-14.946818329437775</v>
      </c>
      <c r="CH66" s="69">
        <f t="shared" si="134"/>
        <v>29.241131925915081</v>
      </c>
      <c r="CI66" s="69">
        <f t="shared" si="135"/>
        <v>14.294313596477307</v>
      </c>
      <c r="CK66" t="str">
        <f t="shared" si="147"/>
        <v>72 Customer service occupations</v>
      </c>
      <c r="CL66" s="18">
        <f t="shared" si="165"/>
        <v>1.2779844825805593</v>
      </c>
      <c r="CM66" s="18">
        <f t="shared" si="165"/>
        <v>1.6054667999434766</v>
      </c>
      <c r="CN66" s="18">
        <f t="shared" si="165"/>
        <v>1.5938932889973265</v>
      </c>
      <c r="CO66" s="18">
        <f t="shared" si="165"/>
        <v>2.9651906994481028</v>
      </c>
      <c r="CP66" s="18">
        <f t="shared" si="165"/>
        <v>4.3048279641026577</v>
      </c>
      <c r="CR66" s="68">
        <f t="shared" si="137"/>
        <v>51.614831067296407</v>
      </c>
      <c r="CS66" s="69">
        <f t="shared" si="138"/>
        <v>48.235262048814427</v>
      </c>
      <c r="CT66" s="69">
        <f t="shared" si="139"/>
        <v>99.850093116110841</v>
      </c>
    </row>
    <row r="67" spans="1:98" x14ac:dyDescent="0.2">
      <c r="A67" t="str">
        <f t="shared" si="103"/>
        <v>81 Process, plant and machine operatives</v>
      </c>
      <c r="B67" s="18">
        <f t="shared" si="157"/>
        <v>0.31234941103555358</v>
      </c>
      <c r="C67" s="18">
        <f t="shared" si="157"/>
        <v>0.34284556083623274</v>
      </c>
      <c r="D67" s="18">
        <f t="shared" si="157"/>
        <v>0.26706607845171337</v>
      </c>
      <c r="E67" s="18">
        <f t="shared" si="157"/>
        <v>0.39891913037648652</v>
      </c>
      <c r="F67" s="18">
        <f t="shared" si="157"/>
        <v>0.61287742262516542</v>
      </c>
      <c r="H67" s="68">
        <f t="shared" si="105"/>
        <v>353.64175853787219</v>
      </c>
      <c r="I67" s="69">
        <f t="shared" si="106"/>
        <v>136.76442165202215</v>
      </c>
      <c r="J67" s="69">
        <f t="shared" si="107"/>
        <v>490.40618018989431</v>
      </c>
      <c r="L67" t="str">
        <f t="shared" si="140"/>
        <v>81 Process, plant and machine operatives</v>
      </c>
      <c r="M67" s="18">
        <f t="shared" si="158"/>
        <v>0.38846684938819631</v>
      </c>
      <c r="N67" s="18">
        <f t="shared" si="158"/>
        <v>0.37463132324577553</v>
      </c>
      <c r="O67" s="18">
        <f t="shared" si="158"/>
        <v>0.31404546325068849</v>
      </c>
      <c r="P67" s="18">
        <f t="shared" si="158"/>
        <v>0.46094699695268371</v>
      </c>
      <c r="Q67" s="18">
        <f t="shared" si="158"/>
        <v>0.5851458070102713</v>
      </c>
      <c r="S67" s="68">
        <f t="shared" si="109"/>
        <v>265.72849390792339</v>
      </c>
      <c r="T67" s="69">
        <f t="shared" si="110"/>
        <v>109.55375054562172</v>
      </c>
      <c r="U67" s="69">
        <f t="shared" si="111"/>
        <v>375.2822444535451</v>
      </c>
      <c r="W67" t="str">
        <f t="shared" si="141"/>
        <v>81 Process, plant and machine operatives</v>
      </c>
      <c r="X67" s="18">
        <f t="shared" si="159"/>
        <v>0.58750908545075975</v>
      </c>
      <c r="Y67" s="18">
        <f t="shared" si="159"/>
        <v>0.52979435305755174</v>
      </c>
      <c r="Z67" s="18">
        <f t="shared" si="159"/>
        <v>0.45930537100682878</v>
      </c>
      <c r="AA67" s="18">
        <f t="shared" si="159"/>
        <v>0.70580285633001782</v>
      </c>
      <c r="AB67" s="18">
        <f t="shared" si="159"/>
        <v>1.0280394295308861</v>
      </c>
      <c r="AD67" s="68">
        <f t="shared" si="113"/>
        <v>187.11929772931043</v>
      </c>
      <c r="AE67" s="69">
        <f t="shared" si="114"/>
        <v>105.20586243547231</v>
      </c>
      <c r="AF67" s="69">
        <f t="shared" si="115"/>
        <v>292.32516016478274</v>
      </c>
      <c r="AH67" t="str">
        <f t="shared" si="142"/>
        <v>81 Process, plant and machine operatives</v>
      </c>
      <c r="AI67" s="18">
        <f t="shared" si="160"/>
        <v>0.78233424442173904</v>
      </c>
      <c r="AJ67" s="18">
        <f t="shared" si="160"/>
        <v>0.83528733198232652</v>
      </c>
      <c r="AK67" s="18">
        <f t="shared" si="160"/>
        <v>0.72266131289952018</v>
      </c>
      <c r="AL67" s="18">
        <f t="shared" si="160"/>
        <v>1.1641504836178442</v>
      </c>
      <c r="AM67" s="18">
        <f t="shared" si="160"/>
        <v>1.7269702983711956</v>
      </c>
      <c r="AO67" s="68">
        <f t="shared" si="117"/>
        <v>182.85508997605353</v>
      </c>
      <c r="AP67" s="69">
        <f t="shared" si="118"/>
        <v>96.626134861264447</v>
      </c>
      <c r="AQ67" s="69">
        <f t="shared" si="119"/>
        <v>279.48122483731794</v>
      </c>
      <c r="AS67" t="str">
        <f t="shared" si="143"/>
        <v>81 Process, plant and machine operatives</v>
      </c>
      <c r="AT67" s="18">
        <f t="shared" si="161"/>
        <v>1.9986547173928682</v>
      </c>
      <c r="AU67" s="18">
        <f t="shared" si="161"/>
        <v>1.8536729920613813</v>
      </c>
      <c r="AV67" s="18">
        <f t="shared" si="161"/>
        <v>1.5898221114075548</v>
      </c>
      <c r="AW67" s="18">
        <f t="shared" si="161"/>
        <v>2.279390148333198</v>
      </c>
      <c r="AX67" s="18">
        <f t="shared" si="161"/>
        <v>2.7863189842784615</v>
      </c>
      <c r="AZ67" s="68">
        <f t="shared" si="121"/>
        <v>118.04934954865638</v>
      </c>
      <c r="BA67" s="69">
        <f t="shared" si="122"/>
        <v>82.701095419095978</v>
      </c>
      <c r="BB67" s="69">
        <f t="shared" si="123"/>
        <v>200.75044496775237</v>
      </c>
      <c r="BD67" t="str">
        <f t="shared" si="144"/>
        <v>81 Process, plant and machine operatives</v>
      </c>
      <c r="BE67" s="18">
        <f t="shared" si="162"/>
        <v>3.3720326499945839</v>
      </c>
      <c r="BF67" s="18">
        <f t="shared" si="162"/>
        <v>3.1628761540251173</v>
      </c>
      <c r="BG67" s="18">
        <f t="shared" si="162"/>
        <v>2.827790071276183</v>
      </c>
      <c r="BH67" s="18">
        <f t="shared" si="162"/>
        <v>3.6852756558185575</v>
      </c>
      <c r="BI67" s="18">
        <f t="shared" si="162"/>
        <v>4.1868986768014613</v>
      </c>
      <c r="BK67" s="68">
        <f t="shared" si="125"/>
        <v>61.073482054446529</v>
      </c>
      <c r="BL67" s="69">
        <f t="shared" si="126"/>
        <v>49.594692789600323</v>
      </c>
      <c r="BM67" s="69">
        <f t="shared" si="127"/>
        <v>110.66817484404685</v>
      </c>
      <c r="BO67" t="str">
        <f t="shared" si="145"/>
        <v>81 Process, plant and machine operatives</v>
      </c>
      <c r="BP67" s="18">
        <f t="shared" si="163"/>
        <v>4.2696304756984489</v>
      </c>
      <c r="BQ67" s="18">
        <f t="shared" si="163"/>
        <v>4.0238763416919188</v>
      </c>
      <c r="BR67" s="18">
        <f t="shared" si="163"/>
        <v>3.8682200450242261</v>
      </c>
      <c r="BS67" s="18">
        <f t="shared" si="163"/>
        <v>5.0181703426074264</v>
      </c>
      <c r="BT67" s="18">
        <f t="shared" si="163"/>
        <v>5.8748882767795063</v>
      </c>
      <c r="BV67" s="68">
        <f t="shared" si="129"/>
        <v>11.319733300361062</v>
      </c>
      <c r="BW67" s="69">
        <f t="shared" si="130"/>
        <v>46.778741886430439</v>
      </c>
      <c r="BX67" s="69">
        <f t="shared" si="131"/>
        <v>58.098475186791497</v>
      </c>
      <c r="BZ67" t="str">
        <f t="shared" si="146"/>
        <v>81 Process, plant and machine operatives</v>
      </c>
      <c r="CA67" s="18">
        <f t="shared" si="164"/>
        <v>5.4924270753794646</v>
      </c>
      <c r="CB67" s="18">
        <f t="shared" si="164"/>
        <v>5.1819389171916477</v>
      </c>
      <c r="CC67" s="18">
        <f t="shared" si="164"/>
        <v>4.5721604111155818</v>
      </c>
      <c r="CD67" s="18">
        <f t="shared" si="164"/>
        <v>5.3209617507951554</v>
      </c>
      <c r="CE67" s="18">
        <f t="shared" si="164"/>
        <v>2.7654981382093529</v>
      </c>
      <c r="CG67" s="68">
        <f t="shared" si="133"/>
        <v>-60.132239325385775</v>
      </c>
      <c r="CH67" s="69">
        <f t="shared" si="134"/>
        <v>26.281622814462779</v>
      </c>
      <c r="CI67" s="69">
        <f t="shared" si="135"/>
        <v>-33.85061651092299</v>
      </c>
      <c r="CK67" t="str">
        <f t="shared" si="147"/>
        <v>81 Process, plant and machine operatives</v>
      </c>
      <c r="CL67" s="18">
        <f t="shared" si="165"/>
        <v>6.9924427232413491</v>
      </c>
      <c r="CM67" s="18">
        <f t="shared" si="165"/>
        <v>6.2006461175372234</v>
      </c>
      <c r="CN67" s="18">
        <f t="shared" si="165"/>
        <v>5.8961592586960485</v>
      </c>
      <c r="CO67" s="18">
        <f t="shared" si="165"/>
        <v>4.0486371790453797</v>
      </c>
      <c r="CP67" s="18">
        <f t="shared" si="165"/>
        <v>3.3705066544386009</v>
      </c>
      <c r="CR67" s="68">
        <f t="shared" si="137"/>
        <v>-67.909896963386444</v>
      </c>
      <c r="CS67" s="69">
        <f t="shared" si="138"/>
        <v>13.71360061293454</v>
      </c>
      <c r="CT67" s="69">
        <f t="shared" si="139"/>
        <v>-54.196296350451902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0.4539587693153555</v>
      </c>
      <c r="C68" s="18">
        <f t="shared" si="157"/>
        <v>0.42749543903802534</v>
      </c>
      <c r="D68" s="18">
        <f t="shared" si="157"/>
        <v>0.3598123182729146</v>
      </c>
      <c r="E68" s="18">
        <f t="shared" si="157"/>
        <v>0.48395460910164279</v>
      </c>
      <c r="F68" s="18">
        <f t="shared" si="157"/>
        <v>0.52746900178732514</v>
      </c>
      <c r="H68" s="68">
        <f t="shared" si="105"/>
        <v>189.78709844660963</v>
      </c>
      <c r="I68" s="69">
        <f t="shared" si="106"/>
        <v>123.86203310497092</v>
      </c>
      <c r="J68" s="69">
        <f t="shared" si="107"/>
        <v>313.64913155158058</v>
      </c>
      <c r="L68" t="str">
        <f t="shared" si="140"/>
        <v>82 Transport and mobile machine drivers and operatives</v>
      </c>
      <c r="M68" s="18">
        <f t="shared" si="158"/>
        <v>0.51498885161409125</v>
      </c>
      <c r="N68" s="18">
        <f t="shared" si="158"/>
        <v>0.55699796669767643</v>
      </c>
      <c r="O68" s="18">
        <f t="shared" si="158"/>
        <v>0.4829413174648825</v>
      </c>
      <c r="P68" s="18">
        <f t="shared" si="158"/>
        <v>0.57900085151167835</v>
      </c>
      <c r="Q68" s="18">
        <f t="shared" si="158"/>
        <v>0.62307751832339986</v>
      </c>
      <c r="S68" s="68">
        <f t="shared" si="109"/>
        <v>153.24153834439107</v>
      </c>
      <c r="T68" s="69">
        <f t="shared" si="110"/>
        <v>111.04929935177439</v>
      </c>
      <c r="U68" s="69">
        <f t="shared" si="111"/>
        <v>264.29083769616545</v>
      </c>
      <c r="W68" t="str">
        <f t="shared" si="141"/>
        <v>82 Transport and mobile machine drivers and operatives</v>
      </c>
      <c r="X68" s="18">
        <f t="shared" si="159"/>
        <v>0.70591682580519155</v>
      </c>
      <c r="Y68" s="18">
        <f t="shared" si="159"/>
        <v>0.76832265434129154</v>
      </c>
      <c r="Z68" s="18">
        <f t="shared" si="159"/>
        <v>0.68643630767178332</v>
      </c>
      <c r="AA68" s="18">
        <f t="shared" si="159"/>
        <v>0.78989610948197797</v>
      </c>
      <c r="AB68" s="18">
        <f t="shared" si="159"/>
        <v>0.93655804000933163</v>
      </c>
      <c r="AD68" s="68">
        <f t="shared" si="113"/>
        <v>75.020364911511521</v>
      </c>
      <c r="AE68" s="69">
        <f t="shared" si="114"/>
        <v>95.590436084178862</v>
      </c>
      <c r="AF68" s="69">
        <f t="shared" si="115"/>
        <v>170.6108009956904</v>
      </c>
      <c r="AH68" t="str">
        <f t="shared" si="142"/>
        <v>82 Transport and mobile machine drivers and operatives</v>
      </c>
      <c r="AI68" s="18">
        <f t="shared" si="160"/>
        <v>0.966891220396914</v>
      </c>
      <c r="AJ68" s="18">
        <f t="shared" si="160"/>
        <v>1.2803371614287775</v>
      </c>
      <c r="AK68" s="18">
        <f t="shared" si="160"/>
        <v>1.1787692520100415</v>
      </c>
      <c r="AL68" s="18">
        <f t="shared" si="160"/>
        <v>1.5008629156389297</v>
      </c>
      <c r="AM68" s="18">
        <f t="shared" si="160"/>
        <v>1.7768457957315049</v>
      </c>
      <c r="AO68" s="68">
        <f t="shared" si="117"/>
        <v>78.416442611234913</v>
      </c>
      <c r="AP68" s="69">
        <f t="shared" si="118"/>
        <v>99.690873190605302</v>
      </c>
      <c r="AQ68" s="69">
        <f t="shared" si="119"/>
        <v>178.1073158018402</v>
      </c>
      <c r="AS68" t="str">
        <f t="shared" si="143"/>
        <v>82 Transport and mobile machine drivers and operatives</v>
      </c>
      <c r="AT68" s="18">
        <f t="shared" si="161"/>
        <v>1.8064535915688178</v>
      </c>
      <c r="AU68" s="18">
        <f t="shared" si="161"/>
        <v>1.8758614087629681</v>
      </c>
      <c r="AV68" s="18">
        <f t="shared" si="161"/>
        <v>1.6009058068171274</v>
      </c>
      <c r="AW68" s="18">
        <f t="shared" si="161"/>
        <v>1.98605652785243</v>
      </c>
      <c r="AX68" s="18">
        <f t="shared" si="161"/>
        <v>2.159587472749096</v>
      </c>
      <c r="AZ68" s="68">
        <f t="shared" si="121"/>
        <v>67.833060466138377</v>
      </c>
      <c r="BA68" s="69">
        <f t="shared" si="122"/>
        <v>97.686054505154445</v>
      </c>
      <c r="BB68" s="69">
        <f t="shared" si="123"/>
        <v>165.51911497129282</v>
      </c>
      <c r="BD68" t="str">
        <f t="shared" si="144"/>
        <v>82 Transport and mobile machine drivers and operatives</v>
      </c>
      <c r="BE68" s="18">
        <f t="shared" si="162"/>
        <v>2.9520461704900405</v>
      </c>
      <c r="BF68" s="18">
        <f t="shared" si="162"/>
        <v>2.8445135638952359</v>
      </c>
      <c r="BG68" s="18">
        <f t="shared" si="162"/>
        <v>2.5658550197579304</v>
      </c>
      <c r="BH68" s="18">
        <f t="shared" si="162"/>
        <v>2.9440161470763448</v>
      </c>
      <c r="BI68" s="18">
        <f t="shared" si="162"/>
        <v>3.2571623727956918</v>
      </c>
      <c r="BK68" s="68">
        <f t="shared" si="125"/>
        <v>38.097576494772824</v>
      </c>
      <c r="BL68" s="69">
        <f t="shared" si="126"/>
        <v>61.435742979981825</v>
      </c>
      <c r="BM68" s="69">
        <f t="shared" si="127"/>
        <v>99.533319474754649</v>
      </c>
      <c r="BO68" t="str">
        <f t="shared" si="145"/>
        <v>82 Transport and mobile machine drivers and operatives</v>
      </c>
      <c r="BP68" s="18">
        <f t="shared" si="163"/>
        <v>4.1096053948565325</v>
      </c>
      <c r="BQ68" s="18">
        <f t="shared" si="163"/>
        <v>4.1639074110641356</v>
      </c>
      <c r="BR68" s="18">
        <f t="shared" si="163"/>
        <v>4.1259974711162144</v>
      </c>
      <c r="BS68" s="18">
        <f t="shared" si="163"/>
        <v>4.6616035107696101</v>
      </c>
      <c r="BT68" s="18">
        <f t="shared" si="163"/>
        <v>5.6767783033606563</v>
      </c>
      <c r="BV68" s="68">
        <f t="shared" si="129"/>
        <v>0.84553928632508635</v>
      </c>
      <c r="BW68" s="69">
        <f t="shared" si="130"/>
        <v>59.452335046042769</v>
      </c>
      <c r="BX68" s="69">
        <f t="shared" si="131"/>
        <v>60.297874332367861</v>
      </c>
      <c r="BZ68" t="str">
        <f t="shared" si="146"/>
        <v>82 Transport and mobile machine drivers and operatives</v>
      </c>
      <c r="CA68" s="18">
        <f t="shared" si="164"/>
        <v>5.8860817481431624</v>
      </c>
      <c r="CB68" s="18">
        <f t="shared" si="164"/>
        <v>5.8742173515128746</v>
      </c>
      <c r="CC68" s="18">
        <f t="shared" si="164"/>
        <v>4.9153417361692915</v>
      </c>
      <c r="CD68" s="18">
        <f t="shared" si="164"/>
        <v>5.1914445625336674</v>
      </c>
      <c r="CE68" s="18">
        <f t="shared" si="164"/>
        <v>5.9802990345187181</v>
      </c>
      <c r="CG68" s="68">
        <f t="shared" si="133"/>
        <v>-19.806509972940699</v>
      </c>
      <c r="CH68" s="69">
        <f t="shared" si="134"/>
        <v>38.660957589444308</v>
      </c>
      <c r="CI68" s="69">
        <f t="shared" si="135"/>
        <v>18.854447616503613</v>
      </c>
      <c r="CK68" t="str">
        <f t="shared" si="147"/>
        <v>82 Transport and mobile machine drivers and operatives</v>
      </c>
      <c r="CL68" s="18">
        <f t="shared" si="165"/>
        <v>5.9788463009549906</v>
      </c>
      <c r="CM68" s="18">
        <f t="shared" si="165"/>
        <v>7.5680478745635495</v>
      </c>
      <c r="CN68" s="18">
        <f t="shared" si="165"/>
        <v>8.3987475352045831</v>
      </c>
      <c r="CO68" s="18">
        <f t="shared" si="165"/>
        <v>8.7966112330131256</v>
      </c>
      <c r="CP68" s="18">
        <f t="shared" si="165"/>
        <v>7.5360135790053793</v>
      </c>
      <c r="CR68" s="68">
        <f t="shared" si="137"/>
        <v>-49.629962534447209</v>
      </c>
      <c r="CS68" s="69">
        <f t="shared" si="138"/>
        <v>30.30914625848532</v>
      </c>
      <c r="CT68" s="69">
        <f t="shared" si="139"/>
        <v>-19.320816275961892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6.6054863569965337E-3</v>
      </c>
      <c r="C69" s="18">
        <f t="shared" si="157"/>
        <v>4.4547151461613171E-3</v>
      </c>
      <c r="D69" s="18">
        <f t="shared" si="157"/>
        <v>3.6253178729452914E-3</v>
      </c>
      <c r="E69" s="18">
        <f t="shared" si="157"/>
        <v>3.4864249221357837E-3</v>
      </c>
      <c r="F69" s="18">
        <f t="shared" si="157"/>
        <v>3.5732474003201411E-3</v>
      </c>
      <c r="H69" s="68">
        <f t="shared" si="105"/>
        <v>94.83865638653765</v>
      </c>
      <c r="I69" s="69">
        <f t="shared" si="106"/>
        <v>81.031390766594868</v>
      </c>
      <c r="J69" s="69">
        <f t="shared" si="107"/>
        <v>175.87004715313253</v>
      </c>
      <c r="L69" t="str">
        <f t="shared" si="140"/>
        <v>91 Elementary trades and related occupations</v>
      </c>
      <c r="M69" s="18">
        <f t="shared" si="158"/>
        <v>0.30499153396111245</v>
      </c>
      <c r="N69" s="18">
        <f t="shared" si="158"/>
        <v>0.29163693537433766</v>
      </c>
      <c r="O69" s="18">
        <f t="shared" si="158"/>
        <v>0.22631289910358013</v>
      </c>
      <c r="P69" s="18">
        <f t="shared" si="158"/>
        <v>0.25907057044712589</v>
      </c>
      <c r="Q69" s="18">
        <f t="shared" si="158"/>
        <v>0.27652353240089073</v>
      </c>
      <c r="S69" s="68">
        <f t="shared" si="109"/>
        <v>139.83359209108914</v>
      </c>
      <c r="T69" s="69">
        <f t="shared" si="110"/>
        <v>74.333037081457348</v>
      </c>
      <c r="U69" s="69">
        <f t="shared" si="111"/>
        <v>214.16662917254649</v>
      </c>
      <c r="W69" t="str">
        <f t="shared" si="141"/>
        <v>91 Elementary trades and related occupations</v>
      </c>
      <c r="X69" s="18">
        <f t="shared" si="159"/>
        <v>0.47801672861816619</v>
      </c>
      <c r="Y69" s="18">
        <f t="shared" si="159"/>
        <v>0.41035120911995143</v>
      </c>
      <c r="Z69" s="18">
        <f t="shared" si="159"/>
        <v>0.37333613750873557</v>
      </c>
      <c r="AA69" s="18">
        <f t="shared" si="159"/>
        <v>0.37211632358702224</v>
      </c>
      <c r="AB69" s="18">
        <f t="shared" si="159"/>
        <v>0.3651435728118414</v>
      </c>
      <c r="AD69" s="68">
        <f t="shared" si="113"/>
        <v>25.463606047384406</v>
      </c>
      <c r="AE69" s="69">
        <f t="shared" si="114"/>
        <v>65.150226455494348</v>
      </c>
      <c r="AF69" s="69">
        <f t="shared" si="115"/>
        <v>90.613832502878751</v>
      </c>
      <c r="AH69" t="str">
        <f t="shared" si="142"/>
        <v>91 Elementary trades and related occupations</v>
      </c>
      <c r="AI69" s="18">
        <f t="shared" si="160"/>
        <v>0.99883375108627059</v>
      </c>
      <c r="AJ69" s="18">
        <f t="shared" si="160"/>
        <v>1.0151472447721086</v>
      </c>
      <c r="AK69" s="18">
        <f t="shared" si="160"/>
        <v>0.86816814540912923</v>
      </c>
      <c r="AL69" s="18">
        <f t="shared" si="160"/>
        <v>0.90715877300734604</v>
      </c>
      <c r="AM69" s="18">
        <f t="shared" si="160"/>
        <v>0.99138333807736456</v>
      </c>
      <c r="AO69" s="68">
        <f t="shared" si="117"/>
        <v>35.161095907364029</v>
      </c>
      <c r="AP69" s="69">
        <f t="shared" si="118"/>
        <v>64.653279747799914</v>
      </c>
      <c r="AQ69" s="69">
        <f t="shared" si="119"/>
        <v>99.814375655163943</v>
      </c>
      <c r="AS69" t="str">
        <f t="shared" si="143"/>
        <v>91 Elementary trades and related occupations</v>
      </c>
      <c r="AT69" s="18">
        <f t="shared" si="161"/>
        <v>1.1737400681483359</v>
      </c>
      <c r="AU69" s="18">
        <f t="shared" si="161"/>
        <v>1.0343233881655085</v>
      </c>
      <c r="AV69" s="18">
        <f t="shared" si="161"/>
        <v>0.97741613690535689</v>
      </c>
      <c r="AW69" s="18">
        <f t="shared" si="161"/>
        <v>0.98033593706311462</v>
      </c>
      <c r="AX69" s="18">
        <f t="shared" si="161"/>
        <v>0.98029306310119579</v>
      </c>
      <c r="AZ69" s="68">
        <f t="shared" si="121"/>
        <v>24.781131371780095</v>
      </c>
      <c r="BA69" s="69">
        <f t="shared" si="122"/>
        <v>54.363056053466373</v>
      </c>
      <c r="BB69" s="69">
        <f t="shared" si="123"/>
        <v>79.144187425246471</v>
      </c>
      <c r="BD69" t="str">
        <f t="shared" si="144"/>
        <v>91 Elementary trades and related occupations</v>
      </c>
      <c r="BE69" s="18">
        <f t="shared" si="162"/>
        <v>1.5694477182323949</v>
      </c>
      <c r="BF69" s="18">
        <f t="shared" si="162"/>
        <v>1.3162600217807081</v>
      </c>
      <c r="BG69" s="18">
        <f t="shared" si="162"/>
        <v>1.239760571193282</v>
      </c>
      <c r="BH69" s="18">
        <f t="shared" si="162"/>
        <v>1.2120755831426366</v>
      </c>
      <c r="BI69" s="18">
        <f t="shared" si="162"/>
        <v>1.3500875015042964</v>
      </c>
      <c r="BK69" s="68">
        <f t="shared" si="125"/>
        <v>18.468491413881207</v>
      </c>
      <c r="BL69" s="69">
        <f t="shared" si="126"/>
        <v>38.412280426854977</v>
      </c>
      <c r="BM69" s="69">
        <f t="shared" si="127"/>
        <v>56.880771840736188</v>
      </c>
      <c r="BO69" t="str">
        <f t="shared" si="145"/>
        <v>91 Elementary trades and related occupations</v>
      </c>
      <c r="BP69" s="18">
        <f t="shared" si="163"/>
        <v>2.3748687774425266</v>
      </c>
      <c r="BQ69" s="18">
        <f t="shared" si="163"/>
        <v>1.878114383232278</v>
      </c>
      <c r="BR69" s="18">
        <f t="shared" si="163"/>
        <v>1.8410832991376029</v>
      </c>
      <c r="BS69" s="18">
        <f t="shared" si="163"/>
        <v>1.6279607518443182</v>
      </c>
      <c r="BT69" s="18">
        <f t="shared" si="163"/>
        <v>1.7721861564237278</v>
      </c>
      <c r="BV69" s="68">
        <f t="shared" si="129"/>
        <v>-29.446328683016326</v>
      </c>
      <c r="BW69" s="69">
        <f t="shared" si="130"/>
        <v>32.686426170123553</v>
      </c>
      <c r="BX69" s="69">
        <f t="shared" si="131"/>
        <v>3.2400974871072243</v>
      </c>
      <c r="BZ69" t="str">
        <f t="shared" si="146"/>
        <v>91 Elementary trades and related occupations</v>
      </c>
      <c r="CA69" s="18">
        <f t="shared" si="164"/>
        <v>4.3011605306054861</v>
      </c>
      <c r="CB69" s="18">
        <f t="shared" si="164"/>
        <v>3.7681730951382262</v>
      </c>
      <c r="CC69" s="18">
        <f t="shared" si="164"/>
        <v>3.2843728417143914</v>
      </c>
      <c r="CD69" s="18">
        <f t="shared" si="164"/>
        <v>2.8219710120625114</v>
      </c>
      <c r="CE69" s="18">
        <f t="shared" si="164"/>
        <v>3.1374273131028971</v>
      </c>
      <c r="CG69" s="68">
        <f t="shared" si="133"/>
        <v>-37.036167963391044</v>
      </c>
      <c r="CH69" s="69">
        <f t="shared" si="134"/>
        <v>25.72733684536016</v>
      </c>
      <c r="CI69" s="69">
        <f t="shared" si="135"/>
        <v>-11.308831118030884</v>
      </c>
      <c r="CK69" t="str">
        <f t="shared" si="147"/>
        <v>91 Elementary trades and related occupations</v>
      </c>
      <c r="CL69" s="18">
        <f t="shared" si="165"/>
        <v>5.9905320090590077</v>
      </c>
      <c r="CM69" s="18">
        <f t="shared" si="165"/>
        <v>5.840231112214175</v>
      </c>
      <c r="CN69" s="18">
        <f t="shared" si="165"/>
        <v>5.6103788584913241</v>
      </c>
      <c r="CO69" s="18">
        <f t="shared" si="165"/>
        <v>5.8765180351358097</v>
      </c>
      <c r="CP69" s="18">
        <f t="shared" si="165"/>
        <v>7.8077534653730991</v>
      </c>
      <c r="CR69" s="68">
        <f t="shared" si="137"/>
        <v>-21.87697871232864</v>
      </c>
      <c r="CS69" s="69">
        <f t="shared" si="138"/>
        <v>25.171111030098359</v>
      </c>
      <c r="CT69" s="69">
        <f t="shared" si="139"/>
        <v>3.2941323177697148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0.5172449845121847</v>
      </c>
      <c r="C70" s="18">
        <f t="shared" si="157"/>
        <v>0.45290054294352627</v>
      </c>
      <c r="D70" s="18">
        <f t="shared" si="157"/>
        <v>0.42378648241994016</v>
      </c>
      <c r="E70" s="18">
        <f t="shared" si="157"/>
        <v>0.51378548181258998</v>
      </c>
      <c r="F70" s="18">
        <f t="shared" si="157"/>
        <v>0.51282832654395205</v>
      </c>
      <c r="H70" s="68">
        <f t="shared" si="105"/>
        <v>139.2120416295102</v>
      </c>
      <c r="I70" s="69">
        <f t="shared" si="106"/>
        <v>98.949704812145242</v>
      </c>
      <c r="J70" s="69">
        <f t="shared" si="107"/>
        <v>238.16174644165545</v>
      </c>
      <c r="L70" t="str">
        <f t="shared" ref="L70" si="166">A70</f>
        <v>92 Elementary administration and service occupations</v>
      </c>
      <c r="M70" s="18">
        <f t="shared" si="158"/>
        <v>1.9144841311823226</v>
      </c>
      <c r="N70" s="18">
        <f t="shared" si="158"/>
        <v>1.9206727876705112</v>
      </c>
      <c r="O70" s="18">
        <f t="shared" si="158"/>
        <v>1.8621967977426264</v>
      </c>
      <c r="P70" s="18">
        <f t="shared" si="158"/>
        <v>2.3734571967292046</v>
      </c>
      <c r="Q70" s="18">
        <f t="shared" si="158"/>
        <v>2.8347983135592245</v>
      </c>
      <c r="S70" s="68">
        <f t="shared" si="109"/>
        <v>198.80221622045292</v>
      </c>
      <c r="T70" s="69">
        <f t="shared" si="110"/>
        <v>111.9208078821444</v>
      </c>
      <c r="U70" s="69">
        <f t="shared" si="111"/>
        <v>310.72302410259732</v>
      </c>
      <c r="W70" t="str">
        <f t="shared" ref="W70" si="167">A70</f>
        <v>92 Elementary administration and service occupations</v>
      </c>
      <c r="X70" s="18">
        <f t="shared" si="159"/>
        <v>3.1976856290775526</v>
      </c>
      <c r="Y70" s="18">
        <f t="shared" si="159"/>
        <v>3.3529903909827774</v>
      </c>
      <c r="Z70" s="18">
        <f t="shared" si="159"/>
        <v>3.3831328538273557</v>
      </c>
      <c r="AA70" s="18">
        <f t="shared" si="159"/>
        <v>4.0289076788781903</v>
      </c>
      <c r="AB70" s="18">
        <f t="shared" si="159"/>
        <v>4.6014673207666466</v>
      </c>
      <c r="AD70" s="68">
        <f t="shared" si="113"/>
        <v>74.474283902696584</v>
      </c>
      <c r="AE70" s="69">
        <f t="shared" si="114"/>
        <v>94.766942376821746</v>
      </c>
      <c r="AF70" s="69">
        <f t="shared" si="115"/>
        <v>169.24122627951834</v>
      </c>
      <c r="AH70" t="str">
        <f t="shared" ref="AH70" si="168">L70</f>
        <v>92 Elementary administration and service occupations</v>
      </c>
      <c r="AI70" s="18">
        <f t="shared" si="160"/>
        <v>5.0042701425720688</v>
      </c>
      <c r="AJ70" s="18">
        <f t="shared" si="160"/>
        <v>5.7577483232536819</v>
      </c>
      <c r="AK70" s="18">
        <f t="shared" si="160"/>
        <v>5.7794778264252376</v>
      </c>
      <c r="AL70" s="18">
        <f t="shared" si="160"/>
        <v>7.2070689152909164</v>
      </c>
      <c r="AM70" s="18">
        <f t="shared" si="160"/>
        <v>8.5344472599863312</v>
      </c>
      <c r="AO70" s="68">
        <f t="shared" si="117"/>
        <v>74.78362114382378</v>
      </c>
      <c r="AP70" s="69">
        <f t="shared" si="118"/>
        <v>88.493543303284099</v>
      </c>
      <c r="AQ70" s="69">
        <f t="shared" si="119"/>
        <v>163.27716444710788</v>
      </c>
      <c r="AS70" t="str">
        <f t="shared" ref="AS70" si="169">W70</f>
        <v>92 Elementary administration and service occupations</v>
      </c>
      <c r="AT70" s="18">
        <f t="shared" si="161"/>
        <v>4.6109736593430526</v>
      </c>
      <c r="AU70" s="18">
        <f t="shared" si="161"/>
        <v>4.7657093222443851</v>
      </c>
      <c r="AV70" s="18">
        <f t="shared" si="161"/>
        <v>5.0739588661832951</v>
      </c>
      <c r="AW70" s="18">
        <f t="shared" si="161"/>
        <v>5.9056315266121224</v>
      </c>
      <c r="AX70" s="18">
        <f t="shared" si="161"/>
        <v>6.8329593374711006</v>
      </c>
      <c r="AZ70" s="68">
        <f t="shared" si="121"/>
        <v>67.546125232703346</v>
      </c>
      <c r="BA70" s="69">
        <f t="shared" si="122"/>
        <v>83.917509503056436</v>
      </c>
      <c r="BB70" s="69">
        <f t="shared" si="123"/>
        <v>151.46363473575977</v>
      </c>
      <c r="BD70" t="str">
        <f t="shared" ref="BD70" si="170">AH70</f>
        <v>92 Elementary administration and service occupations</v>
      </c>
      <c r="BE70" s="18">
        <f t="shared" si="162"/>
        <v>8.0357617979217011</v>
      </c>
      <c r="BF70" s="18">
        <f t="shared" si="162"/>
        <v>7.6335800472885396</v>
      </c>
      <c r="BG70" s="18">
        <f t="shared" si="162"/>
        <v>7.2862629186948178</v>
      </c>
      <c r="BH70" s="18">
        <f t="shared" si="162"/>
        <v>7.4183775437251311</v>
      </c>
      <c r="BI70" s="18">
        <f t="shared" si="162"/>
        <v>6.987570415672141</v>
      </c>
      <c r="BK70" s="68">
        <f t="shared" si="125"/>
        <v>4.3278171107827337</v>
      </c>
      <c r="BL70" s="69">
        <f t="shared" si="126"/>
        <v>48.446813294069266</v>
      </c>
      <c r="BM70" s="69">
        <f t="shared" si="127"/>
        <v>52.774630404851997</v>
      </c>
      <c r="BO70" t="str">
        <f t="shared" ref="BO70" si="171">AS70</f>
        <v>92 Elementary administration and service occupations</v>
      </c>
      <c r="BP70" s="18">
        <f t="shared" si="163"/>
        <v>13.123985245946546</v>
      </c>
      <c r="BQ70" s="18">
        <f t="shared" si="163"/>
        <v>13.317182920240004</v>
      </c>
      <c r="BR70" s="18">
        <f t="shared" si="163"/>
        <v>12.652137082064741</v>
      </c>
      <c r="BS70" s="18">
        <f t="shared" si="163"/>
        <v>13.968235741708709</v>
      </c>
      <c r="BT70" s="18">
        <f t="shared" si="163"/>
        <v>14.648864962151434</v>
      </c>
      <c r="BV70" s="68">
        <f t="shared" si="129"/>
        <v>-15.135940388390948</v>
      </c>
      <c r="BW70" s="69">
        <f t="shared" si="130"/>
        <v>47.588472484385889</v>
      </c>
      <c r="BX70" s="69">
        <f t="shared" si="131"/>
        <v>32.452532095994947</v>
      </c>
      <c r="BZ70" t="str">
        <f t="shared" ref="BZ70" si="172">BD70</f>
        <v>92 Elementary administration and service occupations</v>
      </c>
      <c r="CA70" s="18">
        <f t="shared" si="164"/>
        <v>18.104814779515351</v>
      </c>
      <c r="CB70" s="18">
        <f t="shared" si="164"/>
        <v>17.810845442677589</v>
      </c>
      <c r="CC70" s="18">
        <f t="shared" si="164"/>
        <v>17.344964830698345</v>
      </c>
      <c r="CD70" s="18">
        <f t="shared" si="164"/>
        <v>19.510735953530023</v>
      </c>
      <c r="CE70" s="18">
        <f t="shared" si="164"/>
        <v>20.134210356663232</v>
      </c>
      <c r="CG70" s="68">
        <f t="shared" si="133"/>
        <v>-23.48772610209441</v>
      </c>
      <c r="CH70" s="69">
        <f t="shared" si="134"/>
        <v>33.487691100890736</v>
      </c>
      <c r="CI70" s="69">
        <f t="shared" si="135"/>
        <v>9.9999649987963259</v>
      </c>
      <c r="CK70" t="str">
        <f t="shared" ref="CK70" si="173">BO70</f>
        <v>92 Elementary administration and service occupations</v>
      </c>
      <c r="CL70" s="18">
        <f t="shared" si="165"/>
        <v>24.215512888738552</v>
      </c>
      <c r="CM70" s="18">
        <f t="shared" si="165"/>
        <v>19.53538869041596</v>
      </c>
      <c r="CN70" s="18">
        <f t="shared" si="165"/>
        <v>17.343963154798647</v>
      </c>
      <c r="CO70" s="18">
        <f t="shared" si="165"/>
        <v>16.558769844686811</v>
      </c>
      <c r="CP70" s="18">
        <f t="shared" si="165"/>
        <v>20.656774497604928</v>
      </c>
      <c r="CR70" s="68">
        <f t="shared" si="137"/>
        <v>-33.141089624462587</v>
      </c>
      <c r="CS70" s="69">
        <f t="shared" si="138"/>
        <v>21.94105595410004</v>
      </c>
      <c r="CT70" s="69">
        <f t="shared" si="139"/>
        <v>-11.200033670362549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97.677905894642635</v>
      </c>
      <c r="I72" s="67">
        <f>IF(D35&gt;0,I35/D35*100,0)</f>
        <v>71.020158771314641</v>
      </c>
      <c r="J72" s="67">
        <f t="shared" ref="J72" si="175">IF(D35&gt;0,(J35/D35)*100,0)</f>
        <v>168.6980646659573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96.285050524636688</v>
      </c>
      <c r="T72" s="67">
        <f t="shared" ref="T72" si="177">IF(O35&gt;0,T35/O35*100,0)</f>
        <v>74.851397294677398</v>
      </c>
      <c r="U72" s="67">
        <f t="shared" ref="U72" si="178">IF(O35&gt;0,(U35/O35)*100,0)</f>
        <v>171.1364478193141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28.278577434484514</v>
      </c>
      <c r="AE72" s="67">
        <f t="shared" ref="AE72" si="180">IF(Z35&gt;0,AE35/Z35*100,0)</f>
        <v>65.615597507633026</v>
      </c>
      <c r="AF72" s="67">
        <f t="shared" ref="AF72" si="181">IF(Z35&gt;0,(AF35/Z35)*100,0)</f>
        <v>93.894174942117544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18.362447156848056</v>
      </c>
      <c r="AP72" s="67">
        <f t="shared" ref="AP72" si="183">IF(AK35&gt;0,AP35/AK35*100,0)</f>
        <v>60.736099177422474</v>
      </c>
      <c r="AQ72" s="67">
        <f t="shared" ref="AQ72" si="184">IF(AK35&gt;0,(AQ35/AK35)*100,0)</f>
        <v>79.098546334270523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24.414928529892986</v>
      </c>
      <c r="BA72" s="67">
        <f t="shared" ref="BA72" si="186">IF(AV35&gt;0,BA35/AV35*100,0)</f>
        <v>61.360507820499542</v>
      </c>
      <c r="BB72" s="67">
        <f t="shared" ref="BB72" si="187">IF(AV35&gt;0,(BB35/AV35)*100,0)</f>
        <v>85.775436350392525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8.7874411251354072</v>
      </c>
      <c r="BL72" s="67">
        <f t="shared" ref="BL72" si="189">IF(BG35&gt;0,BL35/BG35*100,0)</f>
        <v>44.972236598286145</v>
      </c>
      <c r="BM72" s="67">
        <f t="shared" ref="BM72" si="190">IF(BG35&gt;0,(BM35/BG35)*100,0)</f>
        <v>53.759677723421554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-26.703419116719147</v>
      </c>
      <c r="BW72" s="67">
        <f t="shared" ref="BW72" si="192">IF(BR35&gt;0,BW35/BR35*100,0)</f>
        <v>40.652139026302329</v>
      </c>
      <c r="BX72" s="67">
        <f t="shared" ref="BX72" si="193">IF(BR35&gt;0,(BX35/BR35)*100,0)</f>
        <v>13.948719909583184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-34.087174199173944</v>
      </c>
      <c r="CH72" s="67">
        <f t="shared" ref="CH72" si="195">IF(CC35&gt;0,CH35/CC35*100,0)</f>
        <v>29.828054719201891</v>
      </c>
      <c r="CI72" s="67">
        <f t="shared" ref="CI72" si="196">IF(CC35&gt;0,(CI35/CC35)*100,0)</f>
        <v>-4.2591194799720569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-43.863526309116807</v>
      </c>
      <c r="CS72" s="67">
        <f t="shared" ref="CS72" si="198">IF(CN35&gt;0,CS35/CN35*100,0)</f>
        <v>23.915009392436552</v>
      </c>
      <c r="CT72" s="67">
        <f t="shared" ref="CT72" si="199">IF(CN35&gt;0,(CT35/CN35)*100,0)</f>
        <v>-19.948516916680255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Gloucestershire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Gloucestershire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Gloucestershire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Gloucestershire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Gloucestershire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Gloucestershire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Gloucestershire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Gloucestershire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Gloucestershire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7.7768268064956292</v>
      </c>
      <c r="C82" s="18">
        <f t="shared" si="210"/>
        <v>2.0485278712147892</v>
      </c>
      <c r="D82" s="18">
        <f t="shared" si="210"/>
        <v>4.4746917340183323</v>
      </c>
      <c r="E82" s="18">
        <f t="shared" si="210"/>
        <v>4.379807093493393</v>
      </c>
      <c r="F82" s="18">
        <f t="shared" ref="F82:F107" si="211">IF(AND(F$6-C$6 &lt;&gt; 0,C8&lt;&gt;0,F8&lt;&gt;0),(EXP(LN(F8/C8)/(F$6-C$6))-1)*100,0)</f>
        <v>4.2621547093345757</v>
      </c>
      <c r="H82" s="18">
        <f t="shared" ref="H82:H107" si="212">IF($F$6-$D$6 &lt;&gt; 0,(EXP(LN(1+(H45/100))/($F$6-$D$6))-1)*100,0)</f>
        <v>4.4114257281470337</v>
      </c>
      <c r="I82" s="18">
        <f t="shared" ref="I82:I107" si="213">IF(D8&gt;0,((1+(I8/D8))^(1/($F$6-$D$6))-1)*100,0)</f>
        <v>3.700498554166054</v>
      </c>
      <c r="J82" s="18">
        <f t="shared" ref="J82:J107" si="214">IF($F$6-$D$6 &lt;&gt; 0,(EXP(LN(1+(J45/100))/($F$6-$D$6))-1)*100,0)</f>
        <v>6.6737947809691889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8.2450968645529485</v>
      </c>
      <c r="N82" s="18">
        <f t="shared" si="215"/>
        <v>0.78914963904654911</v>
      </c>
      <c r="O82" s="18">
        <f t="shared" si="215"/>
        <v>3.6064465090915876</v>
      </c>
      <c r="P82" s="18">
        <f t="shared" si="215"/>
        <v>4.2271646737283675</v>
      </c>
      <c r="Q82" s="18">
        <f t="shared" ref="Q82:Q107" si="216">IF(AND(Q$6-N$6 &lt;&gt; 0,N8&lt;&gt;0,Q8&lt;&gt;0),(EXP(LN(Q8/N8)/(Q$6-N$6))-1)*100,0)</f>
        <v>3.8149279541556558</v>
      </c>
      <c r="S82" s="18">
        <f t="shared" ref="S82:S107" si="217">IF($F$6-$D$6 &lt;&gt; 0,(EXP(LN(1+(S45/100))/($F$6-$D$6))-1)*100,0)</f>
        <v>4.0198465159106966</v>
      </c>
      <c r="T82" s="18">
        <f t="shared" ref="T82:T107" si="218">IF(O8&gt;0,((1+(T8/O8))^(1/($F$6-$D$6))-1)*100,0)</f>
        <v>3.6655061092566443</v>
      </c>
      <c r="U82" s="18">
        <f t="shared" ref="U82:U107" si="219">IF($F$6-$D$6 &lt;&gt; 0,(EXP(LN(1+(U45/100))/($F$6-$D$6))-1)*100,0)</f>
        <v>6.361406619456722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3.7463534436167567</v>
      </c>
      <c r="Y82" s="18">
        <f t="shared" si="220"/>
        <v>2.4393065290684968</v>
      </c>
      <c r="Z82" s="18">
        <f t="shared" si="220"/>
        <v>-5.5699076248050261E-2</v>
      </c>
      <c r="AA82" s="18">
        <f t="shared" si="220"/>
        <v>1.0816832709546365</v>
      </c>
      <c r="AB82" s="18">
        <f t="shared" ref="AB82:AB107" si="221">IF(AND(AB$6-Y$6 &lt;&gt; 0,Y8&lt;&gt;0,AB8&lt;&gt;0),(EXP(LN(AB8/Y8)/(AB$6-Y$6))-1)*100,0)</f>
        <v>0.80889192377362473</v>
      </c>
      <c r="AD82" s="18">
        <f t="shared" ref="AD82:AD107" si="222">IF($F$6-$D$6 &lt;&gt; 0,(EXP(LN(1+(AD45/100))/($F$6-$D$6))-1)*100,0)</f>
        <v>0.70112487076883223</v>
      </c>
      <c r="AE82" s="18">
        <f t="shared" ref="AE82:AE107" si="223">IF(Z8&gt;0,((1+(AE8/Z8))^(1/($F$6-$D$6))-1)*100,0)</f>
        <v>3.2440470647106867</v>
      </c>
      <c r="AF82" s="18">
        <f t="shared" ref="AF82:AF107" si="224">IF($F$6-$D$6 &lt;&gt; 0,(EXP(LN(1+(AF45/100))/($F$6-$D$6))-1)*100,0)</f>
        <v>3.7007421344452451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1.6273666512730101</v>
      </c>
      <c r="AJ82" s="18">
        <f t="shared" si="225"/>
        <v>11.069612655704141</v>
      </c>
      <c r="AK82" s="18">
        <f t="shared" si="225"/>
        <v>-1.2162610517131633</v>
      </c>
      <c r="AL82" s="18">
        <f t="shared" si="225"/>
        <v>0.67365625080841873</v>
      </c>
      <c r="AM82" s="18">
        <f t="shared" ref="AM82:AM107" si="226">IF(AND(AM$6-AJ$6 &lt;&gt; 0,AJ8&lt;&gt;0,AM8&lt;&gt;0),(EXP(LN(AM8/AJ8)/(AM$6-AJ$6))-1)*100,0)</f>
        <v>0.69578938694399017</v>
      </c>
      <c r="AO82" s="18">
        <f t="shared" ref="AO82:AO107" si="227">IF($F$6-$D$6 &lt;&gt; 0,(EXP(LN(1+(AO45/100))/($F$6-$D$6))-1)*100,0)</f>
        <v>3.9700085169203092E-2</v>
      </c>
      <c r="AP82" s="18">
        <f t="shared" ref="AP82:AP107" si="228">IF(AK8&gt;0,((1+(AP8/AK8))^(1/($F$6-$D$6))-1)*100,0)</f>
        <v>2.8542764569644774</v>
      </c>
      <c r="AQ82" s="18">
        <f t="shared" ref="AQ82:AQ107" si="229">IF($F$6-$D$6 &lt;&gt; 0,(EXP(LN(1+(AQ45/100))/($F$6-$D$6))-1)*100,0)</f>
        <v>2.8810739133571239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2.0984786280054513</v>
      </c>
      <c r="AU82" s="18">
        <f t="shared" si="230"/>
        <v>8.1647140077660616</v>
      </c>
      <c r="AV82" s="18">
        <f t="shared" si="230"/>
        <v>-1.3460951650124953</v>
      </c>
      <c r="AW82" s="18">
        <f t="shared" si="230"/>
        <v>0.62271558429647378</v>
      </c>
      <c r="AX82" s="18">
        <f t="shared" ref="AX82:AX107" si="231">IF(AND(AX$6-AU$6 &lt;&gt; 0,AU8&lt;&gt;0,AX8&lt;&gt;0),(EXP(LN(AX8/AU8)/(AX$6-AU$6))-1)*100,0)</f>
        <v>0.45604688879474775</v>
      </c>
      <c r="AZ82" s="18">
        <f t="shared" ref="AZ82:AZ107" si="232">IF($F$6-$D$6 &lt;&gt; 0,(EXP(LN(1+(AZ45/100))/($F$6-$D$6))-1)*100,0)</f>
        <v>-3.7882060806226914E-2</v>
      </c>
      <c r="BA82" s="18">
        <f t="shared" ref="BA82:BA107" si="233">IF(AV8&gt;0,((1+(BA8/AV8))^(1/($F$6-$D$6))-1)*100,0)</f>
        <v>2.8677897941542074</v>
      </c>
      <c r="BB82" s="18">
        <f t="shared" ref="BB82:BB107" si="234">IF($F$6-$D$6 &lt;&gt; 0,(EXP(LN(1+(BB45/100))/($F$6-$D$6))-1)*100,0)</f>
        <v>2.8423142584102612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4.4979641368371626</v>
      </c>
      <c r="BF82" s="18">
        <f t="shared" si="235"/>
        <v>1.189737575698202</v>
      </c>
      <c r="BG82" s="18">
        <f t="shared" si="235"/>
        <v>-3.066024214731089</v>
      </c>
      <c r="BH82" s="18">
        <f t="shared" si="235"/>
        <v>0.31201159062055339</v>
      </c>
      <c r="BI82" s="18">
        <f t="shared" ref="BI82:BI107" si="236">IF(AND(BI$6-BF$6 &lt;&gt; 0,BF8&lt;&gt;0,BI8&lt;&gt;0),(EXP(LN(BI8/BF8)/(BI$6-BF$6))-1)*100,0)</f>
        <v>-0.70202895395741205</v>
      </c>
      <c r="BK82" s="18">
        <f t="shared" ref="BK82:BK107" si="237">IF($F$6-$D$6 &lt;&gt; 0,(EXP(LN(1+(BK45/100))/($F$6-$D$6))-1)*100,0)</f>
        <v>-0.82688184737513826</v>
      </c>
      <c r="BL82" s="18">
        <f t="shared" ref="BL82:BL107" si="238">IF(BG8&gt;0,((1+(BL8/BG8))^(1/($F$6-$D$6))-1)*100,0)</f>
        <v>2.0958991128553706</v>
      </c>
      <c r="BM82" s="18">
        <f t="shared" ref="BM82:BM107" si="239">IF($F$6-$D$6 &lt;&gt; 0,(EXP(LN(1+(BM45/100))/($F$6-$D$6))-1)*100,0)</f>
        <v>1.4872057475838973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1.5433044069429247</v>
      </c>
      <c r="BQ82" s="18">
        <f t="shared" si="240"/>
        <v>5.921728830235673</v>
      </c>
      <c r="BR82" s="18">
        <f t="shared" si="240"/>
        <v>-5.6402382808007463</v>
      </c>
      <c r="BS82" s="18">
        <f t="shared" si="240"/>
        <v>-2.9664866998653339</v>
      </c>
      <c r="BT82" s="18">
        <f t="shared" ref="BT82:BT107" si="241">IF(AND(BT$6-BQ$6 &lt;&gt; 0,BQ8&lt;&gt;0,BT8&lt;&gt;0),(EXP(LN(BT8/BQ8)/(BT$6-BQ$6))-1)*100,0)</f>
        <v>-3.2817232482897474</v>
      </c>
      <c r="BV82" s="18">
        <f t="shared" ref="BV82:BV107" si="242">IF($F$6-$D$6 &lt;&gt; 0,(EXP(LN(1+(BV45/100))/($F$6-$D$6))-1)*100,0)</f>
        <v>-3.8660510069069787</v>
      </c>
      <c r="BW82" s="18">
        <f t="shared" ref="BW82:BW107" si="243">IF(BR8&gt;0,((1+(BW8/BR8))^(1/($F$6-$D$6))-1)*100,0)</f>
        <v>1.944044974147574</v>
      </c>
      <c r="BX82" s="18">
        <f t="shared" ref="BX82:BX107" si="244">IF($F$6-$D$6 &lt;&gt; 0,(EXP(LN(1+(BX45/100))/($F$6-$D$6))-1)*100,0)</f>
        <v>-0.78593680419708489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8.9503062104102646</v>
      </c>
      <c r="CB82" s="18">
        <f t="shared" si="245"/>
        <v>-1.1633356753129709</v>
      </c>
      <c r="CC82" s="18">
        <f t="shared" si="245"/>
        <v>-3.0577764275208419</v>
      </c>
      <c r="CD82" s="18">
        <f t="shared" si="245"/>
        <v>-1.1712056278497696</v>
      </c>
      <c r="CE82" s="18">
        <f t="shared" ref="CE82:CE107" si="246">IF(AND(CE$6-CB$6 &lt;&gt; 0,CB8&lt;&gt;0,CE8&lt;&gt;0),(EXP(LN(CE8/CB8)/(CE$6-CB$6))-1)*100,0)</f>
        <v>-1.7641807975663948</v>
      </c>
      <c r="CG82" s="18">
        <f t="shared" ref="CG82:CG107" si="247">IF($F$6-$D$6 &lt;&gt; 0,(EXP(LN(1+(CG45/100))/($F$6-$D$6))-1)*100,0)</f>
        <v>-1.8041070210165322</v>
      </c>
      <c r="CH82" s="18">
        <f t="shared" ref="CH82:CH107" si="248">IF(CC8&gt;0,((1+(CH8/CC8))^(1/($F$6-$D$6))-1)*100,0)</f>
        <v>1.8968968185732127</v>
      </c>
      <c r="CI82" s="18">
        <f t="shared" ref="CI82:CI107" si="249">IF($F$6-$D$6 &lt;&gt; 0,(EXP(LN(1+(CI45/100))/($F$6-$D$6))-1)*100,0)</f>
        <v>0.5554257449865263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7.3892496452494738</v>
      </c>
      <c r="CM82" s="18">
        <f t="shared" si="250"/>
        <v>27.188909653771496</v>
      </c>
      <c r="CN82" s="18">
        <f t="shared" si="250"/>
        <v>-5.3553755524650581</v>
      </c>
      <c r="CO82" s="18">
        <f t="shared" si="250"/>
        <v>-1.9634106562518405</v>
      </c>
      <c r="CP82" s="18">
        <f t="shared" ref="CP82:CP107" si="251">IF(AND(CP$6-CM$6 &lt;&gt; 0,CM8&lt;&gt;0,CP8&lt;&gt;0),(EXP(LN(CP8/CM8)/(CP$6-CM$6))-1)*100,0)</f>
        <v>-1.4456758523159974</v>
      </c>
      <c r="CR82" s="18">
        <f t="shared" ref="CR82:CR107" si="252">IF($F$6-$D$6 &lt;&gt; 0,(EXP(LN(1+(CR45/100))/($F$6-$D$6))-1)*100,0)</f>
        <v>-3.1073620328628038</v>
      </c>
      <c r="CS82" s="18">
        <f t="shared" ref="CS82:CS107" si="253">IF(CN8&gt;0,((1+(CS8/CN8))^(1/($F$6-$D$6))-1)*100,0)</f>
        <v>1.5693903498848361</v>
      </c>
      <c r="CT82" s="18">
        <f t="shared" ref="CT82:CT107" si="254">IF($F$6-$D$6 &lt;&gt; 0,(EXP(LN(1+(CT45/100))/($F$6-$D$6))-1)*100,0)</f>
        <v>-0.80417408172143157</v>
      </c>
    </row>
    <row r="83" spans="1:98" x14ac:dyDescent="0.2">
      <c r="A83" t="str">
        <f t="shared" si="209"/>
        <v>12 Other managers and proprietors</v>
      </c>
      <c r="B83" s="18">
        <f t="shared" si="210"/>
        <v>7.844067383230735</v>
      </c>
      <c r="C83" s="18">
        <f t="shared" si="210"/>
        <v>-9.9041940882248056</v>
      </c>
      <c r="D83" s="18">
        <f t="shared" si="210"/>
        <v>11.271367745534233</v>
      </c>
      <c r="E83" s="18">
        <f t="shared" si="210"/>
        <v>5.1437652969127168</v>
      </c>
      <c r="F83" s="18">
        <f t="shared" si="211"/>
        <v>5.9933357199958737</v>
      </c>
      <c r="H83" s="18">
        <f t="shared" si="212"/>
        <v>7.1478577503717666</v>
      </c>
      <c r="I83" s="18">
        <f t="shared" si="213"/>
        <v>5.3469711515455653</v>
      </c>
      <c r="J83" s="18">
        <f t="shared" si="214"/>
        <v>9.6846358096809517</v>
      </c>
      <c r="L83" t="str">
        <f t="shared" ref="L83:L106" si="255">A83</f>
        <v>12 Other managers and proprietors</v>
      </c>
      <c r="M83" s="18">
        <f t="shared" si="215"/>
        <v>7.3610141014526898</v>
      </c>
      <c r="N83" s="18">
        <f t="shared" si="215"/>
        <v>-0.73006339622833094</v>
      </c>
      <c r="O83" s="18">
        <f t="shared" si="215"/>
        <v>10.346449937418821</v>
      </c>
      <c r="P83" s="18">
        <f t="shared" si="215"/>
        <v>5.3327904732615394</v>
      </c>
      <c r="Q83" s="18">
        <f t="shared" si="216"/>
        <v>6.4793378598371421</v>
      </c>
      <c r="S83" s="18">
        <f t="shared" si="217"/>
        <v>6.9781742336764152</v>
      </c>
      <c r="T83" s="18">
        <f t="shared" si="218"/>
        <v>5.1954103198971646</v>
      </c>
      <c r="U83" s="18">
        <f t="shared" si="219"/>
        <v>9.4756465855442951</v>
      </c>
      <c r="W83" t="str">
        <f t="shared" ref="W83:W106" si="256">A83</f>
        <v>12 Other managers and proprietors</v>
      </c>
      <c r="X83" s="18">
        <f t="shared" si="220"/>
        <v>2.3733441393471555</v>
      </c>
      <c r="Y83" s="18">
        <f t="shared" si="220"/>
        <v>1.3582746153977254</v>
      </c>
      <c r="Z83" s="18">
        <f t="shared" si="220"/>
        <v>6.7875281466279747</v>
      </c>
      <c r="AA83" s="18">
        <f t="shared" si="220"/>
        <v>1.9220438352228308</v>
      </c>
      <c r="AB83" s="18">
        <f t="shared" si="221"/>
        <v>3.3823606899947789</v>
      </c>
      <c r="AD83" s="18">
        <f t="shared" si="222"/>
        <v>3.518728081666822</v>
      </c>
      <c r="AE83" s="18">
        <f t="shared" si="223"/>
        <v>4.6812242450525732</v>
      </c>
      <c r="AF83" s="18">
        <f t="shared" si="224"/>
        <v>6.7559833743019437</v>
      </c>
      <c r="AH83" t="str">
        <f t="shared" ref="AH83:AH106" si="257">L83</f>
        <v>12 Other managers and proprietors</v>
      </c>
      <c r="AI83" s="18">
        <f t="shared" si="225"/>
        <v>1.2333412939226296</v>
      </c>
      <c r="AJ83" s="18">
        <f t="shared" si="225"/>
        <v>8.6612052699693631</v>
      </c>
      <c r="AK83" s="18">
        <f t="shared" si="225"/>
        <v>4.9563760889778097</v>
      </c>
      <c r="AL83" s="18">
        <f t="shared" si="225"/>
        <v>2.1469453028452268</v>
      </c>
      <c r="AM83" s="18">
        <f t="shared" si="226"/>
        <v>3.4155344179279012</v>
      </c>
      <c r="AO83" s="18">
        <f t="shared" si="227"/>
        <v>3.0749654971245821</v>
      </c>
      <c r="AP83" s="18">
        <f t="shared" si="228"/>
        <v>4.2994925165269926</v>
      </c>
      <c r="AQ83" s="18">
        <f t="shared" si="229"/>
        <v>6.1715141120112227</v>
      </c>
      <c r="AS83" t="str">
        <f t="shared" ref="AS83:AS106" si="258">W83</f>
        <v>12 Other managers and proprietors</v>
      </c>
      <c r="AT83" s="18">
        <f t="shared" si="230"/>
        <v>1.3889578993631968</v>
      </c>
      <c r="AU83" s="18">
        <f t="shared" si="230"/>
        <v>4.0072868557347041</v>
      </c>
      <c r="AV83" s="18">
        <f t="shared" si="230"/>
        <v>5.7555977423414673</v>
      </c>
      <c r="AW83" s="18">
        <f t="shared" si="230"/>
        <v>0.80601064894973984</v>
      </c>
      <c r="AX83" s="18">
        <f t="shared" si="231"/>
        <v>2.5274850220114109</v>
      </c>
      <c r="AZ83" s="18">
        <f t="shared" si="232"/>
        <v>2.4295835047806857</v>
      </c>
      <c r="BA83" s="18">
        <f t="shared" si="233"/>
        <v>4.1277559971403255</v>
      </c>
      <c r="BB83" s="18">
        <f t="shared" si="234"/>
        <v>5.6106595222685796</v>
      </c>
      <c r="BD83" t="str">
        <f t="shared" ref="BD83:BD106" si="259">AH83</f>
        <v>12 Other managers and proprietors</v>
      </c>
      <c r="BE83" s="18">
        <f t="shared" si="235"/>
        <v>-1.0206943884583097E-2</v>
      </c>
      <c r="BF83" s="18">
        <f t="shared" si="235"/>
        <v>2.4548406923647237</v>
      </c>
      <c r="BG83" s="18">
        <f t="shared" si="235"/>
        <v>2.3485371930216381</v>
      </c>
      <c r="BH83" s="18">
        <f t="shared" si="235"/>
        <v>0.68092687249177164</v>
      </c>
      <c r="BI83" s="18">
        <f t="shared" si="236"/>
        <v>1.3096455189923084</v>
      </c>
      <c r="BK83" s="18">
        <f t="shared" si="237"/>
        <v>1.2337558938716686</v>
      </c>
      <c r="BL83" s="18">
        <f t="shared" si="238"/>
        <v>2.7104594510050317</v>
      </c>
      <c r="BM83" s="18">
        <f t="shared" si="239"/>
        <v>3.5824662712137911</v>
      </c>
      <c r="BO83" t="str">
        <f t="shared" ref="BO83:BO106" si="260">AS83</f>
        <v>12 Other managers and proprietors</v>
      </c>
      <c r="BP83" s="18">
        <f t="shared" si="240"/>
        <v>0.92343180283693815</v>
      </c>
      <c r="BQ83" s="18">
        <f t="shared" si="240"/>
        <v>1.5882251538176684</v>
      </c>
      <c r="BR83" s="18">
        <f t="shared" si="240"/>
        <v>1.4669476296357287</v>
      </c>
      <c r="BS83" s="18">
        <f t="shared" si="240"/>
        <v>-1.8902756799602516</v>
      </c>
      <c r="BT83" s="18">
        <f t="shared" si="241"/>
        <v>-0.63711753936821491</v>
      </c>
      <c r="BV83" s="18">
        <f t="shared" si="242"/>
        <v>-0.7837285433471175</v>
      </c>
      <c r="BW83" s="18">
        <f t="shared" si="243"/>
        <v>2.9828698558878708</v>
      </c>
      <c r="BX83" s="18">
        <f t="shared" si="244"/>
        <v>2.4738301612947211</v>
      </c>
      <c r="BZ83" t="str">
        <f t="shared" ref="BZ83:BZ106" si="261">BD83</f>
        <v>12 Other managers and proprietors</v>
      </c>
      <c r="CA83" s="18">
        <f t="shared" si="245"/>
        <v>7.3421887351609039</v>
      </c>
      <c r="CB83" s="18">
        <f t="shared" si="245"/>
        <v>-5.0806733889728566</v>
      </c>
      <c r="CC83" s="18">
        <f t="shared" si="245"/>
        <v>1.6931945665860981</v>
      </c>
      <c r="CD83" s="18">
        <f t="shared" si="245"/>
        <v>-1.5031315359346431</v>
      </c>
      <c r="CE83" s="18">
        <f t="shared" si="246"/>
        <v>-0.74499954233335774</v>
      </c>
      <c r="CG83" s="18">
        <f t="shared" si="247"/>
        <v>-0.44901101910309604</v>
      </c>
      <c r="CH83" s="18">
        <f t="shared" si="248"/>
        <v>2.4899135353586566</v>
      </c>
      <c r="CI83" s="18">
        <f t="shared" si="249"/>
        <v>2.1748161753645245</v>
      </c>
      <c r="CK83" t="str">
        <f t="shared" ref="CK83:CK106" si="262">BO83</f>
        <v>12 Other managers and proprietors</v>
      </c>
      <c r="CL83" s="18">
        <f t="shared" si="250"/>
        <v>-0.15053087426186718</v>
      </c>
      <c r="CM83" s="18">
        <f t="shared" si="250"/>
        <v>30.775577281069101</v>
      </c>
      <c r="CN83" s="18">
        <f t="shared" si="250"/>
        <v>3.6200968073929474E-2</v>
      </c>
      <c r="CO83" s="18">
        <f t="shared" si="250"/>
        <v>0.31753433490888661</v>
      </c>
      <c r="CP83" s="18">
        <f t="shared" si="251"/>
        <v>1.9043136234085267</v>
      </c>
      <c r="CR83" s="18">
        <f t="shared" si="252"/>
        <v>0.2236687447530139</v>
      </c>
      <c r="CS83" s="18">
        <f t="shared" si="253"/>
        <v>2.1726186213157472</v>
      </c>
      <c r="CT83" s="18">
        <f t="shared" si="254"/>
        <v>2.338875922156447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7.6459438143229974</v>
      </c>
      <c r="C84" s="18">
        <f t="shared" si="210"/>
        <v>-1.8072827782413037</v>
      </c>
      <c r="D84" s="18">
        <f t="shared" si="210"/>
        <v>5.3468887781239482</v>
      </c>
      <c r="E84" s="18">
        <f t="shared" si="210"/>
        <v>3.7653205101319642</v>
      </c>
      <c r="F84" s="18">
        <f t="shared" si="211"/>
        <v>3.897927708111304</v>
      </c>
      <c r="H84" s="18">
        <f t="shared" si="212"/>
        <v>4.2898539497495447</v>
      </c>
      <c r="I84" s="18">
        <f t="shared" si="213"/>
        <v>2.879538167110951</v>
      </c>
      <c r="J84" s="18">
        <f t="shared" si="214"/>
        <v>6.0353623984984006</v>
      </c>
      <c r="L84" t="str">
        <f t="shared" si="255"/>
        <v>21 Science, research, engineering and technology professionals</v>
      </c>
      <c r="M84" s="18">
        <f t="shared" si="215"/>
        <v>8.3524243971146106</v>
      </c>
      <c r="N84" s="18">
        <f t="shared" si="215"/>
        <v>1.7510106282744964</v>
      </c>
      <c r="O84" s="18">
        <f t="shared" si="215"/>
        <v>6.2528515934086482</v>
      </c>
      <c r="P84" s="18">
        <f t="shared" si="215"/>
        <v>3.9693388132030938</v>
      </c>
      <c r="Q84" s="18">
        <f t="shared" si="216"/>
        <v>4.5366089063327397</v>
      </c>
      <c r="S84" s="18">
        <f t="shared" si="217"/>
        <v>4.7250041405125565</v>
      </c>
      <c r="T84" s="18">
        <f t="shared" si="218"/>
        <v>3.127515081877541</v>
      </c>
      <c r="U84" s="18">
        <f t="shared" si="219"/>
        <v>6.5386829016075954</v>
      </c>
      <c r="W84" t="str">
        <f t="shared" si="256"/>
        <v>21 Science, research, engineering and technology professionals</v>
      </c>
      <c r="X84" s="18">
        <f t="shared" si="220"/>
        <v>1.8217181910079594</v>
      </c>
      <c r="Y84" s="18">
        <f t="shared" si="220"/>
        <v>2.1908492750507325</v>
      </c>
      <c r="Z84" s="18">
        <f t="shared" si="220"/>
        <v>1.0934581581650837</v>
      </c>
      <c r="AA84" s="18">
        <f t="shared" si="220"/>
        <v>0.14199832015018288</v>
      </c>
      <c r="AB84" s="18">
        <f t="shared" si="221"/>
        <v>0.56558006535805116</v>
      </c>
      <c r="AD84" s="18">
        <f t="shared" si="222"/>
        <v>0.45815243220101998</v>
      </c>
      <c r="AE84" s="18">
        <f t="shared" si="223"/>
        <v>2.4100033230183504</v>
      </c>
      <c r="AF84" s="18">
        <f t="shared" si="224"/>
        <v>2.7413891968704807</v>
      </c>
      <c r="AH84" t="str">
        <f t="shared" si="257"/>
        <v>21 Science, research, engineering and technology professionals</v>
      </c>
      <c r="AI84" s="18">
        <f t="shared" si="225"/>
        <v>0.44663425167839055</v>
      </c>
      <c r="AJ84" s="18">
        <f t="shared" si="225"/>
        <v>15.025135188034477</v>
      </c>
      <c r="AK84" s="18">
        <f t="shared" si="225"/>
        <v>1.2182080800252848</v>
      </c>
      <c r="AL84" s="18">
        <f t="shared" si="225"/>
        <v>0.70527858329263449</v>
      </c>
      <c r="AM84" s="18">
        <f t="shared" si="226"/>
        <v>1.7069241434358062</v>
      </c>
      <c r="AO84" s="18">
        <f t="shared" si="227"/>
        <v>0.87596561848990451</v>
      </c>
      <c r="AP84" s="18">
        <f t="shared" si="228"/>
        <v>2.3966539817247279</v>
      </c>
      <c r="AQ84" s="18">
        <f t="shared" si="229"/>
        <v>3.0366954200372831</v>
      </c>
      <c r="AS84" t="str">
        <f t="shared" si="258"/>
        <v>21 Science, research, engineering and technology professionals</v>
      </c>
      <c r="AT84" s="18">
        <f t="shared" si="230"/>
        <v>0.82375179509699414</v>
      </c>
      <c r="AU84" s="18">
        <f t="shared" si="230"/>
        <v>0.49343538273491916</v>
      </c>
      <c r="AV84" s="18">
        <f t="shared" si="230"/>
        <v>-1.05284026760466</v>
      </c>
      <c r="AW84" s="18">
        <f t="shared" si="230"/>
        <v>-0.74309687536795455</v>
      </c>
      <c r="AX84" s="18">
        <f t="shared" si="231"/>
        <v>-0.76323515347332949</v>
      </c>
      <c r="AZ84" s="18">
        <f t="shared" si="232"/>
        <v>-0.84645225852064687</v>
      </c>
      <c r="BA84" s="18">
        <f t="shared" si="233"/>
        <v>2.0350488074159845</v>
      </c>
      <c r="BB84" s="18">
        <f t="shared" si="234"/>
        <v>1.4067219262535513</v>
      </c>
      <c r="BD84" t="str">
        <f t="shared" si="259"/>
        <v>21 Science, research, engineering and technology professionals</v>
      </c>
      <c r="BE84" s="18">
        <f t="shared" si="235"/>
        <v>3.079608880486373</v>
      </c>
      <c r="BF84" s="18">
        <f t="shared" si="235"/>
        <v>5.1832323831710658</v>
      </c>
      <c r="BG84" s="18">
        <f t="shared" si="235"/>
        <v>-1.9452917636705869</v>
      </c>
      <c r="BH84" s="18">
        <f t="shared" si="235"/>
        <v>-0.39803823135240446</v>
      </c>
      <c r="BI84" s="18">
        <f t="shared" si="236"/>
        <v>-0.5458337372536759</v>
      </c>
      <c r="BK84" s="18">
        <f t="shared" si="237"/>
        <v>-0.91648332112694852</v>
      </c>
      <c r="BL84" s="18">
        <f t="shared" si="238"/>
        <v>1.5080691039464078</v>
      </c>
      <c r="BM84" s="18">
        <f t="shared" si="239"/>
        <v>0.77473956617659656</v>
      </c>
      <c r="BO84" t="str">
        <f t="shared" si="260"/>
        <v>21 Science, research, engineering and technology professionals</v>
      </c>
      <c r="BP84" s="18">
        <f t="shared" si="240"/>
        <v>0.96600486307247824</v>
      </c>
      <c r="BQ84" s="18">
        <f t="shared" si="240"/>
        <v>11.115179679028685</v>
      </c>
      <c r="BR84" s="18">
        <f t="shared" si="240"/>
        <v>-3.4678703883689543</v>
      </c>
      <c r="BS84" s="18">
        <f t="shared" si="240"/>
        <v>-2.212693820988787</v>
      </c>
      <c r="BT84" s="18">
        <f t="shared" si="241"/>
        <v>-1.8258039794664449</v>
      </c>
      <c r="BV84" s="18">
        <f t="shared" si="242"/>
        <v>-2.6328890161345653</v>
      </c>
      <c r="BW84" s="18">
        <f t="shared" si="243"/>
        <v>1.6458630231292792</v>
      </c>
      <c r="BX84" s="18">
        <f t="shared" si="244"/>
        <v>-0.35800821197990995</v>
      </c>
      <c r="BZ84" t="str">
        <f t="shared" si="261"/>
        <v>21 Science, research, engineering and technology professionals</v>
      </c>
      <c r="CA84" s="18">
        <f t="shared" si="245"/>
        <v>9.2104846273317165</v>
      </c>
      <c r="CB84" s="18">
        <f t="shared" si="245"/>
        <v>0.23896912413485794</v>
      </c>
      <c r="CC84" s="18">
        <f t="shared" si="245"/>
        <v>-2.0795209179257146</v>
      </c>
      <c r="CD84" s="18">
        <f t="shared" si="245"/>
        <v>-2.6708175651684818</v>
      </c>
      <c r="CE84" s="18">
        <f t="shared" si="246"/>
        <v>-2.3067208992391897</v>
      </c>
      <c r="CG84" s="18">
        <f t="shared" si="247"/>
        <v>-2.4741164810344829</v>
      </c>
      <c r="CH84" s="18">
        <f t="shared" si="248"/>
        <v>1.3826772352752537</v>
      </c>
      <c r="CI84" s="18">
        <f t="shared" si="249"/>
        <v>-0.58698791779724369</v>
      </c>
      <c r="CK84" t="str">
        <f t="shared" si="262"/>
        <v>21 Science, research, engineering and technology professionals</v>
      </c>
      <c r="CL84" s="18">
        <f t="shared" si="250"/>
        <v>10.411361887859227</v>
      </c>
      <c r="CM84" s="18">
        <f t="shared" si="250"/>
        <v>53.549651664282962</v>
      </c>
      <c r="CN84" s="18">
        <f t="shared" si="250"/>
        <v>-1.0038491682285766</v>
      </c>
      <c r="CO84" s="18">
        <f t="shared" si="250"/>
        <v>-0.63182661389381556</v>
      </c>
      <c r="CP84" s="18">
        <f t="shared" si="251"/>
        <v>1.9884144878026033</v>
      </c>
      <c r="CR84" s="18">
        <f t="shared" si="252"/>
        <v>-0.75598921113195772</v>
      </c>
      <c r="CS84" s="18">
        <f t="shared" si="253"/>
        <v>1.6127831317732211</v>
      </c>
      <c r="CT84" s="18">
        <f t="shared" si="254"/>
        <v>1.0154950146736175</v>
      </c>
    </row>
    <row r="85" spans="1:98" x14ac:dyDescent="0.2">
      <c r="A85" t="str">
        <f t="shared" si="209"/>
        <v>22 Health professionals</v>
      </c>
      <c r="B85" s="18">
        <f t="shared" si="210"/>
        <v>6.0509960193574575</v>
      </c>
      <c r="C85" s="18">
        <f t="shared" si="210"/>
        <v>0.14433690852735381</v>
      </c>
      <c r="D85" s="18">
        <f t="shared" si="210"/>
        <v>7.2233541167376902</v>
      </c>
      <c r="E85" s="18">
        <f t="shared" si="210"/>
        <v>4.8466962970201477</v>
      </c>
      <c r="F85" s="18">
        <f t="shared" si="211"/>
        <v>5.2813154527084905</v>
      </c>
      <c r="H85" s="18">
        <f t="shared" si="212"/>
        <v>5.6330038420667528</v>
      </c>
      <c r="I85" s="18">
        <f t="shared" si="213"/>
        <v>3.9787461756102704</v>
      </c>
      <c r="J85" s="18">
        <f t="shared" si="214"/>
        <v>7.7657107561873495</v>
      </c>
      <c r="L85" t="str">
        <f t="shared" si="255"/>
        <v>22 Health professionals</v>
      </c>
      <c r="M85" s="18">
        <f t="shared" si="215"/>
        <v>7.0656976000319727</v>
      </c>
      <c r="N85" s="18">
        <f t="shared" si="215"/>
        <v>-1.9338287449678693</v>
      </c>
      <c r="O85" s="18">
        <f t="shared" si="215"/>
        <v>6.0661349969782119</v>
      </c>
      <c r="P85" s="18">
        <f t="shared" si="215"/>
        <v>4.4214104473991434</v>
      </c>
      <c r="Q85" s="18">
        <f t="shared" si="216"/>
        <v>4.5216255843977926</v>
      </c>
      <c r="S85" s="18">
        <f t="shared" si="217"/>
        <v>4.9667984691738054</v>
      </c>
      <c r="T85" s="18">
        <f t="shared" si="218"/>
        <v>3.9664264231610291</v>
      </c>
      <c r="U85" s="18">
        <f t="shared" si="219"/>
        <v>7.2600220834042606</v>
      </c>
      <c r="W85" t="str">
        <f t="shared" si="256"/>
        <v>22 Health professionals</v>
      </c>
      <c r="X85" s="18">
        <f t="shared" si="220"/>
        <v>1.3894585161641659</v>
      </c>
      <c r="Y85" s="18">
        <f t="shared" si="220"/>
        <v>1.4123539952042741</v>
      </c>
      <c r="Z85" s="18">
        <f t="shared" si="220"/>
        <v>3.4201938104049923</v>
      </c>
      <c r="AA85" s="18">
        <f t="shared" si="220"/>
        <v>1.3679636566988451</v>
      </c>
      <c r="AB85" s="18">
        <f t="shared" si="221"/>
        <v>2.0076638031353733</v>
      </c>
      <c r="AD85" s="18">
        <f t="shared" si="222"/>
        <v>2.0474751491846188</v>
      </c>
      <c r="AE85" s="18">
        <f t="shared" si="223"/>
        <v>3.6631841338802928</v>
      </c>
      <c r="AF85" s="18">
        <f t="shared" si="224"/>
        <v>4.9722647046967161</v>
      </c>
      <c r="AH85" t="str">
        <f t="shared" si="257"/>
        <v>22 Health professionals</v>
      </c>
      <c r="AI85" s="18">
        <f t="shared" si="225"/>
        <v>-8.0999695441524864</v>
      </c>
      <c r="AJ85" s="18">
        <f t="shared" si="225"/>
        <v>-8.7950459868075583</v>
      </c>
      <c r="AK85" s="18">
        <f t="shared" si="225"/>
        <v>-9.0259664259311094</v>
      </c>
      <c r="AL85" s="18">
        <f t="shared" si="225"/>
        <v>-9.0202454182658709</v>
      </c>
      <c r="AM85" s="18">
        <f t="shared" si="226"/>
        <v>-9.0079748884878121</v>
      </c>
      <c r="AO85" s="18">
        <f t="shared" si="227"/>
        <v>-9.0221524607945192</v>
      </c>
      <c r="AP85" s="18">
        <f t="shared" si="228"/>
        <v>1.2746130868567018</v>
      </c>
      <c r="AQ85" s="18">
        <f t="shared" si="229"/>
        <v>-5.1652051353014876</v>
      </c>
      <c r="AS85" t="str">
        <f t="shared" si="258"/>
        <v>22 Health professionals</v>
      </c>
      <c r="AT85" s="18">
        <f t="shared" si="230"/>
        <v>1.6578924582416166</v>
      </c>
      <c r="AU85" s="18">
        <f t="shared" si="230"/>
        <v>11.662341162580692</v>
      </c>
      <c r="AV85" s="18">
        <f t="shared" si="230"/>
        <v>2.6616386985593321</v>
      </c>
      <c r="AW85" s="18">
        <f t="shared" si="230"/>
        <v>1.385447237721249</v>
      </c>
      <c r="AX85" s="18">
        <f t="shared" si="231"/>
        <v>2.3985941007475198</v>
      </c>
      <c r="AZ85" s="18">
        <f t="shared" si="232"/>
        <v>1.8090718709076414</v>
      </c>
      <c r="BA85" s="18">
        <f t="shared" si="233"/>
        <v>3.3082930774446906</v>
      </c>
      <c r="BB85" s="18">
        <f t="shared" si="234"/>
        <v>4.5096718165126504</v>
      </c>
      <c r="BD85" t="str">
        <f t="shared" si="259"/>
        <v>22 Health professionals</v>
      </c>
      <c r="BE85" s="18">
        <f t="shared" si="235"/>
        <v>7.3089533182279176</v>
      </c>
      <c r="BF85" s="18">
        <f t="shared" si="235"/>
        <v>-0.77286512260499318</v>
      </c>
      <c r="BG85" s="18">
        <f t="shared" si="235"/>
        <v>2.9891713425209687</v>
      </c>
      <c r="BH85" s="18">
        <f t="shared" si="235"/>
        <v>1.373683528644265</v>
      </c>
      <c r="BI85" s="18">
        <f t="shared" si="236"/>
        <v>1.7396019185210054</v>
      </c>
      <c r="BK85" s="18">
        <f t="shared" si="237"/>
        <v>1.9093440406894979</v>
      </c>
      <c r="BL85" s="18">
        <f t="shared" si="238"/>
        <v>3.3286160738803749</v>
      </c>
      <c r="BM85" s="18">
        <f t="shared" si="239"/>
        <v>4.596458844479101</v>
      </c>
      <c r="BO85" t="str">
        <f t="shared" si="260"/>
        <v>22 Health professionals</v>
      </c>
      <c r="BP85" s="18">
        <f t="shared" si="240"/>
        <v>3.4825053617118185</v>
      </c>
      <c r="BQ85" s="18">
        <f t="shared" si="240"/>
        <v>-4.8473429375983752</v>
      </c>
      <c r="BR85" s="18">
        <f t="shared" si="240"/>
        <v>-0.60694221632843215</v>
      </c>
      <c r="BS85" s="18">
        <f t="shared" si="240"/>
        <v>-2.6276174395643004</v>
      </c>
      <c r="BT85" s="18">
        <f t="shared" si="241"/>
        <v>-2.1417496418406845</v>
      </c>
      <c r="BV85" s="18">
        <f t="shared" si="242"/>
        <v>-1.9586652841109387</v>
      </c>
      <c r="BW85" s="18">
        <f t="shared" si="243"/>
        <v>2.5368402733941586</v>
      </c>
      <c r="BX85" s="18">
        <f t="shared" si="244"/>
        <v>1.2194158830235002</v>
      </c>
      <c r="BZ85" t="str">
        <f t="shared" si="261"/>
        <v>22 Health professionals</v>
      </c>
      <c r="CA85" s="18">
        <f t="shared" si="245"/>
        <v>9.0318412303716844</v>
      </c>
      <c r="CB85" s="18">
        <f t="shared" si="245"/>
        <v>-7.9917340522132951</v>
      </c>
      <c r="CC85" s="18">
        <f t="shared" si="245"/>
        <v>-0.44755310742893295</v>
      </c>
      <c r="CD85" s="18">
        <f t="shared" si="245"/>
        <v>-2.9314537769688176</v>
      </c>
      <c r="CE85" s="18">
        <f t="shared" si="246"/>
        <v>-2.4888031201045324</v>
      </c>
      <c r="CG85" s="18">
        <f t="shared" si="247"/>
        <v>-2.1104504894441933</v>
      </c>
      <c r="CH85" s="18">
        <f t="shared" si="248"/>
        <v>1.9660582588864939</v>
      </c>
      <c r="CI85" s="18">
        <f t="shared" si="249"/>
        <v>0.42289713355387892</v>
      </c>
      <c r="CK85" t="str">
        <f t="shared" si="262"/>
        <v>22 Health professionals</v>
      </c>
      <c r="CL85" s="18">
        <f t="shared" si="250"/>
        <v>4.9374579658288065</v>
      </c>
      <c r="CM85" s="18">
        <f t="shared" si="250"/>
        <v>35.403224340022078</v>
      </c>
      <c r="CN85" s="18">
        <f t="shared" si="250"/>
        <v>6.9959076928925112</v>
      </c>
      <c r="CO85" s="18">
        <f t="shared" si="250"/>
        <v>2.5145443087378982</v>
      </c>
      <c r="CP85" s="18">
        <f t="shared" si="251"/>
        <v>5.7170367051719406</v>
      </c>
      <c r="CR85" s="18">
        <f t="shared" si="252"/>
        <v>3.9870791098554959</v>
      </c>
      <c r="CS85" s="18">
        <f t="shared" si="253"/>
        <v>3.6201837336153897</v>
      </c>
      <c r="CT85" s="18">
        <f t="shared" si="254"/>
        <v>6.3057205974744068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4.4349211928147225</v>
      </c>
      <c r="C86" s="18">
        <f t="shared" si="210"/>
        <v>-3.1307112841171048</v>
      </c>
      <c r="D86" s="18">
        <f t="shared" si="210"/>
        <v>3.6045092970701686</v>
      </c>
      <c r="E86" s="18">
        <f t="shared" si="210"/>
        <v>2.4588373388596541</v>
      </c>
      <c r="F86" s="18">
        <f t="shared" si="211"/>
        <v>2.4556356744847685</v>
      </c>
      <c r="H86" s="18">
        <f t="shared" si="212"/>
        <v>2.8393133630714606</v>
      </c>
      <c r="I86" s="18">
        <f t="shared" si="213"/>
        <v>3.3514549924114512</v>
      </c>
      <c r="J86" s="18">
        <f t="shared" si="214"/>
        <v>5.273155083292469</v>
      </c>
      <c r="L86" t="str">
        <f t="shared" si="255"/>
        <v>23 Teaching and other educational professionals</v>
      </c>
      <c r="M86" s="18">
        <f t="shared" si="215"/>
        <v>5.1709314740659762</v>
      </c>
      <c r="N86" s="18">
        <f t="shared" si="215"/>
        <v>0.58839737356848332</v>
      </c>
      <c r="O86" s="18">
        <f t="shared" si="215"/>
        <v>3.168924940671225</v>
      </c>
      <c r="P86" s="18">
        <f t="shared" si="215"/>
        <v>2.3733211145908095</v>
      </c>
      <c r="Q86" s="18">
        <f t="shared" si="216"/>
        <v>2.5085336732584285</v>
      </c>
      <c r="S86" s="18">
        <f t="shared" si="217"/>
        <v>2.6378383287206431</v>
      </c>
      <c r="T86" s="18">
        <f t="shared" si="218"/>
        <v>3.3996543253490996</v>
      </c>
      <c r="U86" s="18">
        <f t="shared" si="219"/>
        <v>5.166528228707179</v>
      </c>
      <c r="W86" t="str">
        <f t="shared" si="256"/>
        <v>23 Teaching and other educational professionals</v>
      </c>
      <c r="X86" s="18">
        <f t="shared" si="220"/>
        <v>-3.2779117279841952</v>
      </c>
      <c r="Y86" s="18">
        <f t="shared" si="220"/>
        <v>4.4213702433522739</v>
      </c>
      <c r="Z86" s="18">
        <f t="shared" si="220"/>
        <v>-2.2346930651436225</v>
      </c>
      <c r="AA86" s="18">
        <f t="shared" si="220"/>
        <v>-2.461885359902205</v>
      </c>
      <c r="AB86" s="18">
        <f t="shared" si="221"/>
        <v>-1.9740523024729173</v>
      </c>
      <c r="AD86" s="18">
        <f t="shared" si="222"/>
        <v>-2.3862133180653</v>
      </c>
      <c r="AE86" s="18">
        <f t="shared" si="223"/>
        <v>2.5140453354237868</v>
      </c>
      <c r="AF86" s="18">
        <f t="shared" si="224"/>
        <v>0.92070146951188647</v>
      </c>
      <c r="AH86" t="str">
        <f t="shared" si="257"/>
        <v>23 Teaching and other educational professionals</v>
      </c>
      <c r="AI86" s="18">
        <f t="shared" si="225"/>
        <v>-11.928942569408029</v>
      </c>
      <c r="AJ86" s="18">
        <f t="shared" si="225"/>
        <v>-12.479491291720768</v>
      </c>
      <c r="AK86" s="18">
        <f t="shared" si="225"/>
        <v>-5.2040046833655929</v>
      </c>
      <c r="AL86" s="18">
        <f t="shared" si="225"/>
        <v>0.64386155104652065</v>
      </c>
      <c r="AM86" s="18">
        <f t="shared" si="226"/>
        <v>-2.0801377190723058</v>
      </c>
      <c r="AO86" s="18">
        <f t="shared" si="227"/>
        <v>-1.3444494073186264</v>
      </c>
      <c r="AP86" s="18">
        <f t="shared" si="228"/>
        <v>1.6534627746490616</v>
      </c>
      <c r="AQ86" s="18">
        <f t="shared" si="229"/>
        <v>0.60770723232994595</v>
      </c>
      <c r="AS86" t="str">
        <f t="shared" si="258"/>
        <v>23 Teaching and other educational professionals</v>
      </c>
      <c r="AT86" s="18">
        <f t="shared" si="230"/>
        <v>1.088056087969469</v>
      </c>
      <c r="AU86" s="18">
        <f t="shared" si="230"/>
        <v>-10.029592827899947</v>
      </c>
      <c r="AV86" s="18">
        <f t="shared" si="230"/>
        <v>-2.5323058108724927</v>
      </c>
      <c r="AW86" s="18">
        <f t="shared" si="230"/>
        <v>-2.1893340132428385</v>
      </c>
      <c r="AX86" s="18">
        <f t="shared" si="231"/>
        <v>-2.8055242446500595</v>
      </c>
      <c r="AZ86" s="18">
        <f t="shared" si="232"/>
        <v>-2.3037918318199235</v>
      </c>
      <c r="BA86" s="18">
        <f t="shared" si="233"/>
        <v>2.4416045465732283</v>
      </c>
      <c r="BB86" s="18">
        <f t="shared" si="234"/>
        <v>0.88284747942897202</v>
      </c>
      <c r="BD86" t="str">
        <f t="shared" si="259"/>
        <v>23 Teaching and other educational professionals</v>
      </c>
      <c r="BE86" s="18">
        <f t="shared" si="235"/>
        <v>3.1659648457403655</v>
      </c>
      <c r="BF86" s="18">
        <f t="shared" si="235"/>
        <v>-5.9566718191833452</v>
      </c>
      <c r="BG86" s="18">
        <f t="shared" si="235"/>
        <v>0.21039563795379745</v>
      </c>
      <c r="BH86" s="18">
        <f t="shared" si="235"/>
        <v>0.9477063074962766</v>
      </c>
      <c r="BI86" s="18">
        <f t="shared" si="236"/>
        <v>0.2717343639135672</v>
      </c>
      <c r="BK86" s="18">
        <f t="shared" si="237"/>
        <v>0.70133528512075216</v>
      </c>
      <c r="BL86" s="18">
        <f t="shared" si="238"/>
        <v>2.4254557882291028</v>
      </c>
      <c r="BM86" s="18">
        <f t="shared" si="239"/>
        <v>2.9341978362421806</v>
      </c>
      <c r="BO86" t="str">
        <f t="shared" si="260"/>
        <v>23 Teaching and other educational professionals</v>
      </c>
      <c r="BP86" s="18">
        <f t="shared" si="240"/>
        <v>1.761471908753931</v>
      </c>
      <c r="BQ86" s="18">
        <f t="shared" si="240"/>
        <v>-9.7887910754837932</v>
      </c>
      <c r="BR86" s="18">
        <f t="shared" si="240"/>
        <v>-2.5110126878192363</v>
      </c>
      <c r="BS86" s="18">
        <f t="shared" si="240"/>
        <v>-2.6164664690922823</v>
      </c>
      <c r="BT86" s="18">
        <f t="shared" si="241"/>
        <v>-3.0482061316635445</v>
      </c>
      <c r="BV86" s="18">
        <f t="shared" si="242"/>
        <v>-2.5813278891310798</v>
      </c>
      <c r="BW86" s="18">
        <f t="shared" si="243"/>
        <v>2.2462924852117094</v>
      </c>
      <c r="BX86" s="18">
        <f t="shared" si="244"/>
        <v>0.45808001694205291</v>
      </c>
      <c r="BZ86" t="str">
        <f t="shared" si="261"/>
        <v>23 Teaching and other educational professionals</v>
      </c>
      <c r="CA86" s="18">
        <f t="shared" si="245"/>
        <v>6.3155841395218015</v>
      </c>
      <c r="CB86" s="18">
        <f t="shared" si="245"/>
        <v>7.1392974183798419</v>
      </c>
      <c r="CC86" s="18">
        <f t="shared" si="245"/>
        <v>-1.5701520148537984</v>
      </c>
      <c r="CD86" s="18">
        <f t="shared" si="245"/>
        <v>-1.5486435872566928</v>
      </c>
      <c r="CE86" s="18">
        <f t="shared" si="246"/>
        <v>-1.0336634723371763</v>
      </c>
      <c r="CG86" s="18">
        <f t="shared" si="247"/>
        <v>-1.5558135852850707</v>
      </c>
      <c r="CH86" s="18">
        <f t="shared" si="248"/>
        <v>2.034597374758107</v>
      </c>
      <c r="CI86" s="18">
        <f t="shared" si="249"/>
        <v>0.89584683946946075</v>
      </c>
      <c r="CK86" t="str">
        <f t="shared" si="262"/>
        <v>23 Teaching and other educational professionals</v>
      </c>
      <c r="CL86" s="18">
        <f t="shared" si="250"/>
        <v>5.994987854104683</v>
      </c>
      <c r="CM86" s="18">
        <f t="shared" si="250"/>
        <v>40.527757318381916</v>
      </c>
      <c r="CN86" s="18">
        <f t="shared" si="250"/>
        <v>1.2444115882803475</v>
      </c>
      <c r="CO86" s="18">
        <f t="shared" si="250"/>
        <v>-2.1424973283160176</v>
      </c>
      <c r="CP86" s="18">
        <f t="shared" si="251"/>
        <v>1.1660792294629241</v>
      </c>
      <c r="CR86" s="18">
        <f t="shared" si="252"/>
        <v>-1.0263076632108126</v>
      </c>
      <c r="CS86" s="18">
        <f t="shared" si="253"/>
        <v>2.3382097438569671</v>
      </c>
      <c r="CT86" s="18">
        <f t="shared" si="254"/>
        <v>1.6116483265229853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7.3546765432276562</v>
      </c>
      <c r="C87" s="18">
        <f t="shared" si="210"/>
        <v>0.25074265695095299</v>
      </c>
      <c r="D87" s="18">
        <f t="shared" si="210"/>
        <v>7.5896010490057009</v>
      </c>
      <c r="E87" s="18">
        <f t="shared" si="210"/>
        <v>4.4355237403340686</v>
      </c>
      <c r="F87" s="18">
        <f t="shared" si="211"/>
        <v>5.1420277327541841</v>
      </c>
      <c r="H87" s="18">
        <f t="shared" si="212"/>
        <v>5.4764728303707821</v>
      </c>
      <c r="I87" s="18">
        <f t="shared" si="213"/>
        <v>3.8848083638943987</v>
      </c>
      <c r="J87" s="18">
        <f t="shared" si="214"/>
        <v>7.5900468632658535</v>
      </c>
      <c r="L87" t="str">
        <f t="shared" si="255"/>
        <v>24 Business, media and public service professionals</v>
      </c>
      <c r="M87" s="18">
        <f t="shared" si="215"/>
        <v>7.5891804296627674</v>
      </c>
      <c r="N87" s="18">
        <f t="shared" si="215"/>
        <v>6.5498363722502839</v>
      </c>
      <c r="O87" s="18">
        <f t="shared" si="215"/>
        <v>6.1283030649016412</v>
      </c>
      <c r="P87" s="18">
        <f t="shared" si="215"/>
        <v>3.8923726383032875</v>
      </c>
      <c r="Q87" s="18">
        <f t="shared" si="216"/>
        <v>4.7512214723628654</v>
      </c>
      <c r="S87" s="18">
        <f t="shared" si="217"/>
        <v>4.6323990493236433</v>
      </c>
      <c r="T87" s="18">
        <f t="shared" si="218"/>
        <v>3.7420349499646122</v>
      </c>
      <c r="U87" s="18">
        <f t="shared" si="219"/>
        <v>6.8655332924814738</v>
      </c>
      <c r="W87" t="str">
        <f t="shared" si="256"/>
        <v>24 Business, media and public service professionals</v>
      </c>
      <c r="X87" s="18">
        <f t="shared" si="220"/>
        <v>1.5017468576563608</v>
      </c>
      <c r="Y87" s="18">
        <f t="shared" si="220"/>
        <v>9.3640053715722047</v>
      </c>
      <c r="Z87" s="18">
        <f t="shared" si="220"/>
        <v>2.3243920798207141</v>
      </c>
      <c r="AA87" s="18">
        <f t="shared" si="220"/>
        <v>0.38549627851613977</v>
      </c>
      <c r="AB87" s="18">
        <f t="shared" si="221"/>
        <v>1.5295587083845819</v>
      </c>
      <c r="AD87" s="18">
        <f t="shared" si="222"/>
        <v>1.0276779821297488</v>
      </c>
      <c r="AE87" s="18">
        <f t="shared" si="223"/>
        <v>3.1400142053895408</v>
      </c>
      <c r="AF87" s="18">
        <f t="shared" si="224"/>
        <v>3.8240970936672669</v>
      </c>
      <c r="AH87" t="str">
        <f t="shared" si="257"/>
        <v>24 Business, media and public service professionals</v>
      </c>
      <c r="AI87" s="18">
        <f t="shared" si="225"/>
        <v>-2.5209859245855504</v>
      </c>
      <c r="AJ87" s="18">
        <f t="shared" si="225"/>
        <v>11.412876328011489</v>
      </c>
      <c r="AK87" s="18">
        <f t="shared" si="225"/>
        <v>0.14130034350987586</v>
      </c>
      <c r="AL87" s="18">
        <f t="shared" si="225"/>
        <v>0.13630405008588919</v>
      </c>
      <c r="AM87" s="18">
        <f t="shared" si="226"/>
        <v>0.80795823055364036</v>
      </c>
      <c r="AO87" s="18">
        <f t="shared" si="227"/>
        <v>0.13796945352912982</v>
      </c>
      <c r="AP87" s="18">
        <f t="shared" si="228"/>
        <v>2.2267219576433517</v>
      </c>
      <c r="AQ87" s="18">
        <f t="shared" si="229"/>
        <v>2.3283596932642148</v>
      </c>
      <c r="AS87" t="str">
        <f t="shared" si="258"/>
        <v>24 Business, media and public service professionals</v>
      </c>
      <c r="AT87" s="18">
        <f t="shared" si="230"/>
        <v>0.87173125926436335</v>
      </c>
      <c r="AU87" s="18">
        <f t="shared" si="230"/>
        <v>11.000641775471909</v>
      </c>
      <c r="AV87" s="18">
        <f t="shared" si="230"/>
        <v>2.034511884572221</v>
      </c>
      <c r="AW87" s="18">
        <f t="shared" si="230"/>
        <v>0.5024835892885271</v>
      </c>
      <c r="AX87" s="18">
        <f t="shared" si="231"/>
        <v>1.6077432013658521</v>
      </c>
      <c r="AZ87" s="18">
        <f t="shared" si="232"/>
        <v>1.0105865799882929</v>
      </c>
      <c r="BA87" s="18">
        <f t="shared" si="233"/>
        <v>3.0026439535290494</v>
      </c>
      <c r="BB87" s="18">
        <f t="shared" si="234"/>
        <v>3.687124789014673</v>
      </c>
      <c r="BD87" t="str">
        <f t="shared" si="259"/>
        <v>24 Business, media and public service professionals</v>
      </c>
      <c r="BE87" s="18">
        <f t="shared" si="235"/>
        <v>4.3202622803347746</v>
      </c>
      <c r="BF87" s="18">
        <f t="shared" si="235"/>
        <v>6.9794268164652395</v>
      </c>
      <c r="BG87" s="18">
        <f t="shared" si="235"/>
        <v>1.3798003398759473</v>
      </c>
      <c r="BH87" s="18">
        <f t="shared" si="235"/>
        <v>0.76488702270642861</v>
      </c>
      <c r="BI87" s="18">
        <f t="shared" si="236"/>
        <v>1.3349722659890872</v>
      </c>
      <c r="BK87" s="18">
        <f t="shared" si="237"/>
        <v>0.96944259384146303</v>
      </c>
      <c r="BL87" s="18">
        <f t="shared" si="238"/>
        <v>2.4324024212774464</v>
      </c>
      <c r="BM87" s="18">
        <f t="shared" si="239"/>
        <v>3.1387571412979876</v>
      </c>
      <c r="BO87" t="str">
        <f t="shared" si="260"/>
        <v>24 Business, media and public service professionals</v>
      </c>
      <c r="BP87" s="18">
        <f t="shared" si="240"/>
        <v>0.61958307808873681</v>
      </c>
      <c r="BQ87" s="18">
        <f t="shared" si="240"/>
        <v>14.874821329932253</v>
      </c>
      <c r="BR87" s="18">
        <f t="shared" si="240"/>
        <v>-2.1535176858884064</v>
      </c>
      <c r="BS87" s="18">
        <f t="shared" si="240"/>
        <v>-2.6389413384049765</v>
      </c>
      <c r="BT87" s="18">
        <f t="shared" si="241"/>
        <v>-1.4741391578777741</v>
      </c>
      <c r="BV87" s="18">
        <f t="shared" si="242"/>
        <v>-2.4774016262424703</v>
      </c>
      <c r="BW87" s="18">
        <f t="shared" si="243"/>
        <v>2.0301702713080516</v>
      </c>
      <c r="BX87" s="18">
        <f t="shared" si="244"/>
        <v>0.25058788632243978</v>
      </c>
      <c r="BZ87" t="str">
        <f t="shared" si="261"/>
        <v>24 Business, media and public service professionals</v>
      </c>
      <c r="CA87" s="18">
        <f t="shared" si="245"/>
        <v>9.0687821365146313</v>
      </c>
      <c r="CB87" s="18">
        <f t="shared" si="245"/>
        <v>4.1194891515748955</v>
      </c>
      <c r="CC87" s="18">
        <f t="shared" si="245"/>
        <v>-1.0955360379876433</v>
      </c>
      <c r="CD87" s="18">
        <f t="shared" si="245"/>
        <v>-2.1519218904062165</v>
      </c>
      <c r="CE87" s="18">
        <f t="shared" si="246"/>
        <v>-1.4410868000914956</v>
      </c>
      <c r="CG87" s="18">
        <f t="shared" si="247"/>
        <v>-1.8010529417165411</v>
      </c>
      <c r="CH87" s="18">
        <f t="shared" si="248"/>
        <v>1.8050256636892081</v>
      </c>
      <c r="CI87" s="18">
        <f t="shared" si="249"/>
        <v>0.44689563568116597</v>
      </c>
      <c r="CK87" t="str">
        <f t="shared" si="262"/>
        <v>24 Business, media and public service professionals</v>
      </c>
      <c r="CL87" s="18">
        <f t="shared" si="250"/>
        <v>6.871756364413506</v>
      </c>
      <c r="CM87" s="18">
        <f t="shared" si="250"/>
        <v>40.806070053895162</v>
      </c>
      <c r="CN87" s="18">
        <f t="shared" si="250"/>
        <v>-1.0868920441464591</v>
      </c>
      <c r="CO87" s="18">
        <f t="shared" si="250"/>
        <v>-1.5521708257311251</v>
      </c>
      <c r="CP87" s="18">
        <f t="shared" si="251"/>
        <v>0.8229739829375804</v>
      </c>
      <c r="CR87" s="18">
        <f t="shared" si="252"/>
        <v>-1.3973215896160185</v>
      </c>
      <c r="CS87" s="18">
        <f t="shared" si="253"/>
        <v>1.9089521257828368</v>
      </c>
      <c r="CT87" s="18">
        <f t="shared" si="254"/>
        <v>0.86360351048710982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10.176640718810525</v>
      </c>
      <c r="C88" s="18">
        <f t="shared" si="210"/>
        <v>14.371263609305096</v>
      </c>
      <c r="D88" s="18">
        <f t="shared" si="210"/>
        <v>3.3868083453738596</v>
      </c>
      <c r="E88" s="18">
        <f t="shared" si="210"/>
        <v>4.713233926882987</v>
      </c>
      <c r="F88" s="18">
        <f t="shared" si="211"/>
        <v>4.8735919195851629</v>
      </c>
      <c r="H88" s="18">
        <f t="shared" si="212"/>
        <v>4.269211913598836</v>
      </c>
      <c r="I88" s="18">
        <f t="shared" si="213"/>
        <v>3.2939759911262412</v>
      </c>
      <c r="J88" s="18">
        <f t="shared" si="214"/>
        <v>6.2938473763719083</v>
      </c>
      <c r="L88" t="str">
        <f t="shared" si="255"/>
        <v>31 Science, engineering and technology associate professionals</v>
      </c>
      <c r="M88" s="18">
        <f t="shared" si="215"/>
        <v>8.5556005313903718</v>
      </c>
      <c r="N88" s="18">
        <f t="shared" si="215"/>
        <v>7.4278438782384937</v>
      </c>
      <c r="O88" s="18">
        <f t="shared" si="215"/>
        <v>2.7990965860757333</v>
      </c>
      <c r="P88" s="18">
        <f t="shared" si="215"/>
        <v>4.1370966322306968</v>
      </c>
      <c r="Q88" s="18">
        <f t="shared" si="216"/>
        <v>3.9189799522285851</v>
      </c>
      <c r="S88" s="18">
        <f t="shared" si="217"/>
        <v>3.6891727283774989</v>
      </c>
      <c r="T88" s="18">
        <f t="shared" si="218"/>
        <v>3.0430186957487226</v>
      </c>
      <c r="U88" s="18">
        <f t="shared" si="219"/>
        <v>5.6779422545324643</v>
      </c>
      <c r="W88" t="str">
        <f t="shared" si="256"/>
        <v>31 Science, engineering and technology associate professionals</v>
      </c>
      <c r="X88" s="18">
        <f t="shared" si="220"/>
        <v>3.621005667277144</v>
      </c>
      <c r="Y88" s="18">
        <f t="shared" si="220"/>
        <v>9.2227630427625495</v>
      </c>
      <c r="Z88" s="18">
        <f t="shared" si="220"/>
        <v>-1.1912552210391003</v>
      </c>
      <c r="AA88" s="18">
        <f t="shared" si="220"/>
        <v>0.72165211905064197</v>
      </c>
      <c r="AB88" s="18">
        <f t="shared" si="221"/>
        <v>0.62824648634738356</v>
      </c>
      <c r="AD88" s="18">
        <f t="shared" si="222"/>
        <v>7.9936537599500923E-2</v>
      </c>
      <c r="AE88" s="18">
        <f t="shared" si="223"/>
        <v>2.4993403832169303</v>
      </c>
      <c r="AF88" s="18">
        <f t="shared" si="224"/>
        <v>2.5560165320001493</v>
      </c>
      <c r="AH88" t="str">
        <f t="shared" si="257"/>
        <v>31 Science, engineering and technology associate professionals</v>
      </c>
      <c r="AI88" s="18">
        <f t="shared" si="225"/>
        <v>4.2689587265893669</v>
      </c>
      <c r="AJ88" s="18">
        <f t="shared" si="225"/>
        <v>3.0582818918723387</v>
      </c>
      <c r="AK88" s="18">
        <f t="shared" si="225"/>
        <v>0.75429286596182532</v>
      </c>
      <c r="AL88" s="18">
        <f t="shared" si="225"/>
        <v>2.3716602278016863</v>
      </c>
      <c r="AM88" s="18">
        <f t="shared" si="226"/>
        <v>1.9060304952326579</v>
      </c>
      <c r="AO88" s="18">
        <f t="shared" si="227"/>
        <v>1.8296733939361154</v>
      </c>
      <c r="AP88" s="18">
        <f t="shared" si="228"/>
        <v>2.9215975805755523</v>
      </c>
      <c r="AQ88" s="18">
        <f t="shared" si="229"/>
        <v>4.1970856112681476</v>
      </c>
      <c r="AS88" t="str">
        <f t="shared" si="258"/>
        <v>31 Science, engineering and technology associate professionals</v>
      </c>
      <c r="AT88" s="18">
        <f t="shared" si="230"/>
        <v>1.5732933497363932</v>
      </c>
      <c r="AU88" s="18">
        <f t="shared" si="230"/>
        <v>1.8012970427204067</v>
      </c>
      <c r="AV88" s="18">
        <f t="shared" si="230"/>
        <v>-3.1663671218942757</v>
      </c>
      <c r="AW88" s="18">
        <f t="shared" si="230"/>
        <v>-0.39645221728368263</v>
      </c>
      <c r="AX88" s="18">
        <f t="shared" si="231"/>
        <v>-1.1356916686938834</v>
      </c>
      <c r="AZ88" s="18">
        <f t="shared" si="232"/>
        <v>-1.3284507719262928</v>
      </c>
      <c r="BA88" s="18">
        <f t="shared" si="233"/>
        <v>1.9795774019479184</v>
      </c>
      <c r="BB88" s="18">
        <f t="shared" si="234"/>
        <v>0.99477913616730085</v>
      </c>
      <c r="BD88" t="str">
        <f t="shared" si="259"/>
        <v>31 Science, engineering and technology associate professionals</v>
      </c>
      <c r="BE88" s="18">
        <f t="shared" si="235"/>
        <v>1.8403618603912042</v>
      </c>
      <c r="BF88" s="18">
        <f t="shared" si="235"/>
        <v>12.328064844832753</v>
      </c>
      <c r="BG88" s="18">
        <f t="shared" si="235"/>
        <v>-5.7028109415286572</v>
      </c>
      <c r="BH88" s="18">
        <f t="shared" si="235"/>
        <v>-2.2236845458255772</v>
      </c>
      <c r="BI88" s="18">
        <f t="shared" si="236"/>
        <v>-2.48253167641731</v>
      </c>
      <c r="BK88" s="18">
        <f t="shared" si="237"/>
        <v>-3.397426994990016</v>
      </c>
      <c r="BL88" s="18">
        <f t="shared" si="238"/>
        <v>1.4379857569062127</v>
      </c>
      <c r="BM88" s="18">
        <f t="shared" si="239"/>
        <v>-1.2008586771109497</v>
      </c>
      <c r="BO88" t="str">
        <f t="shared" si="260"/>
        <v>31 Science, engineering and technology associate professionals</v>
      </c>
      <c r="BP88" s="18">
        <f t="shared" si="240"/>
        <v>1.7109412977347693</v>
      </c>
      <c r="BQ88" s="18">
        <f t="shared" si="240"/>
        <v>15.647898826616057</v>
      </c>
      <c r="BR88" s="18">
        <f t="shared" si="240"/>
        <v>-5.6895329172307996</v>
      </c>
      <c r="BS88" s="18">
        <f t="shared" si="240"/>
        <v>-1.4257679043574778</v>
      </c>
      <c r="BT88" s="18">
        <f t="shared" si="241"/>
        <v>-1.8030037873586591</v>
      </c>
      <c r="BV88" s="18">
        <f t="shared" si="242"/>
        <v>-2.8680218206809549</v>
      </c>
      <c r="BW88" s="18">
        <f t="shared" si="243"/>
        <v>1.7142116149506892</v>
      </c>
      <c r="BX88" s="18">
        <f t="shared" si="244"/>
        <v>-0.4350018234116737</v>
      </c>
      <c r="BZ88" t="str">
        <f t="shared" si="261"/>
        <v>31 Science, engineering and technology associate professionals</v>
      </c>
      <c r="CA88" s="18">
        <f t="shared" si="245"/>
        <v>10.096768539185863</v>
      </c>
      <c r="CB88" s="18">
        <f t="shared" si="245"/>
        <v>8.7550406396764036</v>
      </c>
      <c r="CC88" s="18">
        <f t="shared" si="245"/>
        <v>-4.3534400529992467</v>
      </c>
      <c r="CD88" s="18">
        <f t="shared" si="245"/>
        <v>-0.97312229198126543</v>
      </c>
      <c r="CE88" s="18">
        <f t="shared" si="246"/>
        <v>-1.4667201385821893</v>
      </c>
      <c r="CG88" s="18">
        <f t="shared" si="247"/>
        <v>-2.112964619452784</v>
      </c>
      <c r="CH88" s="18">
        <f t="shared" si="248"/>
        <v>1.538817767785905</v>
      </c>
      <c r="CI88" s="18">
        <f t="shared" si="249"/>
        <v>-0.11204249269511912</v>
      </c>
      <c r="CK88" t="str">
        <f t="shared" si="262"/>
        <v>31 Science, engineering and technology associate professionals</v>
      </c>
      <c r="CL88" s="18">
        <f t="shared" si="250"/>
        <v>8.2445678436613878</v>
      </c>
      <c r="CM88" s="18">
        <f t="shared" si="250"/>
        <v>44.191597720537935</v>
      </c>
      <c r="CN88" s="18">
        <f t="shared" si="250"/>
        <v>-0.71877267645875653</v>
      </c>
      <c r="CO88" s="18">
        <f t="shared" si="250"/>
        <v>1.3514969528415355</v>
      </c>
      <c r="CP88" s="18">
        <f t="shared" si="251"/>
        <v>2.9434176122823175</v>
      </c>
      <c r="CR88" s="18">
        <f t="shared" si="252"/>
        <v>0.65665428027279482</v>
      </c>
      <c r="CS88" s="18">
        <f t="shared" si="253"/>
        <v>2.2491926182336419</v>
      </c>
      <c r="CT88" s="18">
        <f t="shared" si="254"/>
        <v>2.7363053404008575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6.2254811333273263</v>
      </c>
      <c r="C89" s="18">
        <f t="shared" si="210"/>
        <v>-14.996794121943202</v>
      </c>
      <c r="D89" s="18">
        <f t="shared" si="210"/>
        <v>7.5578049197774</v>
      </c>
      <c r="E89" s="18">
        <f t="shared" si="210"/>
        <v>6.0497278867109427</v>
      </c>
      <c r="F89" s="18">
        <f t="shared" si="211"/>
        <v>5.0561022862278149</v>
      </c>
      <c r="H89" s="18">
        <f t="shared" si="212"/>
        <v>6.5500560389422091</v>
      </c>
      <c r="I89" s="18">
        <f t="shared" si="213"/>
        <v>4.8483840397623323</v>
      </c>
      <c r="J89" s="18">
        <f t="shared" si="214"/>
        <v>8.9638114788064485</v>
      </c>
      <c r="L89" t="str">
        <f t="shared" si="255"/>
        <v>32 Health and social care associate professionals</v>
      </c>
      <c r="M89" s="18">
        <f t="shared" si="215"/>
        <v>5.954965529287426</v>
      </c>
      <c r="N89" s="18">
        <f t="shared" si="215"/>
        <v>0.37136925866023685</v>
      </c>
      <c r="O89" s="18">
        <f t="shared" si="215"/>
        <v>5.9453298978925595</v>
      </c>
      <c r="P89" s="18">
        <f t="shared" si="215"/>
        <v>5.702276484729607</v>
      </c>
      <c r="Q89" s="18">
        <f t="shared" si="216"/>
        <v>5.4366008892564599</v>
      </c>
      <c r="S89" s="18">
        <f t="shared" si="217"/>
        <v>5.7832322704680417</v>
      </c>
      <c r="T89" s="18">
        <f t="shared" si="218"/>
        <v>4.5101856033682886</v>
      </c>
      <c r="U89" s="18">
        <f t="shared" si="219"/>
        <v>8.2016919406705302</v>
      </c>
      <c r="W89" t="str">
        <f t="shared" si="256"/>
        <v>32 Health and social care associate professionals</v>
      </c>
      <c r="X89" s="18">
        <f t="shared" si="220"/>
        <v>0.10426051395537872</v>
      </c>
      <c r="Y89" s="18">
        <f t="shared" si="220"/>
        <v>5.250959930633603</v>
      </c>
      <c r="Z89" s="18">
        <f t="shared" si="220"/>
        <v>3.376806410426747</v>
      </c>
      <c r="AA89" s="18">
        <f t="shared" si="220"/>
        <v>2.4062594956834493</v>
      </c>
      <c r="AB89" s="18">
        <f t="shared" si="221"/>
        <v>2.8846100860099977</v>
      </c>
      <c r="AD89" s="18">
        <f t="shared" si="222"/>
        <v>2.7287584504312123</v>
      </c>
      <c r="AE89" s="18">
        <f t="shared" si="223"/>
        <v>4.0767129079990916</v>
      </c>
      <c r="AF89" s="18">
        <f t="shared" si="224"/>
        <v>5.7663203859845913</v>
      </c>
      <c r="AH89" t="str">
        <f t="shared" si="257"/>
        <v>32 Health and social care associate professionals</v>
      </c>
      <c r="AI89" s="18">
        <f t="shared" si="225"/>
        <v>-6.6805430067863769</v>
      </c>
      <c r="AJ89" s="18">
        <f t="shared" si="225"/>
        <v>-0.5744690962338761</v>
      </c>
      <c r="AK89" s="18">
        <f t="shared" si="225"/>
        <v>-4.168812822005652</v>
      </c>
      <c r="AL89" s="18">
        <f t="shared" si="225"/>
        <v>-4.1424252897587106</v>
      </c>
      <c r="AM89" s="18">
        <f t="shared" si="226"/>
        <v>-3.9314934797248235</v>
      </c>
      <c r="AO89" s="18">
        <f t="shared" si="227"/>
        <v>-4.1512219410668187</v>
      </c>
      <c r="AP89" s="18">
        <f t="shared" si="228"/>
        <v>1.9232623612199795</v>
      </c>
      <c r="AQ89" s="18">
        <f t="shared" si="229"/>
        <v>-0.99908177950851496</v>
      </c>
      <c r="AS89" t="str">
        <f t="shared" si="258"/>
        <v>32 Health and social care associate professionals</v>
      </c>
      <c r="AT89" s="18">
        <f t="shared" si="230"/>
        <v>0.2138955455915692</v>
      </c>
      <c r="AU89" s="18">
        <f t="shared" si="230"/>
        <v>13.064617863266804</v>
      </c>
      <c r="AV89" s="18">
        <f t="shared" si="230"/>
        <v>1.0112266236125267</v>
      </c>
      <c r="AW89" s="18">
        <f t="shared" si="230"/>
        <v>1.5419782257388714</v>
      </c>
      <c r="AX89" s="18">
        <f t="shared" si="231"/>
        <v>2.0591498882038373</v>
      </c>
      <c r="AZ89" s="18">
        <f t="shared" si="232"/>
        <v>1.3647518829018379</v>
      </c>
      <c r="BA89" s="18">
        <f t="shared" si="233"/>
        <v>3.4258986844343919</v>
      </c>
      <c r="BB89" s="18">
        <f t="shared" si="234"/>
        <v>4.3090879397915005</v>
      </c>
      <c r="BD89" t="str">
        <f t="shared" si="259"/>
        <v>32 Health and social care associate professionals</v>
      </c>
      <c r="BE89" s="18">
        <f t="shared" si="235"/>
        <v>5.9961524134965805</v>
      </c>
      <c r="BF89" s="18">
        <f t="shared" si="235"/>
        <v>-0.65323764874595236</v>
      </c>
      <c r="BG89" s="18">
        <f t="shared" si="235"/>
        <v>1.5196245341277059</v>
      </c>
      <c r="BH89" s="18">
        <f t="shared" si="235"/>
        <v>1.8917413559850438</v>
      </c>
      <c r="BI89" s="18">
        <f t="shared" si="236"/>
        <v>1.6145383904588639</v>
      </c>
      <c r="BK89" s="18">
        <f t="shared" si="237"/>
        <v>1.7675511081915785</v>
      </c>
      <c r="BL89" s="18">
        <f t="shared" si="238"/>
        <v>3.2360977422021486</v>
      </c>
      <c r="BM89" s="18">
        <f t="shared" si="239"/>
        <v>4.4193229529606803</v>
      </c>
      <c r="BO89" t="str">
        <f t="shared" si="260"/>
        <v>32 Health and social care associate professionals</v>
      </c>
      <c r="BP89" s="18">
        <f t="shared" si="240"/>
        <v>2.2528015736148488</v>
      </c>
      <c r="BQ89" s="18">
        <f t="shared" si="240"/>
        <v>-9.1820155663141954</v>
      </c>
      <c r="BR89" s="18">
        <f t="shared" si="240"/>
        <v>-1.8777972370016882</v>
      </c>
      <c r="BS89" s="18">
        <f t="shared" si="240"/>
        <v>-2.4247570744723279</v>
      </c>
      <c r="BT89" s="18">
        <f t="shared" si="241"/>
        <v>-2.6916082647326478</v>
      </c>
      <c r="BV89" s="18">
        <f t="shared" si="242"/>
        <v>-2.2427767376511976</v>
      </c>
      <c r="BW89" s="18">
        <f t="shared" si="243"/>
        <v>2.5256629362170102</v>
      </c>
      <c r="BX89" s="18">
        <f t="shared" si="244"/>
        <v>1.0253170576575377</v>
      </c>
      <c r="BZ89" t="str">
        <f t="shared" si="261"/>
        <v>32 Health and social care associate professionals</v>
      </c>
      <c r="CA89" s="18">
        <f t="shared" si="245"/>
        <v>2.0291034589830836</v>
      </c>
      <c r="CB89" s="18">
        <f t="shared" si="245"/>
        <v>-5.9268933333689429</v>
      </c>
      <c r="CC89" s="18">
        <f t="shared" si="245"/>
        <v>-2.804888959644225</v>
      </c>
      <c r="CD89" s="18">
        <f t="shared" si="245"/>
        <v>-2.6670883643265086</v>
      </c>
      <c r="CE89" s="18">
        <f t="shared" si="246"/>
        <v>-2.9170876238149068</v>
      </c>
      <c r="CG89" s="18">
        <f t="shared" si="247"/>
        <v>-2.7130435902041672</v>
      </c>
      <c r="CH89" s="18">
        <f t="shared" si="248"/>
        <v>1.8371863974858016</v>
      </c>
      <c r="CI89" s="18">
        <f t="shared" si="249"/>
        <v>-0.16221227854641418</v>
      </c>
      <c r="CK89" t="str">
        <f t="shared" si="262"/>
        <v>32 Health and social care associate professionals</v>
      </c>
      <c r="CL89" s="18">
        <f t="shared" si="250"/>
        <v>0.50332562135844139</v>
      </c>
      <c r="CM89" s="18">
        <f t="shared" si="250"/>
        <v>45.15882538827298</v>
      </c>
      <c r="CN89" s="18">
        <f t="shared" si="250"/>
        <v>0.95395055931517536</v>
      </c>
      <c r="CO89" s="18">
        <f t="shared" si="250"/>
        <v>2.0943618379811513</v>
      </c>
      <c r="CP89" s="18">
        <f t="shared" si="251"/>
        <v>3.9991648193370199</v>
      </c>
      <c r="CR89" s="18">
        <f t="shared" si="252"/>
        <v>1.7128004971490585</v>
      </c>
      <c r="CS89" s="18">
        <f t="shared" si="253"/>
        <v>2.7512780234887124</v>
      </c>
      <c r="CT89" s="18">
        <f t="shared" si="254"/>
        <v>3.9678531521717186</v>
      </c>
    </row>
    <row r="90" spans="1:98" x14ac:dyDescent="0.2">
      <c r="A90" t="str">
        <f t="shared" si="209"/>
        <v>33 Protective service occupations</v>
      </c>
      <c r="B90" s="18">
        <f t="shared" si="210"/>
        <v>3.5325906286436615</v>
      </c>
      <c r="C90" s="18">
        <f t="shared" si="210"/>
        <v>6.5090691824401414</v>
      </c>
      <c r="D90" s="18">
        <f t="shared" si="210"/>
        <v>12.296058148521771</v>
      </c>
      <c r="E90" s="18">
        <f t="shared" si="210"/>
        <v>5.7816543961305866</v>
      </c>
      <c r="F90" s="18">
        <f t="shared" si="211"/>
        <v>7.8219156609439233</v>
      </c>
      <c r="H90" s="18">
        <f t="shared" si="212"/>
        <v>7.9100119381814826</v>
      </c>
      <c r="I90" s="18">
        <f t="shared" si="213"/>
        <v>3.4939606258313605</v>
      </c>
      <c r="J90" s="18">
        <f t="shared" si="214"/>
        <v>9.3207882604597678</v>
      </c>
      <c r="L90" t="str">
        <f t="shared" si="255"/>
        <v>33 Protective service occupations</v>
      </c>
      <c r="M90" s="18">
        <f t="shared" si="215"/>
        <v>3.0201702593194213</v>
      </c>
      <c r="N90" s="18">
        <f t="shared" si="215"/>
        <v>5.0462777420080762</v>
      </c>
      <c r="O90" s="18">
        <f t="shared" si="215"/>
        <v>10.627352998035654</v>
      </c>
      <c r="P90" s="18">
        <f t="shared" si="215"/>
        <v>5.9146531029267591</v>
      </c>
      <c r="Q90" s="18">
        <f t="shared" si="216"/>
        <v>7.3101642652201537</v>
      </c>
      <c r="S90" s="18">
        <f t="shared" si="217"/>
        <v>7.4628132687072801</v>
      </c>
      <c r="T90" s="18">
        <f t="shared" si="218"/>
        <v>3.2389370030239117</v>
      </c>
      <c r="U90" s="18">
        <f t="shared" si="219"/>
        <v>8.8268133899585433</v>
      </c>
      <c r="W90" t="str">
        <f t="shared" si="256"/>
        <v>33 Protective service occupations</v>
      </c>
      <c r="X90" s="18">
        <f t="shared" si="220"/>
        <v>-2.5758021421047106</v>
      </c>
      <c r="Y90" s="18">
        <f t="shared" si="220"/>
        <v>11.661585222035997</v>
      </c>
      <c r="Z90" s="18">
        <f t="shared" si="220"/>
        <v>6.5520034568314456</v>
      </c>
      <c r="AA90" s="18">
        <f t="shared" si="220"/>
        <v>2.9350759577769558</v>
      </c>
      <c r="AB90" s="18">
        <f t="shared" si="221"/>
        <v>4.5825221928278204</v>
      </c>
      <c r="AD90" s="18">
        <f t="shared" si="222"/>
        <v>4.1268665559967443</v>
      </c>
      <c r="AE90" s="18">
        <f t="shared" si="223"/>
        <v>3.3041932862942991</v>
      </c>
      <c r="AF90" s="18">
        <f t="shared" si="224"/>
        <v>6.1923060129378316</v>
      </c>
      <c r="AH90" t="str">
        <f t="shared" si="257"/>
        <v>33 Protective service occupations</v>
      </c>
      <c r="AI90" s="18">
        <f t="shared" si="225"/>
        <v>-2.7372266011624014</v>
      </c>
      <c r="AJ90" s="18">
        <f t="shared" si="225"/>
        <v>12.324597220505007</v>
      </c>
      <c r="AK90" s="18">
        <f t="shared" si="225"/>
        <v>6.4604706680421176</v>
      </c>
      <c r="AL90" s="18">
        <f t="shared" si="225"/>
        <v>3.0025556048507873</v>
      </c>
      <c r="AM90" s="18">
        <f t="shared" si="226"/>
        <v>4.6359806326289998</v>
      </c>
      <c r="AO90" s="18">
        <f t="shared" si="227"/>
        <v>4.1425308010461181</v>
      </c>
      <c r="AP90" s="18">
        <f t="shared" si="228"/>
        <v>3.0066642919627018</v>
      </c>
      <c r="AQ90" s="18">
        <f t="shared" si="229"/>
        <v>6.0036712127867098</v>
      </c>
      <c r="AS90" t="str">
        <f t="shared" si="258"/>
        <v>33 Protective service occupations</v>
      </c>
      <c r="AT90" s="18">
        <f t="shared" si="230"/>
        <v>-6.2317844684379615</v>
      </c>
      <c r="AU90" s="18">
        <f t="shared" si="230"/>
        <v>11.448554546492717</v>
      </c>
      <c r="AV90" s="18">
        <f t="shared" si="230"/>
        <v>3.0021911736380691</v>
      </c>
      <c r="AW90" s="18">
        <f t="shared" si="230"/>
        <v>0.81301329918939125</v>
      </c>
      <c r="AX90" s="18">
        <f t="shared" si="231"/>
        <v>2.1302852456682064</v>
      </c>
      <c r="AZ90" s="18">
        <f t="shared" si="232"/>
        <v>1.5375200161726443</v>
      </c>
      <c r="BA90" s="18">
        <f t="shared" si="233"/>
        <v>2.3806651533302858</v>
      </c>
      <c r="BB90" s="18">
        <f t="shared" si="234"/>
        <v>3.5207457625965333</v>
      </c>
      <c r="BD90" t="str">
        <f t="shared" si="259"/>
        <v>33 Protective service occupations</v>
      </c>
      <c r="BE90" s="18">
        <f t="shared" si="235"/>
        <v>-6.0542727275192494</v>
      </c>
      <c r="BF90" s="18">
        <f t="shared" si="235"/>
        <v>4.6517091864394677</v>
      </c>
      <c r="BG90" s="18">
        <f t="shared" si="235"/>
        <v>2.6231779972805347</v>
      </c>
      <c r="BH90" s="18">
        <f t="shared" si="235"/>
        <v>3.9339143405481281E-3</v>
      </c>
      <c r="BI90" s="18">
        <f t="shared" si="236"/>
        <v>1.1018329373108759</v>
      </c>
      <c r="BK90" s="18">
        <f t="shared" si="237"/>
        <v>0.86950187642658161</v>
      </c>
      <c r="BL90" s="18">
        <f t="shared" si="238"/>
        <v>1.5919128768307811</v>
      </c>
      <c r="BM90" s="18">
        <f t="shared" si="239"/>
        <v>2.2976231341541808</v>
      </c>
      <c r="BO90" t="str">
        <f t="shared" si="260"/>
        <v>33 Protective service occupations</v>
      </c>
      <c r="BP90" s="18">
        <f t="shared" si="240"/>
        <v>-5.9265885024752603</v>
      </c>
      <c r="BQ90" s="18">
        <f t="shared" si="240"/>
        <v>9.6096077845607688</v>
      </c>
      <c r="BR90" s="18">
        <f t="shared" si="240"/>
        <v>0.24803348316029261</v>
      </c>
      <c r="BS90" s="18">
        <f t="shared" si="240"/>
        <v>-2.8621611019746918</v>
      </c>
      <c r="BT90" s="18">
        <f t="shared" si="241"/>
        <v>-1.1573184460243469</v>
      </c>
      <c r="BV90" s="18">
        <f t="shared" si="242"/>
        <v>-1.8363016733499271</v>
      </c>
      <c r="BW90" s="18">
        <f t="shared" si="243"/>
        <v>1.6813584611941934</v>
      </c>
      <c r="BX90" s="18">
        <f t="shared" si="244"/>
        <v>0.27116122839205836</v>
      </c>
      <c r="BZ90" t="str">
        <f t="shared" si="261"/>
        <v>33 Protective service occupations</v>
      </c>
      <c r="CA90" s="18">
        <f t="shared" si="245"/>
        <v>0.75942706263070203</v>
      </c>
      <c r="CB90" s="18">
        <f t="shared" si="245"/>
        <v>0.88329628570622543</v>
      </c>
      <c r="CC90" s="18">
        <f t="shared" si="245"/>
        <v>2.3767849702784005</v>
      </c>
      <c r="CD90" s="18">
        <f t="shared" si="245"/>
        <v>0.38175761413075104</v>
      </c>
      <c r="CE90" s="18">
        <f t="shared" si="246"/>
        <v>1.0324572836120538</v>
      </c>
      <c r="CG90" s="18">
        <f t="shared" si="247"/>
        <v>1.0424091880277597</v>
      </c>
      <c r="CH90" s="18">
        <f t="shared" si="248"/>
        <v>1.9820108980091566</v>
      </c>
      <c r="CI90" s="18">
        <f t="shared" si="249"/>
        <v>2.788277094398306</v>
      </c>
      <c r="CK90" t="str">
        <f t="shared" si="262"/>
        <v>33 Protective service occupations</v>
      </c>
      <c r="CL90" s="18">
        <f t="shared" si="250"/>
        <v>-5.9555412457294121</v>
      </c>
      <c r="CM90" s="18">
        <f t="shared" si="250"/>
        <v>49.852924672141953</v>
      </c>
      <c r="CN90" s="18">
        <f t="shared" si="250"/>
        <v>-5.0234444689701512</v>
      </c>
      <c r="CO90" s="18">
        <f t="shared" si="250"/>
        <v>0.3918491950866354</v>
      </c>
      <c r="CP90" s="18">
        <f t="shared" si="251"/>
        <v>1.1685999445112172</v>
      </c>
      <c r="CR90" s="18">
        <f t="shared" si="252"/>
        <v>-1.4467143619212641</v>
      </c>
      <c r="CS90" s="18">
        <f t="shared" si="253"/>
        <v>1.0870104863088592</v>
      </c>
      <c r="CT90" s="18">
        <f t="shared" si="254"/>
        <v>-0.13655363272371268</v>
      </c>
    </row>
    <row r="91" spans="1:98" x14ac:dyDescent="0.2">
      <c r="A91" t="str">
        <f t="shared" si="209"/>
        <v>34 Culture, media and sports occupations</v>
      </c>
      <c r="B91" s="18">
        <f t="shared" si="210"/>
        <v>12.086188093430849</v>
      </c>
      <c r="C91" s="18">
        <f t="shared" si="210"/>
        <v>-4.4062182564979064</v>
      </c>
      <c r="D91" s="18">
        <f t="shared" si="210"/>
        <v>4.548953542010592</v>
      </c>
      <c r="E91" s="18">
        <f t="shared" si="210"/>
        <v>4.4149746438401305</v>
      </c>
      <c r="F91" s="18">
        <f t="shared" si="211"/>
        <v>3.8821663912826709</v>
      </c>
      <c r="H91" s="18">
        <f t="shared" si="212"/>
        <v>4.4596151886670654</v>
      </c>
      <c r="I91" s="18">
        <f t="shared" si="213"/>
        <v>3.8839782361098196</v>
      </c>
      <c r="J91" s="18">
        <f t="shared" si="214"/>
        <v>6.8329864426893927</v>
      </c>
      <c r="L91" t="str">
        <f t="shared" si="255"/>
        <v>34 Culture, media and sports occupations</v>
      </c>
      <c r="M91" s="18">
        <f t="shared" si="215"/>
        <v>8.4839887170482964</v>
      </c>
      <c r="N91" s="18">
        <f t="shared" si="215"/>
        <v>3.8641797172096259</v>
      </c>
      <c r="O91" s="18">
        <f t="shared" si="215"/>
        <v>5.0479481124167114</v>
      </c>
      <c r="P91" s="18">
        <f t="shared" si="215"/>
        <v>4.2973140913810992</v>
      </c>
      <c r="Q91" s="18">
        <f t="shared" si="216"/>
        <v>4.5041246383522138</v>
      </c>
      <c r="S91" s="18">
        <f t="shared" si="217"/>
        <v>4.5469275583340352</v>
      </c>
      <c r="T91" s="18">
        <f t="shared" si="218"/>
        <v>3.8388940063676102</v>
      </c>
      <c r="U91" s="18">
        <f t="shared" si="219"/>
        <v>6.866661536618146</v>
      </c>
      <c r="W91" t="str">
        <f t="shared" si="256"/>
        <v>34 Culture, media and sports occupations</v>
      </c>
      <c r="X91" s="18">
        <f t="shared" si="220"/>
        <v>0.74182257636059568</v>
      </c>
      <c r="Y91" s="18">
        <f t="shared" si="220"/>
        <v>0.98603040467271086</v>
      </c>
      <c r="Z91" s="18">
        <f t="shared" si="220"/>
        <v>1.3524621766678679</v>
      </c>
      <c r="AA91" s="18">
        <f t="shared" si="220"/>
        <v>0.83356465354371689</v>
      </c>
      <c r="AB91" s="18">
        <f t="shared" si="221"/>
        <v>1.0049717580758566</v>
      </c>
      <c r="AD91" s="18">
        <f t="shared" si="222"/>
        <v>1.0062346412808676</v>
      </c>
      <c r="AE91" s="18">
        <f t="shared" si="223"/>
        <v>3.0083698826502525</v>
      </c>
      <c r="AF91" s="18">
        <f t="shared" si="224"/>
        <v>3.6893285918604191</v>
      </c>
      <c r="AH91" t="str">
        <f t="shared" si="257"/>
        <v>34 Culture, media and sports occupations</v>
      </c>
      <c r="AI91" s="18">
        <f t="shared" si="225"/>
        <v>-1.6421756956242595</v>
      </c>
      <c r="AJ91" s="18">
        <f t="shared" si="225"/>
        <v>23.426519623542386</v>
      </c>
      <c r="AK91" s="18">
        <f t="shared" si="225"/>
        <v>1.3065046783080403</v>
      </c>
      <c r="AL91" s="18">
        <f t="shared" si="225"/>
        <v>2.1553811926431798</v>
      </c>
      <c r="AM91" s="18">
        <f t="shared" si="226"/>
        <v>3.1010235167627132</v>
      </c>
      <c r="AO91" s="18">
        <f t="shared" si="227"/>
        <v>1.8716349521953113</v>
      </c>
      <c r="AP91" s="18">
        <f t="shared" si="228"/>
        <v>3.1009915968881474</v>
      </c>
      <c r="AQ91" s="18">
        <f t="shared" si="229"/>
        <v>4.3782065895026534</v>
      </c>
      <c r="AS91" t="str">
        <f t="shared" si="258"/>
        <v>34 Culture, media and sports occupations</v>
      </c>
      <c r="AT91" s="18">
        <f t="shared" si="230"/>
        <v>-0.81911913323896579</v>
      </c>
      <c r="AU91" s="18">
        <f t="shared" si="230"/>
        <v>0.84820103602079033</v>
      </c>
      <c r="AV91" s="18">
        <f t="shared" si="230"/>
        <v>0.1059129947391213</v>
      </c>
      <c r="AW91" s="18">
        <f t="shared" si="230"/>
        <v>0.20678797019424433</v>
      </c>
      <c r="AX91" s="18">
        <f t="shared" si="231"/>
        <v>0.21520957770952975</v>
      </c>
      <c r="AZ91" s="18">
        <f t="shared" si="232"/>
        <v>0.17315168899274536</v>
      </c>
      <c r="BA91" s="18">
        <f t="shared" si="233"/>
        <v>2.7231812751084661</v>
      </c>
      <c r="BB91" s="18">
        <f t="shared" si="234"/>
        <v>2.842526317626537</v>
      </c>
      <c r="BD91" t="str">
        <f t="shared" si="259"/>
        <v>34 Culture, media and sports occupations</v>
      </c>
      <c r="BE91" s="18">
        <f t="shared" si="235"/>
        <v>1.7555600225634294</v>
      </c>
      <c r="BF91" s="18">
        <f t="shared" si="235"/>
        <v>-6.5279840449773641</v>
      </c>
      <c r="BG91" s="18">
        <f t="shared" si="235"/>
        <v>-0.46643640318170254</v>
      </c>
      <c r="BH91" s="18">
        <f t="shared" si="235"/>
        <v>0.89775882280240804</v>
      </c>
      <c r="BI91" s="18">
        <f t="shared" si="236"/>
        <v>-9.4319120945929313E-3</v>
      </c>
      <c r="BK91" s="18">
        <f t="shared" si="237"/>
        <v>0.44096213585329558</v>
      </c>
      <c r="BL91" s="18">
        <f t="shared" si="238"/>
        <v>2.2325400488433456</v>
      </c>
      <c r="BM91" s="18">
        <f t="shared" si="239"/>
        <v>2.5590324985468094</v>
      </c>
      <c r="BO91" t="str">
        <f t="shared" si="260"/>
        <v>34 Culture, media and sports occupations</v>
      </c>
      <c r="BP91" s="18">
        <f t="shared" si="240"/>
        <v>-1.0735153556319488</v>
      </c>
      <c r="BQ91" s="18">
        <f t="shared" si="240"/>
        <v>-12.311494126221801</v>
      </c>
      <c r="BR91" s="18">
        <f t="shared" si="240"/>
        <v>-5.449451483032453</v>
      </c>
      <c r="BS91" s="18">
        <f t="shared" si="240"/>
        <v>-5.5887269939998934</v>
      </c>
      <c r="BT91" s="18">
        <f t="shared" si="241"/>
        <v>-5.9803041770371212</v>
      </c>
      <c r="BV91" s="18">
        <f t="shared" si="242"/>
        <v>-5.5423246337902405</v>
      </c>
      <c r="BW91" s="18">
        <f t="shared" si="243"/>
        <v>1.5487482676960207</v>
      </c>
      <c r="BX91" s="18">
        <f t="shared" si="244"/>
        <v>-2.4960586201423274</v>
      </c>
      <c r="BZ91" t="str">
        <f t="shared" si="261"/>
        <v>34 Culture, media and sports occupations</v>
      </c>
      <c r="CA91" s="18">
        <f t="shared" si="245"/>
        <v>5.9208108204347853</v>
      </c>
      <c r="CB91" s="18">
        <f t="shared" si="245"/>
        <v>-9.3381909891665398</v>
      </c>
      <c r="CC91" s="18">
        <f t="shared" si="245"/>
        <v>-3.3963277880520781</v>
      </c>
      <c r="CD91" s="18">
        <f t="shared" si="245"/>
        <v>-2.0926732175198359</v>
      </c>
      <c r="CE91" s="18">
        <f t="shared" si="246"/>
        <v>-2.9693299329623724</v>
      </c>
      <c r="CG91" s="18">
        <f t="shared" si="247"/>
        <v>-2.5291678481446422</v>
      </c>
      <c r="CH91" s="18">
        <f t="shared" si="248"/>
        <v>1.6504305251563878</v>
      </c>
      <c r="CI91" s="18">
        <f t="shared" si="249"/>
        <v>-0.27680650496708648</v>
      </c>
      <c r="CK91" t="str">
        <f t="shared" si="262"/>
        <v>34 Culture, media and sports occupations</v>
      </c>
      <c r="CL91" s="18">
        <f t="shared" si="250"/>
        <v>6.7716146802531796</v>
      </c>
      <c r="CM91" s="18">
        <f t="shared" si="250"/>
        <v>22.638394927922878</v>
      </c>
      <c r="CN91" s="18">
        <f t="shared" si="250"/>
        <v>-2.4032740199690927</v>
      </c>
      <c r="CO91" s="18">
        <f t="shared" si="250"/>
        <v>-1.780545908020259</v>
      </c>
      <c r="CP91" s="18">
        <f t="shared" si="251"/>
        <v>-0.60578309844024902</v>
      </c>
      <c r="CR91" s="18">
        <f t="shared" si="252"/>
        <v>-1.9885621862754888</v>
      </c>
      <c r="CS91" s="18">
        <f t="shared" si="253"/>
        <v>1.7319973245958575</v>
      </c>
      <c r="CT91" s="18">
        <f t="shared" si="254"/>
        <v>0.22090126351486106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5.5761101669269841</v>
      </c>
      <c r="C92" s="18">
        <f t="shared" si="210"/>
        <v>-4.5327813960185148</v>
      </c>
      <c r="D92" s="18">
        <f t="shared" si="210"/>
        <v>5.420518929447482</v>
      </c>
      <c r="E92" s="18">
        <f t="shared" si="210"/>
        <v>4.4464724538464839</v>
      </c>
      <c r="F92" s="18">
        <f t="shared" si="211"/>
        <v>4.1630316896706931</v>
      </c>
      <c r="H92" s="18">
        <f t="shared" si="212"/>
        <v>4.7701505027994973</v>
      </c>
      <c r="I92" s="18">
        <f t="shared" si="213"/>
        <v>3.5776481523709602</v>
      </c>
      <c r="J92" s="18">
        <f t="shared" si="214"/>
        <v>6.8616518933050763</v>
      </c>
      <c r="L92" t="str">
        <f t="shared" si="255"/>
        <v>35 Business and public service associate professionals</v>
      </c>
      <c r="M92" s="18">
        <f t="shared" si="215"/>
        <v>5.3751456638896578</v>
      </c>
      <c r="N92" s="18">
        <f t="shared" si="215"/>
        <v>4.9849736775098075</v>
      </c>
      <c r="O92" s="18">
        <f t="shared" si="215"/>
        <v>4.5559572264511905</v>
      </c>
      <c r="P92" s="18">
        <f t="shared" si="215"/>
        <v>3.7171042744240657</v>
      </c>
      <c r="Q92" s="18">
        <f t="shared" si="216"/>
        <v>4.0575102251107387</v>
      </c>
      <c r="S92" s="18">
        <f t="shared" si="217"/>
        <v>3.9959714548383873</v>
      </c>
      <c r="T92" s="18">
        <f t="shared" si="218"/>
        <v>3.5366459102897041</v>
      </c>
      <c r="U92" s="18">
        <f t="shared" si="219"/>
        <v>6.254021206360183</v>
      </c>
      <c r="W92" t="str">
        <f t="shared" si="256"/>
        <v>35 Business and public service associate professionals</v>
      </c>
      <c r="X92" s="18">
        <f t="shared" si="220"/>
        <v>5.61664572576559E-2</v>
      </c>
      <c r="Y92" s="18">
        <f t="shared" si="220"/>
        <v>5.7121078850953078</v>
      </c>
      <c r="Z92" s="18">
        <f t="shared" si="220"/>
        <v>0.50749695808438577</v>
      </c>
      <c r="AA92" s="18">
        <f t="shared" si="220"/>
        <v>0.29369018495855048</v>
      </c>
      <c r="AB92" s="18">
        <f t="shared" si="221"/>
        <v>0.69103861796149246</v>
      </c>
      <c r="AD92" s="18">
        <f t="shared" si="222"/>
        <v>0.36490852536834595</v>
      </c>
      <c r="AE92" s="18">
        <f t="shared" si="223"/>
        <v>2.9336918649243815</v>
      </c>
      <c r="AF92" s="18">
        <f t="shared" si="224"/>
        <v>3.1792968746845673</v>
      </c>
      <c r="AH92" t="str">
        <f t="shared" si="257"/>
        <v>35 Business and public service associate professionals</v>
      </c>
      <c r="AI92" s="18">
        <f t="shared" si="225"/>
        <v>-0.54558645594007249</v>
      </c>
      <c r="AJ92" s="18">
        <f t="shared" si="225"/>
        <v>11.53555414525691</v>
      </c>
      <c r="AK92" s="18">
        <f t="shared" si="225"/>
        <v>0.56024053803871432</v>
      </c>
      <c r="AL92" s="18">
        <f t="shared" si="225"/>
        <v>0.83938256974744885</v>
      </c>
      <c r="AM92" s="18">
        <f t="shared" si="226"/>
        <v>1.3889006565289685</v>
      </c>
      <c r="AO92" s="18">
        <f t="shared" si="227"/>
        <v>0.74624923615200789</v>
      </c>
      <c r="AP92" s="18">
        <f t="shared" si="228"/>
        <v>2.854021979810506</v>
      </c>
      <c r="AQ92" s="18">
        <f t="shared" si="229"/>
        <v>3.3661890435992659</v>
      </c>
      <c r="AS92" t="str">
        <f t="shared" si="258"/>
        <v>35 Business and public service associate professionals</v>
      </c>
      <c r="AT92" s="18">
        <f t="shared" si="230"/>
        <v>-1.1259179120334029</v>
      </c>
      <c r="AU92" s="18">
        <f t="shared" si="230"/>
        <v>7.4111954108585731</v>
      </c>
      <c r="AV92" s="18">
        <f t="shared" si="230"/>
        <v>-9.9792796050957033E-2</v>
      </c>
      <c r="AW92" s="18">
        <f t="shared" si="230"/>
        <v>0.43688490409898861</v>
      </c>
      <c r="AX92" s="18">
        <f t="shared" si="231"/>
        <v>0.6904692799789558</v>
      </c>
      <c r="AZ92" s="18">
        <f t="shared" si="232"/>
        <v>0.25767275466990203</v>
      </c>
      <c r="BA92" s="18">
        <f t="shared" si="233"/>
        <v>2.7011633685552816</v>
      </c>
      <c r="BB92" s="18">
        <f t="shared" si="234"/>
        <v>2.8796365507561594</v>
      </c>
      <c r="BD92" t="str">
        <f t="shared" si="259"/>
        <v>35 Business and public service associate professionals</v>
      </c>
      <c r="BE92" s="18">
        <f t="shared" si="235"/>
        <v>1.4148619526519912</v>
      </c>
      <c r="BF92" s="18">
        <f t="shared" si="235"/>
        <v>3.1372432285019958</v>
      </c>
      <c r="BG92" s="18">
        <f t="shared" si="235"/>
        <v>-1.9018100785000991</v>
      </c>
      <c r="BH92" s="18">
        <f t="shared" si="235"/>
        <v>-0.25347591358464427</v>
      </c>
      <c r="BI92" s="18">
        <f t="shared" si="236"/>
        <v>-0.56400195126092845</v>
      </c>
      <c r="BK92" s="18">
        <f t="shared" si="237"/>
        <v>-0.8059752976810941</v>
      </c>
      <c r="BL92" s="18">
        <f t="shared" si="238"/>
        <v>2.0584578518583418</v>
      </c>
      <c r="BM92" s="18">
        <f t="shared" si="239"/>
        <v>1.4617139792467704</v>
      </c>
      <c r="BO92" t="str">
        <f t="shared" si="260"/>
        <v>35 Business and public service associate professionals</v>
      </c>
      <c r="BP92" s="18">
        <f t="shared" si="240"/>
        <v>-1.2352398198182013</v>
      </c>
      <c r="BQ92" s="18">
        <f t="shared" si="240"/>
        <v>6.0347936620523068</v>
      </c>
      <c r="BR92" s="18">
        <f t="shared" si="240"/>
        <v>-4.7331803156910546</v>
      </c>
      <c r="BS92" s="18">
        <f t="shared" si="240"/>
        <v>-3.040402873054604</v>
      </c>
      <c r="BT92" s="18">
        <f t="shared" si="241"/>
        <v>-3.0318640296202681</v>
      </c>
      <c r="BV92" s="18">
        <f t="shared" si="242"/>
        <v>-3.6079779678769852</v>
      </c>
      <c r="BW92" s="18">
        <f t="shared" si="243"/>
        <v>1.756083903942196</v>
      </c>
      <c r="BX92" s="18">
        <f t="shared" si="244"/>
        <v>-0.88890962361032333</v>
      </c>
      <c r="BZ92" t="str">
        <f t="shared" si="261"/>
        <v>35 Business and public service associate professionals</v>
      </c>
      <c r="CA92" s="18">
        <f t="shared" si="245"/>
        <v>5.446230478549996</v>
      </c>
      <c r="CB92" s="18">
        <f t="shared" si="245"/>
        <v>-4.2229025801191593</v>
      </c>
      <c r="CC92" s="18">
        <f t="shared" si="245"/>
        <v>-4.3514196041577025</v>
      </c>
      <c r="CD92" s="18">
        <f t="shared" si="245"/>
        <v>-3.2050451713924621</v>
      </c>
      <c r="CE92" s="18">
        <f t="shared" si="246"/>
        <v>-3.6284496565348934</v>
      </c>
      <c r="CG92" s="18">
        <f t="shared" si="247"/>
        <v>-3.5886885302233384</v>
      </c>
      <c r="CH92" s="18">
        <f t="shared" si="248"/>
        <v>1.4319490063717577</v>
      </c>
      <c r="CI92" s="18">
        <f t="shared" si="249"/>
        <v>-1.3488215290788919</v>
      </c>
      <c r="CK92" t="str">
        <f t="shared" si="262"/>
        <v>35 Business and public service associate professionals</v>
      </c>
      <c r="CL92" s="18">
        <f t="shared" si="250"/>
        <v>2.1365156370814375</v>
      </c>
      <c r="CM92" s="18">
        <f t="shared" si="250"/>
        <v>26.437729150388712</v>
      </c>
      <c r="CN92" s="18">
        <f t="shared" si="250"/>
        <v>-6.2792432064940673</v>
      </c>
      <c r="CO92" s="18">
        <f t="shared" si="250"/>
        <v>-2.5782649286050563</v>
      </c>
      <c r="CP92" s="18">
        <f t="shared" si="251"/>
        <v>-2.1691360385021952</v>
      </c>
      <c r="CR92" s="18">
        <f t="shared" si="252"/>
        <v>-3.8278845779255555</v>
      </c>
      <c r="CS92" s="18">
        <f t="shared" si="253"/>
        <v>1.401094288326421</v>
      </c>
      <c r="CT92" s="18">
        <f t="shared" si="254"/>
        <v>-1.5680836242091711</v>
      </c>
    </row>
    <row r="93" spans="1:98" x14ac:dyDescent="0.2">
      <c r="A93" t="str">
        <f t="shared" si="209"/>
        <v>41 Administrative occupations</v>
      </c>
      <c r="B93" s="18">
        <f t="shared" si="210"/>
        <v>4.3738657594930563</v>
      </c>
      <c r="C93" s="18">
        <f t="shared" si="210"/>
        <v>-1.3596461114242731</v>
      </c>
      <c r="D93" s="18">
        <f t="shared" si="210"/>
        <v>5.8640923413361579</v>
      </c>
      <c r="E93" s="18">
        <f t="shared" si="210"/>
        <v>5.3592411092006298</v>
      </c>
      <c r="F93" s="18">
        <f t="shared" si="211"/>
        <v>5.0830747767601325</v>
      </c>
      <c r="H93" s="18">
        <f t="shared" si="212"/>
        <v>5.5272567773738901</v>
      </c>
      <c r="I93" s="18">
        <f t="shared" si="213"/>
        <v>4.2722966002623597</v>
      </c>
      <c r="J93" s="18">
        <f t="shared" si="214"/>
        <v>7.8671232272478075</v>
      </c>
      <c r="L93" t="str">
        <f t="shared" si="255"/>
        <v>41 Administrative occupations</v>
      </c>
      <c r="M93" s="18">
        <f t="shared" si="215"/>
        <v>4.5310481497489397</v>
      </c>
      <c r="N93" s="18">
        <f t="shared" si="215"/>
        <v>8.8819028839283618</v>
      </c>
      <c r="O93" s="18">
        <f t="shared" si="215"/>
        <v>5.0443858182221302</v>
      </c>
      <c r="P93" s="18">
        <f t="shared" si="215"/>
        <v>4.6920965892042865</v>
      </c>
      <c r="Q93" s="18">
        <f t="shared" si="216"/>
        <v>5.059403713775068</v>
      </c>
      <c r="S93" s="18">
        <f t="shared" si="217"/>
        <v>4.8093948607477843</v>
      </c>
      <c r="T93" s="18">
        <f t="shared" si="218"/>
        <v>4.0692210412810237</v>
      </c>
      <c r="U93" s="18">
        <f t="shared" si="219"/>
        <v>7.211662758409787</v>
      </c>
      <c r="W93" t="str">
        <f t="shared" si="256"/>
        <v>41 Administrative occupations</v>
      </c>
      <c r="X93" s="18">
        <f t="shared" si="220"/>
        <v>-1.8139937671116435</v>
      </c>
      <c r="Y93" s="18">
        <f t="shared" si="220"/>
        <v>14.720828991274093</v>
      </c>
      <c r="Z93" s="18">
        <f t="shared" si="220"/>
        <v>1.6182016575194469</v>
      </c>
      <c r="AA93" s="18">
        <f t="shared" si="220"/>
        <v>1.2952999590347014</v>
      </c>
      <c r="AB93" s="18">
        <f t="shared" si="221"/>
        <v>2.1879170616243115</v>
      </c>
      <c r="AD93" s="18">
        <f t="shared" si="222"/>
        <v>1.4028196915034652</v>
      </c>
      <c r="AE93" s="18">
        <f t="shared" si="223"/>
        <v>3.4158085447198117</v>
      </c>
      <c r="AF93" s="18">
        <f t="shared" si="224"/>
        <v>4.3256805841643597</v>
      </c>
      <c r="AH93" t="str">
        <f t="shared" si="257"/>
        <v>41 Administrative occupations</v>
      </c>
      <c r="AI93" s="18">
        <f t="shared" si="225"/>
        <v>-2.1836780530847921</v>
      </c>
      <c r="AJ93" s="18">
        <f t="shared" si="225"/>
        <v>11.529403752446044</v>
      </c>
      <c r="AK93" s="18">
        <f t="shared" si="225"/>
        <v>1.017834858144484</v>
      </c>
      <c r="AL93" s="18">
        <f t="shared" si="225"/>
        <v>1.2115050363678881</v>
      </c>
      <c r="AM93" s="18">
        <f t="shared" si="226"/>
        <v>1.766515765916532</v>
      </c>
      <c r="AO93" s="18">
        <f t="shared" si="227"/>
        <v>1.1469070896145572</v>
      </c>
      <c r="AP93" s="18">
        <f t="shared" si="228"/>
        <v>3.4526426779125874</v>
      </c>
      <c r="AQ93" s="18">
        <f t="shared" si="229"/>
        <v>4.1881720291485847</v>
      </c>
      <c r="AS93" t="str">
        <f t="shared" si="258"/>
        <v>41 Administrative occupations</v>
      </c>
      <c r="AT93" s="18">
        <f t="shared" si="230"/>
        <v>-1.879125328276543</v>
      </c>
      <c r="AU93" s="18">
        <f t="shared" si="230"/>
        <v>13.769599884320961</v>
      </c>
      <c r="AV93" s="18">
        <f t="shared" si="230"/>
        <v>0.60953208772154266</v>
      </c>
      <c r="AW93" s="18">
        <f t="shared" si="230"/>
        <v>0.99449535688167501</v>
      </c>
      <c r="AX93" s="18">
        <f t="shared" si="231"/>
        <v>1.627778407460867</v>
      </c>
      <c r="AZ93" s="18">
        <f t="shared" si="232"/>
        <v>0.86601087944113697</v>
      </c>
      <c r="BA93" s="18">
        <f t="shared" si="233"/>
        <v>3.2299150953528866</v>
      </c>
      <c r="BB93" s="18">
        <f t="shared" si="234"/>
        <v>3.7974228416751021</v>
      </c>
      <c r="BD93" t="str">
        <f t="shared" si="259"/>
        <v>41 Administrative occupations</v>
      </c>
      <c r="BE93" s="18">
        <f t="shared" si="235"/>
        <v>-0.22636777829075916</v>
      </c>
      <c r="BF93" s="18">
        <f t="shared" si="235"/>
        <v>3.9342594834048672</v>
      </c>
      <c r="BG93" s="18">
        <f t="shared" si="235"/>
        <v>-1.8767378892243114</v>
      </c>
      <c r="BH93" s="18">
        <f t="shared" si="235"/>
        <v>-1.3141139921587497</v>
      </c>
      <c r="BI93" s="18">
        <f t="shared" si="236"/>
        <v>-1.1707348067264367</v>
      </c>
      <c r="BK93" s="18">
        <f t="shared" si="237"/>
        <v>-1.5020128252238529</v>
      </c>
      <c r="BL93" s="18">
        <f t="shared" si="238"/>
        <v>2.2446335763477432</v>
      </c>
      <c r="BM93" s="18">
        <f t="shared" si="239"/>
        <v>1.1778785657350577</v>
      </c>
      <c r="BO93" t="str">
        <f t="shared" si="260"/>
        <v>41 Administrative occupations</v>
      </c>
      <c r="BP93" s="18">
        <f t="shared" si="240"/>
        <v>-2.9094294886637173</v>
      </c>
      <c r="BQ93" s="18">
        <f t="shared" si="240"/>
        <v>-1.9198614220582444</v>
      </c>
      <c r="BR93" s="18">
        <f t="shared" si="240"/>
        <v>-5.1782201727344717</v>
      </c>
      <c r="BS93" s="18">
        <f t="shared" si="240"/>
        <v>-5.1258735451277015</v>
      </c>
      <c r="BT93" s="18">
        <f t="shared" si="241"/>
        <v>-4.9449996144454555</v>
      </c>
      <c r="BV93" s="18">
        <f t="shared" si="242"/>
        <v>-5.1433256311092297</v>
      </c>
      <c r="BW93" s="18">
        <f t="shared" si="243"/>
        <v>1.7826635741218233</v>
      </c>
      <c r="BX93" s="18">
        <f t="shared" si="244"/>
        <v>-1.8439739302223868</v>
      </c>
      <c r="BZ93" t="str">
        <f t="shared" si="261"/>
        <v>41 Administrative occupations</v>
      </c>
      <c r="CA93" s="18">
        <f t="shared" si="245"/>
        <v>0.68021984584902828</v>
      </c>
      <c r="CB93" s="18">
        <f t="shared" si="245"/>
        <v>2.5091281241553354</v>
      </c>
      <c r="CC93" s="18">
        <f t="shared" si="245"/>
        <v>-7.6791274123218294</v>
      </c>
      <c r="CD93" s="18">
        <f t="shared" si="245"/>
        <v>-9.2093458509413963</v>
      </c>
      <c r="CE93" s="18">
        <f t="shared" si="246"/>
        <v>-8.0388076850984707</v>
      </c>
      <c r="CG93" s="18">
        <f t="shared" si="247"/>
        <v>-8.7021121536739798</v>
      </c>
      <c r="CH93" s="18">
        <f t="shared" si="248"/>
        <v>1.1399555461054645</v>
      </c>
      <c r="CI93" s="18">
        <f t="shared" si="249"/>
        <v>-5.3181840453127798</v>
      </c>
      <c r="CK93" t="str">
        <f t="shared" si="262"/>
        <v>41 Administrative occupations</v>
      </c>
      <c r="CL93" s="18">
        <f t="shared" si="250"/>
        <v>-4.9827425913422037</v>
      </c>
      <c r="CM93" s="18">
        <f t="shared" si="250"/>
        <v>13.131768202922856</v>
      </c>
      <c r="CN93" s="18">
        <f t="shared" si="250"/>
        <v>-8.392577786118105</v>
      </c>
      <c r="CO93" s="18">
        <f t="shared" si="250"/>
        <v>-7.3635327474686374</v>
      </c>
      <c r="CP93" s="18">
        <f t="shared" si="251"/>
        <v>-6.5259395942940728</v>
      </c>
      <c r="CR93" s="18">
        <f t="shared" si="252"/>
        <v>-7.7078257758065982</v>
      </c>
      <c r="CS93" s="18">
        <f t="shared" si="253"/>
        <v>1.099401832435376</v>
      </c>
      <c r="CT93" s="18">
        <f t="shared" si="254"/>
        <v>-4.7956126864203918</v>
      </c>
    </row>
    <row r="94" spans="1:98" x14ac:dyDescent="0.2">
      <c r="A94" t="str">
        <f t="shared" si="209"/>
        <v>42 Secretarial and related occupations</v>
      </c>
      <c r="B94" s="18">
        <f t="shared" si="210"/>
        <v>5.8642089576094403</v>
      </c>
      <c r="C94" s="18">
        <f t="shared" si="210"/>
        <v>-8.2463388642001316</v>
      </c>
      <c r="D94" s="18">
        <f t="shared" si="210"/>
        <v>11.413212817402796</v>
      </c>
      <c r="E94" s="18">
        <f t="shared" si="210"/>
        <v>8.0648144284793943</v>
      </c>
      <c r="F94" s="18">
        <f t="shared" si="211"/>
        <v>7.9902075430378972</v>
      </c>
      <c r="H94" s="18">
        <f t="shared" si="212"/>
        <v>9.1696138295691796</v>
      </c>
      <c r="I94" s="18">
        <f t="shared" si="213"/>
        <v>6.2033582249521269</v>
      </c>
      <c r="J94" s="18">
        <f t="shared" si="214"/>
        <v>11.610514315673948</v>
      </c>
      <c r="L94" t="str">
        <f t="shared" si="255"/>
        <v>42 Secretarial and related occupations</v>
      </c>
      <c r="M94" s="18">
        <f t="shared" si="215"/>
        <v>1.2849240654341898</v>
      </c>
      <c r="N94" s="18">
        <f t="shared" si="215"/>
        <v>7.2262593998024371</v>
      </c>
      <c r="O94" s="18">
        <f t="shared" si="215"/>
        <v>11.395074163419583</v>
      </c>
      <c r="P94" s="18">
        <f t="shared" si="215"/>
        <v>3.7325249779672776</v>
      </c>
      <c r="Q94" s="18">
        <f t="shared" si="216"/>
        <v>6.2885020491677324</v>
      </c>
      <c r="S94" s="18">
        <f t="shared" si="217"/>
        <v>6.2262772890601115</v>
      </c>
      <c r="T94" s="18">
        <f t="shared" si="218"/>
        <v>5.1338432623488695</v>
      </c>
      <c r="U94" s="18">
        <f t="shared" si="219"/>
        <v>8.9016406268043635</v>
      </c>
      <c r="W94" t="str">
        <f t="shared" si="256"/>
        <v>42 Secretarial and related occupations</v>
      </c>
      <c r="X94" s="18">
        <f t="shared" si="220"/>
        <v>-3.0860947824903895</v>
      </c>
      <c r="Y94" s="18">
        <f t="shared" si="220"/>
        <v>7.7361733252650833</v>
      </c>
      <c r="Z94" s="18">
        <f t="shared" si="220"/>
        <v>9.189609259327014</v>
      </c>
      <c r="AA94" s="18">
        <f t="shared" si="220"/>
        <v>5.8018447709701437</v>
      </c>
      <c r="AB94" s="18">
        <f t="shared" si="221"/>
        <v>6.9701319874533318</v>
      </c>
      <c r="AD94" s="18">
        <f t="shared" si="222"/>
        <v>6.9192566594590055</v>
      </c>
      <c r="AE94" s="18">
        <f t="shared" si="223"/>
        <v>5.1670772858879888</v>
      </c>
      <c r="AF94" s="18">
        <f t="shared" si="224"/>
        <v>9.4167578977001796</v>
      </c>
      <c r="AH94" t="str">
        <f t="shared" si="257"/>
        <v>42 Secretarial and related occupations</v>
      </c>
      <c r="AI94" s="18">
        <f t="shared" si="225"/>
        <v>-4.7723884956362372</v>
      </c>
      <c r="AJ94" s="18">
        <f t="shared" si="225"/>
        <v>16.42668985773501</v>
      </c>
      <c r="AK94" s="18">
        <f t="shared" si="225"/>
        <v>6.9957779558507793</v>
      </c>
      <c r="AL94" s="18">
        <f t="shared" si="225"/>
        <v>1.3486604976870264</v>
      </c>
      <c r="AM94" s="18">
        <f t="shared" si="226"/>
        <v>3.9780378820242657</v>
      </c>
      <c r="AO94" s="18">
        <f t="shared" si="227"/>
        <v>3.1971148644363456</v>
      </c>
      <c r="AP94" s="18">
        <f t="shared" si="228"/>
        <v>4.4300276768703073</v>
      </c>
      <c r="AQ94" s="18">
        <f t="shared" si="229"/>
        <v>6.3533538553563806</v>
      </c>
      <c r="AS94" t="str">
        <f t="shared" si="258"/>
        <v>42 Secretarial and related occupations</v>
      </c>
      <c r="AT94" s="18">
        <f t="shared" si="230"/>
        <v>-4.8762084551967071</v>
      </c>
      <c r="AU94" s="18">
        <f t="shared" si="230"/>
        <v>23.310721203621277</v>
      </c>
      <c r="AV94" s="18">
        <f t="shared" si="230"/>
        <v>5.1507277311854338</v>
      </c>
      <c r="AW94" s="18">
        <f t="shared" si="230"/>
        <v>4.0957451272658485</v>
      </c>
      <c r="AX94" s="18">
        <f t="shared" si="231"/>
        <v>5.5357260098784389</v>
      </c>
      <c r="AZ94" s="18">
        <f t="shared" si="232"/>
        <v>4.4462246429245011</v>
      </c>
      <c r="BA94" s="18">
        <f t="shared" si="233"/>
        <v>3.9263950571589712</v>
      </c>
      <c r="BB94" s="18">
        <f t="shared" si="234"/>
        <v>6.8519412351582876</v>
      </c>
      <c r="BD94" t="str">
        <f t="shared" si="259"/>
        <v>42 Secretarial and related occupations</v>
      </c>
      <c r="BE94" s="18">
        <f t="shared" si="235"/>
        <v>-1.7000263711624997</v>
      </c>
      <c r="BF94" s="18">
        <f t="shared" si="235"/>
        <v>-6.4816440539610891</v>
      </c>
      <c r="BG94" s="18">
        <f t="shared" si="235"/>
        <v>2.8127055055434669</v>
      </c>
      <c r="BH94" s="18">
        <f t="shared" si="235"/>
        <v>-9.3395610988200151</v>
      </c>
      <c r="BI94" s="18">
        <f t="shared" si="236"/>
        <v>-5.5217564091177174</v>
      </c>
      <c r="BK94" s="18">
        <f t="shared" si="237"/>
        <v>-5.4574147034936242</v>
      </c>
      <c r="BL94" s="18">
        <f t="shared" si="238"/>
        <v>2.1527839537053062</v>
      </c>
      <c r="BM94" s="18">
        <f t="shared" si="239"/>
        <v>-1.4164264646056579</v>
      </c>
      <c r="BO94" t="str">
        <f t="shared" si="260"/>
        <v>42 Secretarial and related occupations</v>
      </c>
      <c r="BP94" s="18">
        <f t="shared" si="240"/>
        <v>-4.4780690401534429</v>
      </c>
      <c r="BQ94" s="18">
        <f t="shared" si="240"/>
        <v>-14.716085737762185</v>
      </c>
      <c r="BR94" s="18">
        <f t="shared" si="240"/>
        <v>-4.6440201966276078</v>
      </c>
      <c r="BS94" s="18">
        <f t="shared" si="240"/>
        <v>-13.419068246071408</v>
      </c>
      <c r="BT94" s="18">
        <f t="shared" si="241"/>
        <v>-10.851439714953381</v>
      </c>
      <c r="BV94" s="18">
        <f t="shared" si="242"/>
        <v>-10.587655831791153</v>
      </c>
      <c r="BW94" s="18">
        <f t="shared" si="243"/>
        <v>1.6831693051328811</v>
      </c>
      <c r="BX94" s="18">
        <f t="shared" si="244"/>
        <v>-4.8937101833537389</v>
      </c>
      <c r="BZ94" t="str">
        <f t="shared" si="261"/>
        <v>42 Secretarial and related occupations</v>
      </c>
      <c r="CA94" s="18">
        <f t="shared" si="245"/>
        <v>1.2441314583653273</v>
      </c>
      <c r="CB94" s="18">
        <f t="shared" si="245"/>
        <v>-3.495288367558258</v>
      </c>
      <c r="CC94" s="18">
        <f t="shared" si="245"/>
        <v>-10.033832398746156</v>
      </c>
      <c r="CD94" s="18">
        <f t="shared" si="245"/>
        <v>-10.720007146414423</v>
      </c>
      <c r="CE94" s="18">
        <f t="shared" si="246"/>
        <v>-10.069837001779923</v>
      </c>
      <c r="CG94" s="18">
        <f t="shared" si="247"/>
        <v>-10.491865707834458</v>
      </c>
      <c r="CH94" s="18">
        <f t="shared" si="248"/>
        <v>1.1835008525647339</v>
      </c>
      <c r="CI94" s="18">
        <f t="shared" si="249"/>
        <v>-6.2033490202088037</v>
      </c>
      <c r="CK94" t="str">
        <f t="shared" si="262"/>
        <v>42 Secretarial and related occupations</v>
      </c>
      <c r="CL94" s="18">
        <f t="shared" si="250"/>
        <v>-3.5123941926414548</v>
      </c>
      <c r="CM94" s="18">
        <f t="shared" si="250"/>
        <v>6.0925439292462968</v>
      </c>
      <c r="CN94" s="18">
        <f t="shared" si="250"/>
        <v>0.37221060998171573</v>
      </c>
      <c r="CO94" s="18">
        <f t="shared" si="250"/>
        <v>-11.311941698766814</v>
      </c>
      <c r="CP94" s="18">
        <f t="shared" si="251"/>
        <v>-6.7765360813302316</v>
      </c>
      <c r="CR94" s="18">
        <f t="shared" si="252"/>
        <v>-7.5767447263830441</v>
      </c>
      <c r="CS94" s="18">
        <f t="shared" si="253"/>
        <v>1.7933726187648436</v>
      </c>
      <c r="CT94" s="18">
        <f t="shared" si="254"/>
        <v>-3.2178448381727676</v>
      </c>
    </row>
    <row r="95" spans="1:98" x14ac:dyDescent="0.2">
      <c r="A95" t="str">
        <f t="shared" si="209"/>
        <v>51 Skilled agricultural and related trades</v>
      </c>
      <c r="B95" s="18">
        <f t="shared" si="210"/>
        <v>15.107966697969676</v>
      </c>
      <c r="C95" s="18">
        <f t="shared" si="210"/>
        <v>-12.079200023890312</v>
      </c>
      <c r="D95" s="18">
        <f t="shared" si="210"/>
        <v>6.0411996908788623</v>
      </c>
      <c r="E95" s="18">
        <f t="shared" si="210"/>
        <v>5.7315303822256247</v>
      </c>
      <c r="F95" s="18">
        <f t="shared" si="211"/>
        <v>4.6150997615721501</v>
      </c>
      <c r="H95" s="18">
        <f t="shared" si="212"/>
        <v>5.8346528745762738</v>
      </c>
      <c r="I95" s="18">
        <f t="shared" si="213"/>
        <v>5.5114280422577266</v>
      </c>
      <c r="J95" s="18">
        <f t="shared" si="214"/>
        <v>8.8686568050290191</v>
      </c>
      <c r="L95" t="str">
        <f t="shared" si="255"/>
        <v>51 Skilled agricultural and related trades</v>
      </c>
      <c r="M95" s="18">
        <f t="shared" si="215"/>
        <v>1.0329801354134416</v>
      </c>
      <c r="N95" s="18">
        <f t="shared" si="215"/>
        <v>10.52459436762021</v>
      </c>
      <c r="O95" s="18">
        <f t="shared" si="215"/>
        <v>5.9299296439212501</v>
      </c>
      <c r="P95" s="18">
        <f t="shared" si="215"/>
        <v>5.0013427767307661</v>
      </c>
      <c r="Q95" s="18">
        <f t="shared" si="216"/>
        <v>5.6285467835786029</v>
      </c>
      <c r="S95" s="18">
        <f t="shared" si="217"/>
        <v>5.3099637420052304</v>
      </c>
      <c r="T95" s="18">
        <f t="shared" si="218"/>
        <v>4.0173978372190167</v>
      </c>
      <c r="U95" s="18">
        <f t="shared" si="219"/>
        <v>7.5470899902695177</v>
      </c>
      <c r="W95" t="str">
        <f t="shared" si="256"/>
        <v>51 Skilled agricultural and related trades</v>
      </c>
      <c r="X95" s="18">
        <f t="shared" si="220"/>
        <v>-2.08883253910912</v>
      </c>
      <c r="Y95" s="18">
        <f t="shared" si="220"/>
        <v>22.482312921582338</v>
      </c>
      <c r="Z95" s="18">
        <f t="shared" si="220"/>
        <v>4.204713255618775</v>
      </c>
      <c r="AA95" s="18">
        <f t="shared" si="220"/>
        <v>3.3887326926044015</v>
      </c>
      <c r="AB95" s="18">
        <f t="shared" si="221"/>
        <v>4.7466505386926539</v>
      </c>
      <c r="AD95" s="18">
        <f t="shared" si="222"/>
        <v>3.6600137781957587</v>
      </c>
      <c r="AE95" s="18">
        <f t="shared" si="223"/>
        <v>4.4489129988599885</v>
      </c>
      <c r="AF95" s="18">
        <f t="shared" si="224"/>
        <v>6.6744541514483391</v>
      </c>
      <c r="AH95" t="str">
        <f t="shared" si="257"/>
        <v>51 Skilled agricultural and related trades</v>
      </c>
      <c r="AI95" s="18">
        <f t="shared" si="225"/>
        <v>0.83367346505067719</v>
      </c>
      <c r="AJ95" s="18">
        <f t="shared" si="225"/>
        <v>4.2198548142072356</v>
      </c>
      <c r="AK95" s="18">
        <f t="shared" si="225"/>
        <v>4.9399336343641576</v>
      </c>
      <c r="AL95" s="18">
        <f t="shared" si="225"/>
        <v>3.1442690167581722</v>
      </c>
      <c r="AM95" s="18">
        <f t="shared" si="226"/>
        <v>3.76934808304763</v>
      </c>
      <c r="AO95" s="18">
        <f t="shared" si="227"/>
        <v>3.7393836346825804</v>
      </c>
      <c r="AP95" s="18">
        <f t="shared" si="228"/>
        <v>4.7002458318212481</v>
      </c>
      <c r="AQ95" s="18">
        <f t="shared" si="229"/>
        <v>6.9143378796004296</v>
      </c>
      <c r="AS95" t="str">
        <f t="shared" si="258"/>
        <v>51 Skilled agricultural and related trades</v>
      </c>
      <c r="AT95" s="18">
        <f t="shared" si="230"/>
        <v>-0.77899061183024365</v>
      </c>
      <c r="AU95" s="18">
        <f t="shared" si="230"/>
        <v>5.9348417872113313</v>
      </c>
      <c r="AV95" s="18">
        <f t="shared" si="230"/>
        <v>3.5911001964700429</v>
      </c>
      <c r="AW95" s="18">
        <f t="shared" si="230"/>
        <v>2.8174768776923376</v>
      </c>
      <c r="AX95" s="18">
        <f t="shared" si="231"/>
        <v>3.2511813809835477</v>
      </c>
      <c r="AZ95" s="18">
        <f t="shared" si="232"/>
        <v>3.0747072377012463</v>
      </c>
      <c r="BA95" s="18">
        <f t="shared" si="233"/>
        <v>4.0816027397317711</v>
      </c>
      <c r="BB95" s="18">
        <f t="shared" si="234"/>
        <v>6.0020712153559863</v>
      </c>
      <c r="BD95" t="str">
        <f t="shared" si="259"/>
        <v>51 Skilled agricultural and related trades</v>
      </c>
      <c r="BE95" s="18">
        <f t="shared" si="235"/>
        <v>-2.1743890306288205</v>
      </c>
      <c r="BF95" s="18">
        <f t="shared" si="235"/>
        <v>2.5871998652237327</v>
      </c>
      <c r="BG95" s="18">
        <f t="shared" si="235"/>
        <v>-6.7066589949593691E-2</v>
      </c>
      <c r="BH95" s="18">
        <f t="shared" si="235"/>
        <v>0.67610098686015085</v>
      </c>
      <c r="BI95" s="18">
        <f t="shared" si="236"/>
        <v>0.56138925561821651</v>
      </c>
      <c r="BK95" s="18">
        <f t="shared" si="237"/>
        <v>0.42776640579378356</v>
      </c>
      <c r="BL95" s="18">
        <f t="shared" si="238"/>
        <v>2.6473393332057338</v>
      </c>
      <c r="BM95" s="18">
        <f t="shared" si="239"/>
        <v>2.9469075381552079</v>
      </c>
      <c r="BO95" t="str">
        <f t="shared" si="260"/>
        <v>51 Skilled agricultural and related trades</v>
      </c>
      <c r="BP95" s="18">
        <f t="shared" si="240"/>
        <v>-4.051542351400661</v>
      </c>
      <c r="BQ95" s="18">
        <f t="shared" si="240"/>
        <v>5.7496641551473493</v>
      </c>
      <c r="BR95" s="18">
        <f t="shared" si="240"/>
        <v>-1.7057946809559632</v>
      </c>
      <c r="BS95" s="18">
        <f t="shared" si="240"/>
        <v>-0.43117004501370682</v>
      </c>
      <c r="BT95" s="18">
        <f t="shared" si="241"/>
        <v>-0.45727204974026492</v>
      </c>
      <c r="BV95" s="18">
        <f t="shared" si="242"/>
        <v>-0.85787093242316592</v>
      </c>
      <c r="BW95" s="18">
        <f t="shared" si="243"/>
        <v>2.6930501855707778</v>
      </c>
      <c r="BX95" s="18">
        <f t="shared" si="244"/>
        <v>2.1135831771653901</v>
      </c>
      <c r="BZ95" t="str">
        <f t="shared" si="261"/>
        <v>51 Skilled agricultural and related trades</v>
      </c>
      <c r="CA95" s="18">
        <f t="shared" si="245"/>
        <v>1.6540379662788762</v>
      </c>
      <c r="CB95" s="18">
        <f t="shared" si="245"/>
        <v>-5.1666473984801069</v>
      </c>
      <c r="CC95" s="18">
        <f t="shared" si="245"/>
        <v>-1.0143566709276741</v>
      </c>
      <c r="CD95" s="18">
        <f t="shared" si="245"/>
        <v>0.94699294227171826</v>
      </c>
      <c r="CE95" s="18">
        <f t="shared" si="246"/>
        <v>-6.1057145211251829E-2</v>
      </c>
      <c r="CG95" s="18">
        <f t="shared" si="247"/>
        <v>0.28892920538603484</v>
      </c>
      <c r="CH95" s="18">
        <f t="shared" si="248"/>
        <v>2.2549925171431395</v>
      </c>
      <c r="CI95" s="18">
        <f t="shared" si="249"/>
        <v>2.4676494679200411</v>
      </c>
      <c r="CK95" t="str">
        <f t="shared" si="262"/>
        <v>51 Skilled agricultural and related trades</v>
      </c>
      <c r="CL95" s="18">
        <f t="shared" si="250"/>
        <v>0.16040163591564127</v>
      </c>
      <c r="CM95" s="18">
        <f t="shared" si="250"/>
        <v>63.33565955959584</v>
      </c>
      <c r="CN95" s="18">
        <f t="shared" si="250"/>
        <v>-4.9189483017196167</v>
      </c>
      <c r="CO95" s="18">
        <f t="shared" si="250"/>
        <v>-8.8681238978057024</v>
      </c>
      <c r="CP95" s="18">
        <f t="shared" si="251"/>
        <v>-4.2219754543207149</v>
      </c>
      <c r="CR95" s="18">
        <f t="shared" si="252"/>
        <v>-7.5703022276894405</v>
      </c>
      <c r="CS95" s="18">
        <f t="shared" si="253"/>
        <v>1.3855563888160782</v>
      </c>
      <c r="CT95" s="18">
        <f t="shared" si="254"/>
        <v>-4.0689247847138237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5.8660842262650892</v>
      </c>
      <c r="C96" s="18">
        <f t="shared" si="210"/>
        <v>1.3317464623650688</v>
      </c>
      <c r="D96" s="18">
        <f t="shared" si="210"/>
        <v>7.5003352723256311</v>
      </c>
      <c r="E96" s="18">
        <f t="shared" si="210"/>
        <v>4.3967005611937227</v>
      </c>
      <c r="F96" s="18">
        <f t="shared" si="211"/>
        <v>5.1608038072363138</v>
      </c>
      <c r="H96" s="18">
        <f t="shared" si="212"/>
        <v>5.4211594279152342</v>
      </c>
      <c r="I96" s="18">
        <f t="shared" si="213"/>
        <v>3.4251060768414554</v>
      </c>
      <c r="J96" s="18">
        <f t="shared" si="214"/>
        <v>7.2687791516896416</v>
      </c>
      <c r="L96" t="str">
        <f t="shared" si="255"/>
        <v>52 Skilled metal, electrical and electronic trades</v>
      </c>
      <c r="M96" s="18">
        <f t="shared" si="215"/>
        <v>7.0131848010855258</v>
      </c>
      <c r="N96" s="18">
        <f t="shared" si="215"/>
        <v>-20.832857397736259</v>
      </c>
      <c r="O96" s="18">
        <f t="shared" si="215"/>
        <v>12.681605715025256</v>
      </c>
      <c r="P96" s="18">
        <f t="shared" si="215"/>
        <v>6.5166215505817471</v>
      </c>
      <c r="Q96" s="18">
        <f t="shared" si="216"/>
        <v>6.4140558391336588</v>
      </c>
      <c r="S96" s="18">
        <f t="shared" si="217"/>
        <v>8.5331974672759223</v>
      </c>
      <c r="T96" s="18">
        <f t="shared" si="218"/>
        <v>5.2361483203728687</v>
      </c>
      <c r="U96" s="18">
        <f t="shared" si="219"/>
        <v>10.653778059227669</v>
      </c>
      <c r="W96" t="str">
        <f t="shared" si="256"/>
        <v>52 Skilled metal, electrical and electronic trades</v>
      </c>
      <c r="X96" s="18">
        <f t="shared" si="220"/>
        <v>0.52828239640494434</v>
      </c>
      <c r="Y96" s="18">
        <f t="shared" si="220"/>
        <v>-15.442929204856915</v>
      </c>
      <c r="Z96" s="18">
        <f t="shared" si="220"/>
        <v>6.2458269451871162</v>
      </c>
      <c r="AA96" s="18">
        <f t="shared" si="220"/>
        <v>2.7229074220540328</v>
      </c>
      <c r="AB96" s="18">
        <f t="shared" si="221"/>
        <v>2.5560765435729937</v>
      </c>
      <c r="AD96" s="18">
        <f t="shared" si="222"/>
        <v>3.8840395772258951</v>
      </c>
      <c r="AE96" s="18">
        <f t="shared" si="223"/>
        <v>3.8587757838315584</v>
      </c>
      <c r="AF96" s="18">
        <f t="shared" si="224"/>
        <v>6.3994643697628639</v>
      </c>
      <c r="AH96" t="str">
        <f t="shared" si="257"/>
        <v>52 Skilled metal, electrical and electronic trades</v>
      </c>
      <c r="AI96" s="18">
        <f t="shared" si="225"/>
        <v>-2.492212683318229E-2</v>
      </c>
      <c r="AJ96" s="18">
        <f t="shared" si="225"/>
        <v>-10.60217107172987</v>
      </c>
      <c r="AK96" s="18">
        <f t="shared" si="225"/>
        <v>4.7523181399079739</v>
      </c>
      <c r="AL96" s="18">
        <f t="shared" si="225"/>
        <v>1.6429306587798287</v>
      </c>
      <c r="AM96" s="18">
        <f t="shared" si="226"/>
        <v>1.7846553949321553</v>
      </c>
      <c r="AO96" s="18">
        <f t="shared" si="227"/>
        <v>2.6690002845235261</v>
      </c>
      <c r="AP96" s="18">
        <f t="shared" si="228"/>
        <v>3.3475531517591861</v>
      </c>
      <c r="AQ96" s="18">
        <f t="shared" si="229"/>
        <v>5.1477616077183708</v>
      </c>
      <c r="AS96" t="str">
        <f t="shared" si="258"/>
        <v>52 Skilled metal, electrical and electronic trades</v>
      </c>
      <c r="AT96" s="18">
        <f t="shared" si="230"/>
        <v>-0.90605886346717401</v>
      </c>
      <c r="AU96" s="18">
        <f t="shared" si="230"/>
        <v>-11.527266708200667</v>
      </c>
      <c r="AV96" s="18">
        <f t="shared" si="230"/>
        <v>2.824084085899381</v>
      </c>
      <c r="AW96" s="18">
        <f t="shared" si="230"/>
        <v>1.646261958871853</v>
      </c>
      <c r="AX96" s="18">
        <f t="shared" si="231"/>
        <v>1.1317129664783598</v>
      </c>
      <c r="AZ96" s="18">
        <f t="shared" si="232"/>
        <v>2.037362580902724</v>
      </c>
      <c r="BA96" s="18">
        <f t="shared" si="233"/>
        <v>3.0309862619549044</v>
      </c>
      <c r="BB96" s="18">
        <f t="shared" si="234"/>
        <v>4.4385958694712624</v>
      </c>
      <c r="BD96" t="str">
        <f t="shared" si="259"/>
        <v>52 Skilled metal, electrical and electronic trades</v>
      </c>
      <c r="BE96" s="18">
        <f t="shared" si="235"/>
        <v>-0.12003427246241039</v>
      </c>
      <c r="BF96" s="18">
        <f t="shared" si="235"/>
        <v>-11.410023291158511</v>
      </c>
      <c r="BG96" s="18">
        <f t="shared" si="235"/>
        <v>6.3218697798772538E-2</v>
      </c>
      <c r="BH96" s="18">
        <f t="shared" si="235"/>
        <v>-9.9155767025904673E-3</v>
      </c>
      <c r="BI96" s="18">
        <f t="shared" si="236"/>
        <v>-0.74088639954209556</v>
      </c>
      <c r="BK96" s="18">
        <f t="shared" si="237"/>
        <v>1.4456573708998555E-2</v>
      </c>
      <c r="BL96" s="18">
        <f t="shared" si="238"/>
        <v>1.9735050219884753</v>
      </c>
      <c r="BM96" s="18">
        <f t="shared" si="239"/>
        <v>1.9845040452897145</v>
      </c>
      <c r="BO96" t="str">
        <f t="shared" si="260"/>
        <v>52 Skilled metal, electrical and electronic trades</v>
      </c>
      <c r="BP96" s="18">
        <f t="shared" si="240"/>
        <v>-3.2631149883650568</v>
      </c>
      <c r="BQ96" s="18">
        <f t="shared" si="240"/>
        <v>-3.6933971927969322</v>
      </c>
      <c r="BR96" s="18">
        <f t="shared" si="240"/>
        <v>-3.4707816615402676</v>
      </c>
      <c r="BS96" s="18">
        <f t="shared" si="240"/>
        <v>-3.1878379022514003</v>
      </c>
      <c r="BT96" s="18">
        <f t="shared" si="241"/>
        <v>-3.3079929087568849</v>
      </c>
      <c r="BV96" s="18">
        <f t="shared" si="242"/>
        <v>-3.282244519601063</v>
      </c>
      <c r="BW96" s="18">
        <f t="shared" si="243"/>
        <v>1.8034247939633818</v>
      </c>
      <c r="BX96" s="18">
        <f t="shared" si="244"/>
        <v>-0.60023900336871883</v>
      </c>
      <c r="BZ96" t="str">
        <f t="shared" si="261"/>
        <v>52 Skilled metal, electrical and electronic trades</v>
      </c>
      <c r="CA96" s="18">
        <f t="shared" si="245"/>
        <v>3.7999949348352935</v>
      </c>
      <c r="CB96" s="18">
        <f t="shared" si="245"/>
        <v>-21.170889680824455</v>
      </c>
      <c r="CC96" s="18">
        <f t="shared" si="245"/>
        <v>-2.0788493181666978</v>
      </c>
      <c r="CD96" s="18">
        <f t="shared" si="245"/>
        <v>-5.3491335066769068</v>
      </c>
      <c r="CE96" s="18">
        <f t="shared" si="246"/>
        <v>-5.4264493887994147</v>
      </c>
      <c r="CG96" s="18">
        <f t="shared" si="247"/>
        <v>-4.2713578338895104</v>
      </c>
      <c r="CH96" s="18">
        <f t="shared" si="248"/>
        <v>1.590275248962647</v>
      </c>
      <c r="CI96" s="18">
        <f t="shared" si="249"/>
        <v>-1.587773728833286</v>
      </c>
      <c r="CK96" t="str">
        <f t="shared" si="262"/>
        <v>52 Skilled metal, electrical and electronic trades</v>
      </c>
      <c r="CL96" s="18">
        <f t="shared" si="250"/>
        <v>1.5602397675315682</v>
      </c>
      <c r="CM96" s="18">
        <f t="shared" si="250"/>
        <v>21.318724347877449</v>
      </c>
      <c r="CN96" s="18">
        <f t="shared" si="250"/>
        <v>-7.0986707439293024</v>
      </c>
      <c r="CO96" s="18">
        <f t="shared" si="250"/>
        <v>-7.1095430209051731</v>
      </c>
      <c r="CP96" s="18">
        <f t="shared" si="251"/>
        <v>-5.5429714464292008</v>
      </c>
      <c r="CR96" s="18">
        <f t="shared" si="252"/>
        <v>-7.1059190699635177</v>
      </c>
      <c r="CS96" s="18">
        <f t="shared" si="253"/>
        <v>1.2037574357566916</v>
      </c>
      <c r="CT96" s="18">
        <f t="shared" si="254"/>
        <v>-4.1732493186390274</v>
      </c>
    </row>
    <row r="97" spans="1:98" x14ac:dyDescent="0.2">
      <c r="A97" t="str">
        <f t="shared" si="209"/>
        <v>53 Skilled construction and building trades</v>
      </c>
      <c r="B97" s="18">
        <f t="shared" si="210"/>
        <v>-6.6794213272749703</v>
      </c>
      <c r="C97" s="18">
        <f t="shared" si="210"/>
        <v>-34.338220604668521</v>
      </c>
      <c r="D97" s="18">
        <f t="shared" si="210"/>
        <v>15.694603079630266</v>
      </c>
      <c r="E97" s="18">
        <f t="shared" si="210"/>
        <v>2.4178145556229103</v>
      </c>
      <c r="F97" s="18">
        <f t="shared" si="211"/>
        <v>3.4789646147347142</v>
      </c>
      <c r="H97" s="18">
        <f t="shared" si="212"/>
        <v>6.6648605099247415</v>
      </c>
      <c r="I97" s="18">
        <f t="shared" si="213"/>
        <v>4.4086252890230382</v>
      </c>
      <c r="J97" s="18">
        <f t="shared" si="214"/>
        <v>8.7974532895324753</v>
      </c>
      <c r="L97" t="str">
        <f t="shared" si="255"/>
        <v>53 Skilled construction and building trades</v>
      </c>
      <c r="M97" s="18">
        <f t="shared" si="215"/>
        <v>5.2574791176489777</v>
      </c>
      <c r="N97" s="18">
        <f t="shared" si="215"/>
        <v>-26.459476702073527</v>
      </c>
      <c r="O97" s="18">
        <f t="shared" si="215"/>
        <v>11.675643880869412</v>
      </c>
      <c r="P97" s="18">
        <f t="shared" si="215"/>
        <v>4.2197903968697492</v>
      </c>
      <c r="Q97" s="18">
        <f t="shared" si="216"/>
        <v>4.1990626613732207</v>
      </c>
      <c r="S97" s="18">
        <f t="shared" si="217"/>
        <v>6.6480580908940823</v>
      </c>
      <c r="T97" s="18">
        <f t="shared" si="218"/>
        <v>4.422588409060757</v>
      </c>
      <c r="U97" s="18">
        <f t="shared" si="219"/>
        <v>8.7925835193224842</v>
      </c>
      <c r="W97" t="str">
        <f t="shared" si="256"/>
        <v>53 Skilled construction and building trades</v>
      </c>
      <c r="X97" s="18">
        <f t="shared" si="220"/>
        <v>-1.5230062453188475</v>
      </c>
      <c r="Y97" s="18">
        <f t="shared" si="220"/>
        <v>-18.629617496413754</v>
      </c>
      <c r="Z97" s="18">
        <f t="shared" si="220"/>
        <v>7.476187532289913</v>
      </c>
      <c r="AA97" s="18">
        <f t="shared" si="220"/>
        <v>2.1287852429572096</v>
      </c>
      <c r="AB97" s="18">
        <f t="shared" si="221"/>
        <v>2.3073487264003711</v>
      </c>
      <c r="AD97" s="18">
        <f t="shared" si="222"/>
        <v>3.8810175411245096</v>
      </c>
      <c r="AE97" s="18">
        <f t="shared" si="223"/>
        <v>3.9394450053667152</v>
      </c>
      <c r="AF97" s="18">
        <f t="shared" si="224"/>
        <v>6.4549261212053954</v>
      </c>
      <c r="AH97" t="str">
        <f t="shared" si="257"/>
        <v>53 Skilled construction and building trades</v>
      </c>
      <c r="AI97" s="18">
        <f t="shared" si="225"/>
        <v>3.3386359001424282</v>
      </c>
      <c r="AJ97" s="18">
        <f t="shared" si="225"/>
        <v>-21.226460361910437</v>
      </c>
      <c r="AK97" s="18">
        <f t="shared" si="225"/>
        <v>7.5802593962968512</v>
      </c>
      <c r="AL97" s="18">
        <f t="shared" si="225"/>
        <v>2.4405182902697664</v>
      </c>
      <c r="AM97" s="18">
        <f t="shared" si="226"/>
        <v>2.3257792008839262</v>
      </c>
      <c r="AO97" s="18">
        <f t="shared" si="227"/>
        <v>4.1258853479840152</v>
      </c>
      <c r="AP97" s="18">
        <f t="shared" si="228"/>
        <v>4.280411936009676</v>
      </c>
      <c r="AQ97" s="18">
        <f t="shared" si="229"/>
        <v>6.8697823875925712</v>
      </c>
      <c r="AS97" t="str">
        <f t="shared" si="258"/>
        <v>53 Skilled construction and building trades</v>
      </c>
      <c r="AT97" s="18">
        <f t="shared" si="230"/>
        <v>0.64456340247871502</v>
      </c>
      <c r="AU97" s="18">
        <f t="shared" si="230"/>
        <v>-18.419936990427487</v>
      </c>
      <c r="AV97" s="18">
        <f t="shared" si="230"/>
        <v>7.9568992685975504</v>
      </c>
      <c r="AW97" s="18">
        <f t="shared" si="230"/>
        <v>2.004475394284877</v>
      </c>
      <c r="AX97" s="18">
        <f t="shared" si="231"/>
        <v>2.388638870620996</v>
      </c>
      <c r="AZ97" s="18">
        <f t="shared" si="232"/>
        <v>3.9512266582788724</v>
      </c>
      <c r="BA97" s="18">
        <f t="shared" si="233"/>
        <v>4.277734203538186</v>
      </c>
      <c r="BB97" s="18">
        <f t="shared" si="234"/>
        <v>6.7469637268830152</v>
      </c>
      <c r="BD97" t="str">
        <f t="shared" si="259"/>
        <v>53 Skilled construction and building trades</v>
      </c>
      <c r="BE97" s="18">
        <f t="shared" si="235"/>
        <v>0.43301415270113885</v>
      </c>
      <c r="BF97" s="18">
        <f t="shared" si="235"/>
        <v>-22.976637001470657</v>
      </c>
      <c r="BG97" s="18">
        <f t="shared" si="235"/>
        <v>2.2534113148778179</v>
      </c>
      <c r="BH97" s="18">
        <f t="shared" si="235"/>
        <v>7.719479606418389E-2</v>
      </c>
      <c r="BI97" s="18">
        <f t="shared" si="236"/>
        <v>-0.88310897356600471</v>
      </c>
      <c r="BK97" s="18">
        <f t="shared" si="237"/>
        <v>0.79740484492647479</v>
      </c>
      <c r="BL97" s="18">
        <f t="shared" si="238"/>
        <v>2.3192140098814429</v>
      </c>
      <c r="BM97" s="18">
        <f t="shared" si="239"/>
        <v>2.9068868282518201</v>
      </c>
      <c r="BO97" t="str">
        <f t="shared" si="260"/>
        <v>53 Skilled construction and building trades</v>
      </c>
      <c r="BP97" s="18">
        <f t="shared" si="240"/>
        <v>0.23281919465545364</v>
      </c>
      <c r="BQ97" s="18">
        <f t="shared" si="240"/>
        <v>-13.264773158543264</v>
      </c>
      <c r="BR97" s="18">
        <f t="shared" si="240"/>
        <v>1.520144450160954</v>
      </c>
      <c r="BS97" s="18">
        <f t="shared" si="240"/>
        <v>-0.13891184045712324</v>
      </c>
      <c r="BT97" s="18">
        <f t="shared" si="241"/>
        <v>-0.50357539392802408</v>
      </c>
      <c r="BV97" s="18">
        <f t="shared" si="242"/>
        <v>0.41107232873938138</v>
      </c>
      <c r="BW97" s="18">
        <f t="shared" si="243"/>
        <v>2.7972750234251942</v>
      </c>
      <c r="BX97" s="18">
        <f t="shared" si="244"/>
        <v>3.0793434866176028</v>
      </c>
      <c r="BZ97" t="str">
        <f t="shared" si="261"/>
        <v>53 Skilled construction and building trades</v>
      </c>
      <c r="CA97" s="18">
        <f t="shared" si="245"/>
        <v>6.2869644159982752</v>
      </c>
      <c r="CB97" s="18">
        <f t="shared" si="245"/>
        <v>-29.394681682023084</v>
      </c>
      <c r="CC97" s="18">
        <f t="shared" si="245"/>
        <v>1.7961345725031386</v>
      </c>
      <c r="CD97" s="18">
        <f t="shared" si="245"/>
        <v>0.63429279092210855</v>
      </c>
      <c r="CE97" s="18">
        <f t="shared" si="246"/>
        <v>-1.216453271055673</v>
      </c>
      <c r="CG97" s="18">
        <f t="shared" si="247"/>
        <v>1.0200924622689511</v>
      </c>
      <c r="CH97" s="18">
        <f t="shared" si="248"/>
        <v>2.2989813552336313</v>
      </c>
      <c r="CI97" s="18">
        <f t="shared" si="249"/>
        <v>3.0559541102083809</v>
      </c>
      <c r="CK97" t="str">
        <f t="shared" si="262"/>
        <v>53 Skilled construction and building trades</v>
      </c>
      <c r="CL97" s="18">
        <f t="shared" si="250"/>
        <v>3.0678773116298297</v>
      </c>
      <c r="CM97" s="18">
        <f t="shared" si="250"/>
        <v>13.555290339513949</v>
      </c>
      <c r="CN97" s="18">
        <f t="shared" si="250"/>
        <v>-8.8675620665199961</v>
      </c>
      <c r="CO97" s="18">
        <f t="shared" si="250"/>
        <v>-10.757936464367912</v>
      </c>
      <c r="CP97" s="18">
        <f t="shared" si="251"/>
        <v>-8.8085183434517553</v>
      </c>
      <c r="CR97" s="18">
        <f t="shared" si="252"/>
        <v>-10.132209250943824</v>
      </c>
      <c r="CS97" s="18">
        <f t="shared" si="253"/>
        <v>0.98365223031631199</v>
      </c>
      <c r="CT97" s="18">
        <f t="shared" si="254"/>
        <v>-6.5919540566555472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4.0447294179195792</v>
      </c>
      <c r="C98" s="18">
        <f t="shared" si="210"/>
        <v>-13.604172872787078</v>
      </c>
      <c r="D98" s="18">
        <f t="shared" si="210"/>
        <v>8.6019601531891254</v>
      </c>
      <c r="E98" s="18">
        <f t="shared" si="210"/>
        <v>5.1255537837168186</v>
      </c>
      <c r="F98" s="18">
        <f t="shared" si="211"/>
        <v>4.9053780697826621</v>
      </c>
      <c r="H98" s="18">
        <f t="shared" si="212"/>
        <v>6.2718120164714675</v>
      </c>
      <c r="I98" s="18">
        <f t="shared" si="213"/>
        <v>4.2843487231028821</v>
      </c>
      <c r="J98" s="18">
        <f t="shared" si="214"/>
        <v>8.4292617742265818</v>
      </c>
      <c r="L98" t="str">
        <f t="shared" si="255"/>
        <v>54 Textiles, printing and other skilled trades</v>
      </c>
      <c r="M98" s="18">
        <f t="shared" si="215"/>
        <v>9.2672222016669572</v>
      </c>
      <c r="N98" s="18">
        <f t="shared" si="215"/>
        <v>1.2939252999850437</v>
      </c>
      <c r="O98" s="18">
        <f t="shared" si="215"/>
        <v>7.9812239424460474</v>
      </c>
      <c r="P98" s="18">
        <f t="shared" si="215"/>
        <v>4.8401069747477043</v>
      </c>
      <c r="Q98" s="18">
        <f t="shared" si="216"/>
        <v>5.5844468460880314</v>
      </c>
      <c r="S98" s="18">
        <f t="shared" si="217"/>
        <v>5.876859828655201</v>
      </c>
      <c r="T98" s="18">
        <f t="shared" si="218"/>
        <v>4.6254502199509551</v>
      </c>
      <c r="U98" s="18">
        <f t="shared" si="219"/>
        <v>8.3405390745718844</v>
      </c>
      <c r="W98" t="str">
        <f t="shared" si="256"/>
        <v>54 Textiles, printing and other skilled trades</v>
      </c>
      <c r="X98" s="18">
        <f t="shared" si="220"/>
        <v>-0.24725238716324371</v>
      </c>
      <c r="Y98" s="18">
        <f t="shared" si="220"/>
        <v>1.8655306093416257</v>
      </c>
      <c r="Z98" s="18">
        <f t="shared" si="220"/>
        <v>4.9012712467299213</v>
      </c>
      <c r="AA98" s="18">
        <f t="shared" si="220"/>
        <v>1.3607914597087767</v>
      </c>
      <c r="AB98" s="18">
        <f t="shared" si="221"/>
        <v>2.4859741721593887</v>
      </c>
      <c r="AD98" s="18">
        <f t="shared" si="222"/>
        <v>2.527471187059338</v>
      </c>
      <c r="AE98" s="18">
        <f t="shared" si="223"/>
        <v>3.8603785635466847</v>
      </c>
      <c r="AF98" s="18">
        <f t="shared" si="224"/>
        <v>5.4578884480355194</v>
      </c>
      <c r="AH98" t="str">
        <f t="shared" si="257"/>
        <v>54 Textiles, printing and other skilled trades</v>
      </c>
      <c r="AI98" s="18">
        <f t="shared" si="225"/>
        <v>-2.8149942655276372</v>
      </c>
      <c r="AJ98" s="18">
        <f t="shared" si="225"/>
        <v>18.047739754043612</v>
      </c>
      <c r="AK98" s="18">
        <f t="shared" si="225"/>
        <v>3.4365334012244064</v>
      </c>
      <c r="AL98" s="18">
        <f t="shared" si="225"/>
        <v>2.4612440364610189</v>
      </c>
      <c r="AM98" s="18">
        <f t="shared" si="226"/>
        <v>3.6785659870066878</v>
      </c>
      <c r="AO98" s="18">
        <f t="shared" si="227"/>
        <v>2.7853144220751913</v>
      </c>
      <c r="AP98" s="18">
        <f t="shared" si="228"/>
        <v>3.9589498206638041</v>
      </c>
      <c r="AQ98" s="18">
        <f t="shared" si="229"/>
        <v>5.7106186249620272</v>
      </c>
      <c r="AS98" t="str">
        <f t="shared" si="258"/>
        <v>54 Textiles, printing and other skilled trades</v>
      </c>
      <c r="AT98" s="18">
        <f t="shared" si="230"/>
        <v>-1.939040422199223</v>
      </c>
      <c r="AU98" s="18">
        <f t="shared" si="230"/>
        <v>7.5558922060249278</v>
      </c>
      <c r="AV98" s="18">
        <f t="shared" si="230"/>
        <v>4.6147395700584681</v>
      </c>
      <c r="AW98" s="18">
        <f t="shared" si="230"/>
        <v>-0.18910702749799224</v>
      </c>
      <c r="AX98" s="18">
        <f t="shared" si="231"/>
        <v>1.7621152128443951</v>
      </c>
      <c r="AZ98" s="18">
        <f t="shared" si="232"/>
        <v>1.3871511583274154</v>
      </c>
      <c r="BA98" s="18">
        <f t="shared" si="233"/>
        <v>3.7205955989974226</v>
      </c>
      <c r="BB98" s="18">
        <f t="shared" si="234"/>
        <v>4.5858202231133349</v>
      </c>
      <c r="BD98" t="str">
        <f t="shared" si="259"/>
        <v>54 Textiles, printing and other skilled trades</v>
      </c>
      <c r="BE98" s="18">
        <f t="shared" si="235"/>
        <v>-0.37896314739847003</v>
      </c>
      <c r="BF98" s="18">
        <f t="shared" si="235"/>
        <v>-12.778181314395788</v>
      </c>
      <c r="BG98" s="18">
        <f t="shared" si="235"/>
        <v>1.881390212108669</v>
      </c>
      <c r="BH98" s="18">
        <f t="shared" si="235"/>
        <v>-1.4172612714202781E-2</v>
      </c>
      <c r="BI98" s="18">
        <f t="shared" si="236"/>
        <v>-0.28046524509801607</v>
      </c>
      <c r="BK98" s="18">
        <f t="shared" si="237"/>
        <v>0.61373022930506504</v>
      </c>
      <c r="BL98" s="18">
        <f t="shared" si="238"/>
        <v>2.4054857001991614</v>
      </c>
      <c r="BM98" s="18">
        <f t="shared" si="239"/>
        <v>2.8510694690195626</v>
      </c>
      <c r="BO98" t="str">
        <f t="shared" si="260"/>
        <v>54 Textiles, printing and other skilled trades</v>
      </c>
      <c r="BP98" s="18">
        <f t="shared" si="240"/>
        <v>-4.0878702287854285</v>
      </c>
      <c r="BQ98" s="18">
        <f t="shared" si="240"/>
        <v>-0.5783647932295799</v>
      </c>
      <c r="BR98" s="18">
        <f t="shared" si="240"/>
        <v>-2.2529787319995331</v>
      </c>
      <c r="BS98" s="18">
        <f t="shared" si="240"/>
        <v>-1.8631958520455516</v>
      </c>
      <c r="BT98" s="18">
        <f t="shared" si="241"/>
        <v>-1.9054556232772413</v>
      </c>
      <c r="BV98" s="18">
        <f t="shared" si="242"/>
        <v>-1.9932958761660347</v>
      </c>
      <c r="BW98" s="18">
        <f t="shared" si="243"/>
        <v>1.9968733365455904</v>
      </c>
      <c r="BX98" s="18">
        <f t="shared" si="244"/>
        <v>0.54273435639371481</v>
      </c>
      <c r="BZ98" t="str">
        <f t="shared" si="261"/>
        <v>54 Textiles, printing and other skilled trades</v>
      </c>
      <c r="CA98" s="18">
        <f t="shared" si="245"/>
        <v>2.9582698313361577</v>
      </c>
      <c r="CB98" s="18">
        <f t="shared" si="245"/>
        <v>-8.0395364081084058</v>
      </c>
      <c r="CC98" s="18">
        <f t="shared" si="245"/>
        <v>-0.87445581281124785</v>
      </c>
      <c r="CD98" s="18">
        <f t="shared" si="245"/>
        <v>-3.0670145338488553</v>
      </c>
      <c r="CE98" s="18">
        <f t="shared" si="246"/>
        <v>-2.7078478657655336</v>
      </c>
      <c r="CG98" s="18">
        <f t="shared" si="247"/>
        <v>-2.341603874411291</v>
      </c>
      <c r="CH98" s="18">
        <f t="shared" si="248"/>
        <v>1.7992164862543403</v>
      </c>
      <c r="CI98" s="18">
        <f t="shared" si="249"/>
        <v>5.0170558887319139E-2</v>
      </c>
      <c r="CK98" t="str">
        <f t="shared" si="262"/>
        <v>54 Textiles, printing and other skilled trades</v>
      </c>
      <c r="CL98" s="18">
        <f t="shared" si="250"/>
        <v>-2.4218573851867098</v>
      </c>
      <c r="CM98" s="18">
        <f t="shared" si="250"/>
        <v>23.015355498439916</v>
      </c>
      <c r="CN98" s="18">
        <f t="shared" si="250"/>
        <v>-10.910575570735148</v>
      </c>
      <c r="CO98" s="18">
        <f t="shared" si="250"/>
        <v>-5.6527991132141908</v>
      </c>
      <c r="CP98" s="18">
        <f t="shared" si="251"/>
        <v>-5.778770256982158</v>
      </c>
      <c r="CR98" s="18">
        <f t="shared" si="252"/>
        <v>-7.4389943740329816</v>
      </c>
      <c r="CS98" s="18">
        <f t="shared" si="253"/>
        <v>1.0659008521230584</v>
      </c>
      <c r="CT98" s="18">
        <f t="shared" si="254"/>
        <v>-4.6962376950009821</v>
      </c>
    </row>
    <row r="99" spans="1:98" x14ac:dyDescent="0.2">
      <c r="A99" t="str">
        <f t="shared" si="209"/>
        <v>61 Caring personal service occupations</v>
      </c>
      <c r="B99" s="18">
        <f t="shared" si="210"/>
        <v>3.7995585968030765</v>
      </c>
      <c r="C99" s="18">
        <f t="shared" si="210"/>
        <v>-4.5851750174310641</v>
      </c>
      <c r="D99" s="18">
        <f t="shared" si="210"/>
        <v>8.217169271454372</v>
      </c>
      <c r="E99" s="18">
        <f t="shared" si="210"/>
        <v>5.8690832431668394</v>
      </c>
      <c r="F99" s="18">
        <f t="shared" si="211"/>
        <v>5.9069020377989556</v>
      </c>
      <c r="H99" s="18">
        <f t="shared" si="212"/>
        <v>6.6460623432123667</v>
      </c>
      <c r="I99" s="18">
        <f t="shared" si="213"/>
        <v>4.7847169585766514</v>
      </c>
      <c r="J99" s="18">
        <f t="shared" si="214"/>
        <v>8.9973635913360273</v>
      </c>
      <c r="L99" t="str">
        <f t="shared" si="255"/>
        <v>61 Caring personal service occupations</v>
      </c>
      <c r="M99" s="18">
        <f t="shared" si="215"/>
        <v>3.8069621013945065</v>
      </c>
      <c r="N99" s="18">
        <f t="shared" si="215"/>
        <v>1.5282082574240796</v>
      </c>
      <c r="O99" s="18">
        <f t="shared" si="215"/>
        <v>7.7747510920297191</v>
      </c>
      <c r="P99" s="18">
        <f t="shared" si="215"/>
        <v>5.6045811852523997</v>
      </c>
      <c r="Q99" s="18">
        <f t="shared" si="216"/>
        <v>6.0168669434757183</v>
      </c>
      <c r="S99" s="18">
        <f t="shared" si="217"/>
        <v>6.3230717509161094</v>
      </c>
      <c r="T99" s="18">
        <f t="shared" si="218"/>
        <v>4.9130737409196046</v>
      </c>
      <c r="U99" s="18">
        <f t="shared" si="219"/>
        <v>8.8372568695926255</v>
      </c>
      <c r="W99" t="str">
        <f t="shared" si="256"/>
        <v>61 Caring personal service occupations</v>
      </c>
      <c r="X99" s="18">
        <f t="shared" si="220"/>
        <v>-1.4723457863172307</v>
      </c>
      <c r="Y99" s="18">
        <f t="shared" si="220"/>
        <v>7.5552980968771388</v>
      </c>
      <c r="Z99" s="18">
        <f t="shared" si="220"/>
        <v>4.3176969708768276</v>
      </c>
      <c r="AA99" s="18">
        <f t="shared" si="220"/>
        <v>2.2516783395077899</v>
      </c>
      <c r="AB99" s="18">
        <f t="shared" si="221"/>
        <v>3.2185819482530631</v>
      </c>
      <c r="AD99" s="18">
        <f t="shared" si="222"/>
        <v>2.935764326128143</v>
      </c>
      <c r="AE99" s="18">
        <f t="shared" si="223"/>
        <v>4.349634636472044</v>
      </c>
      <c r="AF99" s="18">
        <f t="shared" si="224"/>
        <v>6.1194435584018159</v>
      </c>
      <c r="AH99" t="str">
        <f t="shared" si="257"/>
        <v>61 Caring personal service occupations</v>
      </c>
      <c r="AI99" s="18">
        <f t="shared" si="225"/>
        <v>-4.7499176965044798</v>
      </c>
      <c r="AJ99" s="18">
        <f t="shared" si="225"/>
        <v>6.9853737779660197</v>
      </c>
      <c r="AK99" s="18">
        <f t="shared" si="225"/>
        <v>2.2234515587630899</v>
      </c>
      <c r="AL99" s="18">
        <f t="shared" si="225"/>
        <v>0.88047884920885444</v>
      </c>
      <c r="AM99" s="18">
        <f t="shared" si="226"/>
        <v>1.6709259655803166</v>
      </c>
      <c r="AO99" s="18">
        <f t="shared" si="227"/>
        <v>1.3261644991980459</v>
      </c>
      <c r="AP99" s="18">
        <f t="shared" si="228"/>
        <v>3.5836139389256561</v>
      </c>
      <c r="AQ99" s="18">
        <f t="shared" si="229"/>
        <v>4.4239428720296958</v>
      </c>
      <c r="AS99" t="str">
        <f t="shared" si="258"/>
        <v>61 Caring personal service occupations</v>
      </c>
      <c r="AT99" s="18">
        <f t="shared" si="230"/>
        <v>-2.5482850846533123</v>
      </c>
      <c r="AU99" s="18">
        <f t="shared" si="230"/>
        <v>11.602594337494176</v>
      </c>
      <c r="AV99" s="18">
        <f t="shared" si="230"/>
        <v>2.9104803523650302</v>
      </c>
      <c r="AW99" s="18">
        <f t="shared" si="230"/>
        <v>1.5582137891611669</v>
      </c>
      <c r="AX99" s="18">
        <f t="shared" si="231"/>
        <v>2.581767674602875</v>
      </c>
      <c r="AZ99" s="18">
        <f t="shared" si="232"/>
        <v>2.006983348164626</v>
      </c>
      <c r="BA99" s="18">
        <f t="shared" si="233"/>
        <v>3.8481196287674546</v>
      </c>
      <c r="BB99" s="18">
        <f t="shared" si="234"/>
        <v>5.1010575077290676</v>
      </c>
      <c r="BD99" t="str">
        <f t="shared" si="259"/>
        <v>61 Caring personal service occupations</v>
      </c>
      <c r="BE99" s="18">
        <f t="shared" si="235"/>
        <v>2.765782239192105</v>
      </c>
      <c r="BF99" s="18">
        <f t="shared" si="235"/>
        <v>-6.122156220310182</v>
      </c>
      <c r="BG99" s="18">
        <f t="shared" si="235"/>
        <v>3.2852773919687106</v>
      </c>
      <c r="BH99" s="18">
        <f t="shared" si="235"/>
        <v>2.0941536727162369</v>
      </c>
      <c r="BI99" s="18">
        <f t="shared" si="236"/>
        <v>1.9289959629478437</v>
      </c>
      <c r="BK99" s="18">
        <f t="shared" si="237"/>
        <v>2.4896607614249611</v>
      </c>
      <c r="BL99" s="18">
        <f t="shared" si="238"/>
        <v>3.4788252825356025</v>
      </c>
      <c r="BM99" s="18">
        <f t="shared" si="239"/>
        <v>5.1248687526104675</v>
      </c>
      <c r="BO99" t="str">
        <f t="shared" si="260"/>
        <v>61 Caring personal service occupations</v>
      </c>
      <c r="BP99" s="18">
        <f t="shared" si="240"/>
        <v>-1.9933806160656653</v>
      </c>
      <c r="BQ99" s="18">
        <f t="shared" si="240"/>
        <v>-15.990327551776662</v>
      </c>
      <c r="BR99" s="18">
        <f t="shared" si="240"/>
        <v>-0.34022327934741803</v>
      </c>
      <c r="BS99" s="18">
        <f t="shared" si="240"/>
        <v>-2.4167052037888381</v>
      </c>
      <c r="BT99" s="18">
        <f t="shared" si="241"/>
        <v>-2.6877025433159507</v>
      </c>
      <c r="BV99" s="18">
        <f t="shared" si="242"/>
        <v>-1.7293968461686404</v>
      </c>
      <c r="BW99" s="18">
        <f t="shared" si="243"/>
        <v>2.5832083723783095</v>
      </c>
      <c r="BX99" s="18">
        <f t="shared" si="244"/>
        <v>1.4214246154632404</v>
      </c>
      <c r="BZ99" t="str">
        <f t="shared" si="261"/>
        <v>61 Caring personal service occupations</v>
      </c>
      <c r="CA99" s="18">
        <f t="shared" si="245"/>
        <v>-10.479559677992478</v>
      </c>
      <c r="CB99" s="18">
        <f t="shared" si="245"/>
        <v>-9.9269532657267572</v>
      </c>
      <c r="CC99" s="18">
        <f t="shared" si="245"/>
        <v>-5.4413014230869532</v>
      </c>
      <c r="CD99" s="18">
        <f t="shared" si="245"/>
        <v>-3.1760731027152822E-2</v>
      </c>
      <c r="CE99" s="18">
        <f t="shared" si="246"/>
        <v>-2.3926168160010364</v>
      </c>
      <c r="CG99" s="18">
        <f t="shared" si="247"/>
        <v>-1.8684803983029741</v>
      </c>
      <c r="CH99" s="18">
        <f t="shared" si="248"/>
        <v>1.4259185662543361</v>
      </c>
      <c r="CI99" s="18">
        <f t="shared" si="249"/>
        <v>-6.5690305462973164E-2</v>
      </c>
      <c r="CK99" t="str">
        <f t="shared" si="262"/>
        <v>61 Caring personal service occupations</v>
      </c>
      <c r="CL99" s="18">
        <f t="shared" si="250"/>
        <v>-6.4390356539696043</v>
      </c>
      <c r="CM99" s="18">
        <f t="shared" si="250"/>
        <v>22.706691904053145</v>
      </c>
      <c r="CN99" s="18">
        <f t="shared" si="250"/>
        <v>1.410035963876255</v>
      </c>
      <c r="CO99" s="18">
        <f t="shared" si="250"/>
        <v>1.5371436536937289</v>
      </c>
      <c r="CP99" s="18">
        <f t="shared" si="251"/>
        <v>2.7058419218641827</v>
      </c>
      <c r="CR99" s="18">
        <f t="shared" si="252"/>
        <v>1.4947567316954347</v>
      </c>
      <c r="CS99" s="18">
        <f t="shared" si="253"/>
        <v>2.1748975961207062</v>
      </c>
      <c r="CT99" s="18">
        <f t="shared" si="254"/>
        <v>3.3115315833112557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21.884942935422647</v>
      </c>
      <c r="C100" s="18">
        <f t="shared" si="210"/>
        <v>6.8589947753548541</v>
      </c>
      <c r="D100" s="18">
        <f t="shared" si="210"/>
        <v>7.1174643214082067</v>
      </c>
      <c r="E100" s="18">
        <f t="shared" si="210"/>
        <v>4.7893302420991324</v>
      </c>
      <c r="F100" s="18">
        <f t="shared" si="211"/>
        <v>5.640438866822195</v>
      </c>
      <c r="H100" s="18">
        <f t="shared" si="212"/>
        <v>5.5596976374562956</v>
      </c>
      <c r="I100" s="18">
        <f t="shared" si="213"/>
        <v>4.6979908918019397</v>
      </c>
      <c r="J100" s="18">
        <f t="shared" si="214"/>
        <v>8.1580460530591203</v>
      </c>
      <c r="L100" t="str">
        <f t="shared" si="255"/>
        <v>62 Leisure, travel and related personal service occupations</v>
      </c>
      <c r="M100" s="18">
        <f t="shared" si="215"/>
        <v>5.3156068860543693</v>
      </c>
      <c r="N100" s="18">
        <f t="shared" si="215"/>
        <v>-10.03798409590585</v>
      </c>
      <c r="O100" s="18">
        <f t="shared" si="215"/>
        <v>8.2188058287575139</v>
      </c>
      <c r="P100" s="18">
        <f t="shared" si="215"/>
        <v>5.8195246691593594</v>
      </c>
      <c r="Q100" s="18">
        <f t="shared" si="216"/>
        <v>5.4877266618355902</v>
      </c>
      <c r="S100" s="18">
        <f t="shared" si="217"/>
        <v>6.613315650041196</v>
      </c>
      <c r="T100" s="18">
        <f t="shared" si="218"/>
        <v>4.7473018763272368</v>
      </c>
      <c r="U100" s="18">
        <f t="shared" si="219"/>
        <v>8.9516571194539587</v>
      </c>
      <c r="W100" t="str">
        <f t="shared" si="256"/>
        <v>62 Leisure, travel and related personal service occupations</v>
      </c>
      <c r="X100" s="18">
        <f t="shared" si="220"/>
        <v>3.5013540204960947</v>
      </c>
      <c r="Y100" s="18">
        <f t="shared" si="220"/>
        <v>-3.2890150623052783</v>
      </c>
      <c r="Z100" s="18">
        <f t="shared" si="220"/>
        <v>6.3071272937269107</v>
      </c>
      <c r="AA100" s="18">
        <f t="shared" si="220"/>
        <v>3.256680293428893</v>
      </c>
      <c r="AB100" s="18">
        <f t="shared" si="221"/>
        <v>3.7747823980631701</v>
      </c>
      <c r="AD100" s="18">
        <f t="shared" si="222"/>
        <v>4.2636440824953992</v>
      </c>
      <c r="AE100" s="18">
        <f t="shared" si="223"/>
        <v>4.6061540303998338</v>
      </c>
      <c r="AF100" s="18">
        <f t="shared" si="224"/>
        <v>7.1955353835227109</v>
      </c>
      <c r="AH100" t="str">
        <f t="shared" si="257"/>
        <v>62 Leisure, travel and related personal service occupations</v>
      </c>
      <c r="AI100" s="18">
        <f t="shared" si="225"/>
        <v>2.521476059464467</v>
      </c>
      <c r="AJ100" s="18">
        <f t="shared" si="225"/>
        <v>-2.09388794435168</v>
      </c>
      <c r="AK100" s="18">
        <f t="shared" si="225"/>
        <v>4.9411509111554563</v>
      </c>
      <c r="AL100" s="18">
        <f t="shared" si="225"/>
        <v>3.3531682917262939</v>
      </c>
      <c r="AM100" s="18">
        <f t="shared" si="226"/>
        <v>3.4959973413796197</v>
      </c>
      <c r="AO100" s="18">
        <f t="shared" si="227"/>
        <v>3.8798077647865581</v>
      </c>
      <c r="AP100" s="18">
        <f t="shared" si="228"/>
        <v>4.4778554472878263</v>
      </c>
      <c r="AQ100" s="18">
        <f t="shared" si="229"/>
        <v>6.8434958055757278</v>
      </c>
      <c r="AS100" t="str">
        <f t="shared" si="258"/>
        <v>62 Leisure, travel and related personal service occupations</v>
      </c>
      <c r="AT100" s="18">
        <f t="shared" si="230"/>
        <v>4.8683436762513743</v>
      </c>
      <c r="AU100" s="18">
        <f t="shared" si="230"/>
        <v>-2.6061003034381636</v>
      </c>
      <c r="AV100" s="18">
        <f t="shared" si="230"/>
        <v>5.3832925685202149</v>
      </c>
      <c r="AW100" s="18">
        <f t="shared" si="230"/>
        <v>3.5649291811702177</v>
      </c>
      <c r="AX100" s="18">
        <f t="shared" si="231"/>
        <v>3.7307113449486895</v>
      </c>
      <c r="AZ100" s="18">
        <f t="shared" si="232"/>
        <v>4.1675371453347543</v>
      </c>
      <c r="BA100" s="18">
        <f t="shared" si="233"/>
        <v>4.5606560605450985</v>
      </c>
      <c r="BB100" s="18">
        <f t="shared" si="234"/>
        <v>7.097940159248739</v>
      </c>
      <c r="BD100" t="str">
        <f t="shared" si="259"/>
        <v>62 Leisure, travel and related personal service occupations</v>
      </c>
      <c r="BE100" s="18">
        <f t="shared" si="235"/>
        <v>2.1900460115223508</v>
      </c>
      <c r="BF100" s="18">
        <f t="shared" si="235"/>
        <v>-18.126809391376476</v>
      </c>
      <c r="BG100" s="18">
        <f t="shared" si="235"/>
        <v>1.1693934766481728</v>
      </c>
      <c r="BH100" s="18">
        <f t="shared" si="235"/>
        <v>0.20361603333876044</v>
      </c>
      <c r="BI100" s="18">
        <f t="shared" si="236"/>
        <v>-0.75666802180007764</v>
      </c>
      <c r="BK100" s="18">
        <f t="shared" si="237"/>
        <v>0.52451309400727286</v>
      </c>
      <c r="BL100" s="18">
        <f t="shared" si="238"/>
        <v>2.5669324811177452</v>
      </c>
      <c r="BM100" s="18">
        <f t="shared" si="239"/>
        <v>2.9389874873008814</v>
      </c>
      <c r="BO100" t="str">
        <f t="shared" si="260"/>
        <v>62 Leisure, travel and related personal service occupations</v>
      </c>
      <c r="BP100" s="18">
        <f t="shared" si="240"/>
        <v>0.27983178591601821</v>
      </c>
      <c r="BQ100" s="18">
        <f t="shared" si="240"/>
        <v>-18.063801821393543</v>
      </c>
      <c r="BR100" s="18">
        <f t="shared" si="240"/>
        <v>-1.1319149145190166</v>
      </c>
      <c r="BS100" s="18">
        <f t="shared" si="240"/>
        <v>-2.2128816005936414</v>
      </c>
      <c r="BT100" s="18">
        <f t="shared" si="241"/>
        <v>-2.9549681974622488</v>
      </c>
      <c r="BV100" s="18">
        <f t="shared" si="242"/>
        <v>-1.8538789792836963</v>
      </c>
      <c r="BW100" s="18">
        <f t="shared" si="243"/>
        <v>2.4621489729605539</v>
      </c>
      <c r="BX100" s="18">
        <f t="shared" si="244"/>
        <v>1.1978686998432853</v>
      </c>
      <c r="BZ100" t="str">
        <f t="shared" si="261"/>
        <v>62 Leisure, travel and related personal service occupations</v>
      </c>
      <c r="CA100" s="18">
        <f t="shared" si="245"/>
        <v>6.8016584056248997</v>
      </c>
      <c r="CB100" s="18">
        <f t="shared" si="245"/>
        <v>-9.7493365113220385</v>
      </c>
      <c r="CC100" s="18">
        <f t="shared" si="245"/>
        <v>1.5539707236455813</v>
      </c>
      <c r="CD100" s="18">
        <f t="shared" si="245"/>
        <v>9.9087967289412937E-2</v>
      </c>
      <c r="CE100" s="18">
        <f t="shared" si="246"/>
        <v>-9.7292228884549026E-2</v>
      </c>
      <c r="CG100" s="18">
        <f t="shared" si="247"/>
        <v>0.5817181331780219</v>
      </c>
      <c r="CH100" s="18">
        <f t="shared" si="248"/>
        <v>2.3858270970343654</v>
      </c>
      <c r="CI100" s="18">
        <f t="shared" si="249"/>
        <v>2.808998734481305</v>
      </c>
      <c r="CK100" t="str">
        <f t="shared" si="262"/>
        <v>62 Leisure, travel and related personal service occupations</v>
      </c>
      <c r="CL100" s="18">
        <f t="shared" si="250"/>
        <v>-3.9461869293601182</v>
      </c>
      <c r="CM100" s="18">
        <f t="shared" si="250"/>
        <v>11.105117698964872</v>
      </c>
      <c r="CN100" s="18">
        <f t="shared" si="250"/>
        <v>-5.3614048558244249</v>
      </c>
      <c r="CO100" s="18">
        <f t="shared" si="250"/>
        <v>-3.0008708978784049</v>
      </c>
      <c r="CP100" s="18">
        <f t="shared" si="251"/>
        <v>-2.9245047481557984</v>
      </c>
      <c r="CR100" s="18">
        <f t="shared" si="252"/>
        <v>-3.7941860540868788</v>
      </c>
      <c r="CS100" s="18">
        <f t="shared" si="253"/>
        <v>1.5133194863536481</v>
      </c>
      <c r="CT100" s="18">
        <f t="shared" si="254"/>
        <v>-1.3749006113856321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-1.6066848919974119</v>
      </c>
      <c r="C101" s="18">
        <f t="shared" si="210"/>
        <v>13.429481977517455</v>
      </c>
      <c r="D101" s="18">
        <f t="shared" si="210"/>
        <v>5.6309926936365828</v>
      </c>
      <c r="E101" s="18">
        <f t="shared" si="210"/>
        <v>5.1664374818804815</v>
      </c>
      <c r="F101" s="18">
        <f t="shared" si="211"/>
        <v>5.8104103566671839</v>
      </c>
      <c r="H101" s="18">
        <f t="shared" si="212"/>
        <v>5.3210617664636972</v>
      </c>
      <c r="I101" s="18">
        <f t="shared" si="213"/>
        <v>3.9786384935313279</v>
      </c>
      <c r="J101" s="18">
        <f t="shared" si="214"/>
        <v>7.5311185812414916</v>
      </c>
      <c r="L101" t="str">
        <f t="shared" si="255"/>
        <v>63 Community and civil enforcement occupations</v>
      </c>
      <c r="M101" s="18">
        <f t="shared" si="215"/>
        <v>-2.248016404851072</v>
      </c>
      <c r="N101" s="18">
        <f t="shared" si="215"/>
        <v>33.411582467406411</v>
      </c>
      <c r="O101" s="18">
        <f t="shared" si="215"/>
        <v>1.2919280030650349</v>
      </c>
      <c r="P101" s="18">
        <f t="shared" si="215"/>
        <v>5.1423533790035503</v>
      </c>
      <c r="Q101" s="18">
        <f t="shared" si="216"/>
        <v>5.4818628945015657</v>
      </c>
      <c r="S101" s="18">
        <f t="shared" si="217"/>
        <v>3.842884092057508</v>
      </c>
      <c r="T101" s="18">
        <f t="shared" si="218"/>
        <v>3.3731796569239858</v>
      </c>
      <c r="U101" s="18">
        <f t="shared" si="219"/>
        <v>6.0259687082096391</v>
      </c>
      <c r="W101" t="str">
        <f t="shared" si="256"/>
        <v>63 Community and civil enforcement occupations</v>
      </c>
      <c r="X101" s="18">
        <f t="shared" si="220"/>
        <v>-5.038905060138033</v>
      </c>
      <c r="Y101" s="18">
        <f t="shared" si="220"/>
        <v>17.796877222769993</v>
      </c>
      <c r="Z101" s="18">
        <f t="shared" si="220"/>
        <v>1.8088815092854871</v>
      </c>
      <c r="AA101" s="18">
        <f t="shared" si="220"/>
        <v>1.5663166184557209</v>
      </c>
      <c r="AB101" s="18">
        <f t="shared" si="221"/>
        <v>2.5882085469275395</v>
      </c>
      <c r="AD101" s="18">
        <f t="shared" si="222"/>
        <v>1.6471073002727099</v>
      </c>
      <c r="AE101" s="18">
        <f t="shared" si="223"/>
        <v>3.7648866467380415</v>
      </c>
      <c r="AF101" s="18">
        <f t="shared" si="224"/>
        <v>4.7937844077780234</v>
      </c>
      <c r="AH101" t="str">
        <f t="shared" si="257"/>
        <v>63 Community and civil enforcement occupations</v>
      </c>
      <c r="AI101" s="18">
        <f t="shared" si="225"/>
        <v>-6.5365826692246003</v>
      </c>
      <c r="AJ101" s="18">
        <f t="shared" si="225"/>
        <v>37.846494189601842</v>
      </c>
      <c r="AK101" s="18">
        <f t="shared" si="225"/>
        <v>-2.2000911896225439</v>
      </c>
      <c r="AL101" s="18">
        <f t="shared" si="225"/>
        <v>1.598982939021254</v>
      </c>
      <c r="AM101" s="18">
        <f t="shared" si="226"/>
        <v>2.3290279538620506</v>
      </c>
      <c r="AO101" s="18">
        <f t="shared" si="227"/>
        <v>0.31650435300156765</v>
      </c>
      <c r="AP101" s="18">
        <f t="shared" si="228"/>
        <v>3.0591997386280934</v>
      </c>
      <c r="AQ101" s="18">
        <f t="shared" si="229"/>
        <v>3.2684325379042312</v>
      </c>
      <c r="AS101" t="str">
        <f t="shared" si="258"/>
        <v>63 Community and civil enforcement occupations</v>
      </c>
      <c r="AT101" s="18">
        <f t="shared" si="230"/>
        <v>-8.2830277466565576</v>
      </c>
      <c r="AU101" s="18">
        <f t="shared" si="230"/>
        <v>37.747973841182734</v>
      </c>
      <c r="AV101" s="18">
        <f t="shared" si="230"/>
        <v>-4.4281549128946001</v>
      </c>
      <c r="AW101" s="18">
        <f t="shared" si="230"/>
        <v>0.23851531601530862</v>
      </c>
      <c r="AX101" s="18">
        <f t="shared" si="231"/>
        <v>0.73782801778801144</v>
      </c>
      <c r="AZ101" s="18">
        <f t="shared" si="232"/>
        <v>-1.3418258449697129</v>
      </c>
      <c r="BA101" s="18">
        <f t="shared" si="233"/>
        <v>2.6785362704578208</v>
      </c>
      <c r="BB101" s="18">
        <f t="shared" si="234"/>
        <v>1.7810482512659931</v>
      </c>
      <c r="BD101" t="str">
        <f t="shared" si="259"/>
        <v>63 Community and civil enforcement occupations</v>
      </c>
      <c r="BE101" s="18">
        <f t="shared" si="235"/>
        <v>-11.50223426167476</v>
      </c>
      <c r="BF101" s="18">
        <f t="shared" si="235"/>
        <v>44.749101893527168</v>
      </c>
      <c r="BG101" s="18">
        <f t="shared" si="235"/>
        <v>-8.7209965166537664</v>
      </c>
      <c r="BH101" s="18">
        <f t="shared" si="235"/>
        <v>0.12615703960161539</v>
      </c>
      <c r="BI101" s="18">
        <f t="shared" si="236"/>
        <v>-0.46023459369631814</v>
      </c>
      <c r="BK101" s="18">
        <f t="shared" si="237"/>
        <v>-2.9142860809058369</v>
      </c>
      <c r="BL101" s="18">
        <f t="shared" si="238"/>
        <v>1.3982212382343873</v>
      </c>
      <c r="BM101" s="18">
        <f t="shared" si="239"/>
        <v>-0.89944542066812128</v>
      </c>
      <c r="BO101" t="str">
        <f t="shared" si="260"/>
        <v>63 Community and civil enforcement occupations</v>
      </c>
      <c r="BP101" s="18">
        <f t="shared" si="240"/>
        <v>-8.9123421946843315</v>
      </c>
      <c r="BQ101" s="18">
        <f t="shared" si="240"/>
        <v>41.09914563382884</v>
      </c>
      <c r="BR101" s="18">
        <f t="shared" si="240"/>
        <v>-7.7472479573811315</v>
      </c>
      <c r="BS101" s="18">
        <f t="shared" si="240"/>
        <v>-1.2939489967379592</v>
      </c>
      <c r="BT101" s="18">
        <f t="shared" si="241"/>
        <v>-1.1751473275961266</v>
      </c>
      <c r="BV101" s="18">
        <f t="shared" si="242"/>
        <v>-3.4937082184722579</v>
      </c>
      <c r="BW101" s="18">
        <f t="shared" si="243"/>
        <v>1.7250270100196197</v>
      </c>
      <c r="BX101" s="18">
        <f t="shared" si="244"/>
        <v>-0.85574102477632419</v>
      </c>
      <c r="BZ101" t="str">
        <f t="shared" si="261"/>
        <v>63 Community and civil enforcement occupations</v>
      </c>
      <c r="CA101" s="18">
        <f t="shared" si="245"/>
        <v>-2.1435666889754734</v>
      </c>
      <c r="CB101" s="18">
        <f t="shared" si="245"/>
        <v>24.459902597421078</v>
      </c>
      <c r="CC101" s="18">
        <f t="shared" si="245"/>
        <v>-4.7226115816297316</v>
      </c>
      <c r="CD101" s="18">
        <f t="shared" si="245"/>
        <v>0.34732709328442191</v>
      </c>
      <c r="CE101" s="18">
        <f t="shared" si="246"/>
        <v>7.2511194235036491E-2</v>
      </c>
      <c r="CG101" s="18">
        <f t="shared" si="247"/>
        <v>-1.371940745818756</v>
      </c>
      <c r="CH101" s="18">
        <f t="shared" si="248"/>
        <v>1.6862657237167511</v>
      </c>
      <c r="CI101" s="18">
        <f t="shared" si="249"/>
        <v>0.62483025239761236</v>
      </c>
      <c r="CK101" t="str">
        <f t="shared" si="262"/>
        <v>63 Community and civil enforcement occupations</v>
      </c>
      <c r="CL101" s="18">
        <f t="shared" si="250"/>
        <v>-9.5088654809029833</v>
      </c>
      <c r="CM101" s="18">
        <f t="shared" si="250"/>
        <v>116.41002994887945</v>
      </c>
      <c r="CN101" s="18">
        <f t="shared" si="250"/>
        <v>-15.484469986728055</v>
      </c>
      <c r="CO101" s="18">
        <f t="shared" si="250"/>
        <v>-1.9288827517585538</v>
      </c>
      <c r="CP101" s="18">
        <f t="shared" si="251"/>
        <v>-1.6361088170020244</v>
      </c>
      <c r="CR101" s="18">
        <f t="shared" si="252"/>
        <v>-6.673225762829194</v>
      </c>
      <c r="CS101" s="18">
        <f t="shared" si="253"/>
        <v>0.80741371478227908</v>
      </c>
      <c r="CT101" s="18">
        <f t="shared" si="254"/>
        <v>-4.7345635766420147</v>
      </c>
    </row>
    <row r="102" spans="1:98" x14ac:dyDescent="0.2">
      <c r="A102" t="str">
        <f t="shared" si="209"/>
        <v>71 Sales occupations</v>
      </c>
      <c r="B102" s="18">
        <f t="shared" si="210"/>
        <v>4.5313606046434973</v>
      </c>
      <c r="C102" s="18">
        <f t="shared" si="210"/>
        <v>-14.405020379324418</v>
      </c>
      <c r="D102" s="18">
        <f t="shared" si="210"/>
        <v>5.7938490538704368</v>
      </c>
      <c r="E102" s="18">
        <f t="shared" si="210"/>
        <v>3.7951035497073127</v>
      </c>
      <c r="F102" s="18">
        <f t="shared" si="211"/>
        <v>3.1650137859862593</v>
      </c>
      <c r="H102" s="18">
        <f t="shared" si="212"/>
        <v>4.4571206528734697</v>
      </c>
      <c r="I102" s="18">
        <f t="shared" si="213"/>
        <v>3.4431031962430581</v>
      </c>
      <c r="J102" s="18">
        <f t="shared" si="214"/>
        <v>6.5362195942248791</v>
      </c>
      <c r="L102" t="str">
        <f t="shared" si="255"/>
        <v>71 Sales occupations</v>
      </c>
      <c r="M102" s="18">
        <f t="shared" si="215"/>
        <v>3.6778596992792512</v>
      </c>
      <c r="N102" s="18">
        <f t="shared" si="215"/>
        <v>-1.3822935054593755</v>
      </c>
      <c r="O102" s="18">
        <f t="shared" si="215"/>
        <v>6.2929784084786666</v>
      </c>
      <c r="P102" s="18">
        <f t="shared" si="215"/>
        <v>5.4909763087688468</v>
      </c>
      <c r="Q102" s="18">
        <f t="shared" si="216"/>
        <v>5.2966201092662368</v>
      </c>
      <c r="S102" s="18">
        <f t="shared" si="217"/>
        <v>5.757635714129572</v>
      </c>
      <c r="T102" s="18">
        <f t="shared" si="218"/>
        <v>3.9009472025623992</v>
      </c>
      <c r="U102" s="18">
        <f t="shared" si="219"/>
        <v>7.8136504065251078</v>
      </c>
      <c r="W102" t="str">
        <f t="shared" si="256"/>
        <v>71 Sales occupations</v>
      </c>
      <c r="X102" s="18">
        <f t="shared" si="220"/>
        <v>-0.77488508395837652</v>
      </c>
      <c r="Y102" s="18">
        <f t="shared" si="220"/>
        <v>8.0095164189496248</v>
      </c>
      <c r="Z102" s="18">
        <f t="shared" si="220"/>
        <v>2.5920421386455672</v>
      </c>
      <c r="AA102" s="18">
        <f t="shared" si="220"/>
        <v>2.2720478008383171</v>
      </c>
      <c r="AB102" s="18">
        <f t="shared" si="221"/>
        <v>2.7217701295047858</v>
      </c>
      <c r="AD102" s="18">
        <f t="shared" si="222"/>
        <v>2.3786015268940419</v>
      </c>
      <c r="AE102" s="18">
        <f t="shared" si="223"/>
        <v>3.6122446420273402</v>
      </c>
      <c r="AF102" s="18">
        <f t="shared" si="224"/>
        <v>5.1554957378045607</v>
      </c>
      <c r="AH102" t="str">
        <f t="shared" si="257"/>
        <v>71 Sales occupations</v>
      </c>
      <c r="AI102" s="18">
        <f t="shared" si="225"/>
        <v>-1.3485101833472846</v>
      </c>
      <c r="AJ102" s="18">
        <f t="shared" si="225"/>
        <v>12.846054129695261</v>
      </c>
      <c r="AK102" s="18">
        <f t="shared" si="225"/>
        <v>1.8104339959024163</v>
      </c>
      <c r="AL102" s="18">
        <f t="shared" si="225"/>
        <v>2.3124720213502981</v>
      </c>
      <c r="AM102" s="18">
        <f t="shared" si="226"/>
        <v>2.7828959845588086</v>
      </c>
      <c r="AO102" s="18">
        <f t="shared" si="227"/>
        <v>2.1448515470169571</v>
      </c>
      <c r="AP102" s="18">
        <f t="shared" si="228"/>
        <v>3.5608602642757559</v>
      </c>
      <c r="AQ102" s="18">
        <f t="shared" si="229"/>
        <v>4.9529932227522444</v>
      </c>
      <c r="AS102" t="str">
        <f t="shared" si="258"/>
        <v>71 Sales occupations</v>
      </c>
      <c r="AT102" s="18">
        <f t="shared" si="230"/>
        <v>-2.7211506345136915</v>
      </c>
      <c r="AU102" s="18">
        <f t="shared" si="230"/>
        <v>6.6316366114446135</v>
      </c>
      <c r="AV102" s="18">
        <f t="shared" si="230"/>
        <v>1.0204266572567677</v>
      </c>
      <c r="AW102" s="18">
        <f t="shared" si="230"/>
        <v>1.5079851524342214</v>
      </c>
      <c r="AX102" s="18">
        <f t="shared" si="231"/>
        <v>1.6677901556944708</v>
      </c>
      <c r="AZ102" s="18">
        <f t="shared" si="232"/>
        <v>1.3452047554173729</v>
      </c>
      <c r="BA102" s="18">
        <f t="shared" si="233"/>
        <v>3.0319690368611596</v>
      </c>
      <c r="BB102" s="18">
        <f t="shared" si="234"/>
        <v>3.9467899059741685</v>
      </c>
      <c r="BD102" t="str">
        <f t="shared" si="259"/>
        <v>71 Sales occupations</v>
      </c>
      <c r="BE102" s="18">
        <f t="shared" si="235"/>
        <v>0.41296882838754989</v>
      </c>
      <c r="BF102" s="18">
        <f t="shared" si="235"/>
        <v>-0.80235763126544901</v>
      </c>
      <c r="BG102" s="18">
        <f t="shared" si="235"/>
        <v>-0.18960083385722859</v>
      </c>
      <c r="BH102" s="18">
        <f t="shared" si="235"/>
        <v>0.74896642607982233</v>
      </c>
      <c r="BI102" s="18">
        <f t="shared" si="236"/>
        <v>0.35734057743628256</v>
      </c>
      <c r="BK102" s="18">
        <f t="shared" si="237"/>
        <v>0.43513410233761984</v>
      </c>
      <c r="BL102" s="18">
        <f t="shared" si="238"/>
        <v>2.4759634861641011</v>
      </c>
      <c r="BM102" s="18">
        <f t="shared" si="239"/>
        <v>2.7877927777292921</v>
      </c>
      <c r="BO102" t="str">
        <f t="shared" si="260"/>
        <v>71 Sales occupations</v>
      </c>
      <c r="BP102" s="18">
        <f t="shared" si="240"/>
        <v>-2.726405056197978</v>
      </c>
      <c r="BQ102" s="18">
        <f t="shared" si="240"/>
        <v>-6.093666867569592</v>
      </c>
      <c r="BR102" s="18">
        <f t="shared" si="240"/>
        <v>-3.1470913934561917</v>
      </c>
      <c r="BS102" s="18">
        <f t="shared" si="240"/>
        <v>-2.7274687617255156</v>
      </c>
      <c r="BT102" s="18">
        <f t="shared" si="241"/>
        <v>-3.072385452855142</v>
      </c>
      <c r="BV102" s="18">
        <f t="shared" si="242"/>
        <v>-2.8675445895407714</v>
      </c>
      <c r="BW102" s="18">
        <f t="shared" si="243"/>
        <v>2.1802787251708589</v>
      </c>
      <c r="BX102" s="18">
        <f t="shared" si="244"/>
        <v>0.18648545139476891</v>
      </c>
      <c r="BZ102" t="str">
        <f t="shared" si="261"/>
        <v>71 Sales occupations</v>
      </c>
      <c r="CA102" s="18">
        <f t="shared" si="245"/>
        <v>3.4671117194672529</v>
      </c>
      <c r="CB102" s="18">
        <f t="shared" si="245"/>
        <v>-3.2143155588994277</v>
      </c>
      <c r="CC102" s="18">
        <f t="shared" si="245"/>
        <v>-3.8547635502618638</v>
      </c>
      <c r="CD102" s="18">
        <f t="shared" si="245"/>
        <v>-9.8026708660976407</v>
      </c>
      <c r="CE102" s="18">
        <f t="shared" si="246"/>
        <v>-7.5782531923787584</v>
      </c>
      <c r="CG102" s="18">
        <f t="shared" si="247"/>
        <v>-7.8620859749315875</v>
      </c>
      <c r="CH102" s="18">
        <f t="shared" si="248"/>
        <v>1.3545116227909437</v>
      </c>
      <c r="CI102" s="18">
        <f t="shared" si="249"/>
        <v>-4.3099024300478961</v>
      </c>
      <c r="CK102" t="str">
        <f t="shared" si="262"/>
        <v>71 Sales occupations</v>
      </c>
      <c r="CL102" s="18">
        <f t="shared" si="250"/>
        <v>-5.0989145519072521</v>
      </c>
      <c r="CM102" s="18">
        <f t="shared" si="250"/>
        <v>19.118144397919966</v>
      </c>
      <c r="CN102" s="18">
        <f t="shared" si="250"/>
        <v>-9.6540192141136636</v>
      </c>
      <c r="CO102" s="18">
        <f t="shared" si="250"/>
        <v>-3.6972975697672106</v>
      </c>
      <c r="CP102" s="18">
        <f t="shared" si="251"/>
        <v>-4.3369599696553074</v>
      </c>
      <c r="CR102" s="18">
        <f t="shared" si="252"/>
        <v>-5.7252776791552833</v>
      </c>
      <c r="CS102" s="18">
        <f t="shared" si="253"/>
        <v>1.0706255167487022</v>
      </c>
      <c r="CT102" s="18">
        <f t="shared" si="254"/>
        <v>-3.4981374752598993</v>
      </c>
    </row>
    <row r="103" spans="1:98" x14ac:dyDescent="0.2">
      <c r="A103" t="str">
        <f t="shared" si="209"/>
        <v>72 Customer service occupations</v>
      </c>
      <c r="B103" s="18">
        <f t="shared" si="210"/>
        <v>5.1786380965317846</v>
      </c>
      <c r="C103" s="18">
        <f t="shared" si="210"/>
        <v>7.7476548255184907</v>
      </c>
      <c r="D103" s="18">
        <f t="shared" si="210"/>
        <v>12.667471133204145</v>
      </c>
      <c r="E103" s="18">
        <f t="shared" si="210"/>
        <v>5.6441234903140902</v>
      </c>
      <c r="F103" s="18">
        <f t="shared" si="211"/>
        <v>7.9234636763117372</v>
      </c>
      <c r="H103" s="18">
        <f t="shared" si="212"/>
        <v>7.9351944607434666</v>
      </c>
      <c r="I103" s="18">
        <f t="shared" si="213"/>
        <v>4.7727065193027718</v>
      </c>
      <c r="J103" s="18">
        <f t="shared" si="214"/>
        <v>9.9629168460987358</v>
      </c>
      <c r="L103" t="str">
        <f t="shared" si="255"/>
        <v>72 Customer service occupations</v>
      </c>
      <c r="M103" s="18">
        <f t="shared" si="215"/>
        <v>6.1209360211797126</v>
      </c>
      <c r="N103" s="18">
        <f t="shared" si="215"/>
        <v>7.177727767248987</v>
      </c>
      <c r="O103" s="18">
        <f t="shared" si="215"/>
        <v>11.776164335550909</v>
      </c>
      <c r="P103" s="18">
        <f t="shared" si="215"/>
        <v>5.4475385311371527</v>
      </c>
      <c r="Q103" s="18">
        <f t="shared" si="216"/>
        <v>7.4950432767873609</v>
      </c>
      <c r="S103" s="18">
        <f t="shared" si="217"/>
        <v>7.5162310163704671</v>
      </c>
      <c r="T103" s="18">
        <f t="shared" si="218"/>
        <v>4.6675679773949819</v>
      </c>
      <c r="U103" s="18">
        <f t="shared" si="219"/>
        <v>9.5867532640234074</v>
      </c>
      <c r="W103" t="str">
        <f t="shared" si="256"/>
        <v>72 Customer service occupations</v>
      </c>
      <c r="X103" s="18">
        <f t="shared" si="220"/>
        <v>1.337748635454572</v>
      </c>
      <c r="Y103" s="18">
        <f t="shared" si="220"/>
        <v>13.863580341286541</v>
      </c>
      <c r="Z103" s="18">
        <f t="shared" si="220"/>
        <v>7.8310368993667501</v>
      </c>
      <c r="AA103" s="18">
        <f t="shared" si="220"/>
        <v>2.8982743266268374</v>
      </c>
      <c r="AB103" s="18">
        <f t="shared" si="221"/>
        <v>5.077937816445921</v>
      </c>
      <c r="AD103" s="18">
        <f t="shared" si="222"/>
        <v>4.516932437401544</v>
      </c>
      <c r="AE103" s="18">
        <f t="shared" si="223"/>
        <v>4.1719768031466264</v>
      </c>
      <c r="AF103" s="18">
        <f t="shared" si="224"/>
        <v>7.0697349093220341</v>
      </c>
      <c r="AH103" t="str">
        <f t="shared" si="257"/>
        <v>72 Customer service occupations</v>
      </c>
      <c r="AI103" s="18">
        <f t="shared" si="225"/>
        <v>1.2775949420429589</v>
      </c>
      <c r="AJ103" s="18">
        <f t="shared" si="225"/>
        <v>15.131918341510641</v>
      </c>
      <c r="AK103" s="18">
        <f t="shared" si="225"/>
        <v>7.9746597209892744</v>
      </c>
      <c r="AL103" s="18">
        <f t="shared" si="225"/>
        <v>2.6281647938711794</v>
      </c>
      <c r="AM103" s="18">
        <f t="shared" si="226"/>
        <v>5.0217889637236057</v>
      </c>
      <c r="AO103" s="18">
        <f t="shared" si="227"/>
        <v>4.3802477354018654</v>
      </c>
      <c r="AP103" s="18">
        <f t="shared" si="228"/>
        <v>4.3358633835996141</v>
      </c>
      <c r="AQ103" s="18">
        <f t="shared" si="229"/>
        <v>7.0859588979747867</v>
      </c>
      <c r="AS103" t="str">
        <f t="shared" si="258"/>
        <v>72 Customer service occupations</v>
      </c>
      <c r="AT103" s="18">
        <f t="shared" si="230"/>
        <v>-0.86317132996973633</v>
      </c>
      <c r="AU103" s="18">
        <f t="shared" si="230"/>
        <v>9.3813634744930763</v>
      </c>
      <c r="AV103" s="18">
        <f t="shared" si="230"/>
        <v>6.8939641530381346</v>
      </c>
      <c r="AW103" s="18">
        <f t="shared" si="230"/>
        <v>1.6760106188306034</v>
      </c>
      <c r="AX103" s="18">
        <f t="shared" si="231"/>
        <v>3.7512622651334704</v>
      </c>
      <c r="AZ103" s="18">
        <f t="shared" si="232"/>
        <v>3.3863951972189943</v>
      </c>
      <c r="BA103" s="18">
        <f t="shared" si="233"/>
        <v>3.7458662952281507</v>
      </c>
      <c r="BB103" s="18">
        <f t="shared" si="234"/>
        <v>5.9629538495226342</v>
      </c>
      <c r="BD103" t="str">
        <f t="shared" si="259"/>
        <v>72 Customer service occupations</v>
      </c>
      <c r="BE103" s="18">
        <f t="shared" si="235"/>
        <v>2.1065137864136219</v>
      </c>
      <c r="BF103" s="18">
        <f t="shared" si="235"/>
        <v>8.3442450114002966</v>
      </c>
      <c r="BG103" s="18">
        <f t="shared" si="235"/>
        <v>4.7052806978462369</v>
      </c>
      <c r="BH103" s="18">
        <f t="shared" si="235"/>
        <v>1.4535523920618187</v>
      </c>
      <c r="BI103" s="18">
        <f t="shared" si="236"/>
        <v>2.8803859790648367</v>
      </c>
      <c r="BK103" s="18">
        <f t="shared" si="237"/>
        <v>2.5260834531613208</v>
      </c>
      <c r="BL103" s="18">
        <f t="shared" si="238"/>
        <v>2.941390461225768</v>
      </c>
      <c r="BM103" s="18">
        <f t="shared" si="239"/>
        <v>4.7243791657637813</v>
      </c>
      <c r="BO103" t="str">
        <f t="shared" si="260"/>
        <v>72 Customer service occupations</v>
      </c>
      <c r="BP103" s="18">
        <f t="shared" si="240"/>
        <v>1.7996818885505972</v>
      </c>
      <c r="BQ103" s="18">
        <f t="shared" si="240"/>
        <v>-3.5859811936854613</v>
      </c>
      <c r="BR103" s="18">
        <f t="shared" si="240"/>
        <v>3.3607410159324669</v>
      </c>
      <c r="BS103" s="18">
        <f t="shared" si="240"/>
        <v>-1.0779859065404906</v>
      </c>
      <c r="BT103" s="18">
        <f t="shared" si="241"/>
        <v>0.12741058411400719</v>
      </c>
      <c r="BV103" s="18">
        <f t="shared" si="242"/>
        <v>0.37999542116800011</v>
      </c>
      <c r="BW103" s="18">
        <f t="shared" si="243"/>
        <v>2.8481013334178185</v>
      </c>
      <c r="BX103" s="18">
        <f t="shared" si="244"/>
        <v>3.1068948342791947</v>
      </c>
      <c r="BZ103" t="str">
        <f t="shared" si="261"/>
        <v>72 Customer service occupations</v>
      </c>
      <c r="CA103" s="18">
        <f t="shared" si="245"/>
        <v>4.0997278267320914</v>
      </c>
      <c r="CB103" s="18">
        <f t="shared" si="245"/>
        <v>1.6514261888575854</v>
      </c>
      <c r="CC103" s="18">
        <f t="shared" si="245"/>
        <v>0.45130989610207006</v>
      </c>
      <c r="CD103" s="18">
        <f t="shared" si="245"/>
        <v>-1.827182705722552</v>
      </c>
      <c r="CE103" s="18">
        <f t="shared" si="246"/>
        <v>-0.90533985729884803</v>
      </c>
      <c r="CG103" s="18">
        <f t="shared" si="247"/>
        <v>-1.0734862887452734</v>
      </c>
      <c r="CH103" s="18">
        <f t="shared" si="248"/>
        <v>1.7247700662229581</v>
      </c>
      <c r="CI103" s="18">
        <f t="shared" si="249"/>
        <v>0.89468952515057154</v>
      </c>
      <c r="CK103" t="str">
        <f t="shared" si="262"/>
        <v>72 Customer service occupations</v>
      </c>
      <c r="CL103" s="18">
        <f t="shared" si="250"/>
        <v>3.6078347771703489</v>
      </c>
      <c r="CM103" s="18">
        <f t="shared" si="250"/>
        <v>20.629795922352322</v>
      </c>
      <c r="CN103" s="18">
        <f t="shared" si="250"/>
        <v>6.7893027547695439</v>
      </c>
      <c r="CO103" s="18">
        <f t="shared" si="250"/>
        <v>0.88121244125327625</v>
      </c>
      <c r="CP103" s="18">
        <f t="shared" si="251"/>
        <v>3.8454009434417458</v>
      </c>
      <c r="CR103" s="18">
        <f t="shared" si="252"/>
        <v>2.8133347594635483</v>
      </c>
      <c r="CS103" s="18">
        <f t="shared" si="253"/>
        <v>2.6589382749836243</v>
      </c>
      <c r="CT103" s="18">
        <f t="shared" si="254"/>
        <v>4.7241772307391239</v>
      </c>
    </row>
    <row r="104" spans="1:98" x14ac:dyDescent="0.2">
      <c r="A104" t="str">
        <f t="shared" si="209"/>
        <v>81 Process, plant and machine operatives</v>
      </c>
      <c r="B104" s="18">
        <f t="shared" si="210"/>
        <v>8.7914828689064315</v>
      </c>
      <c r="C104" s="18">
        <f t="shared" si="210"/>
        <v>-23.540224235706908</v>
      </c>
      <c r="D104" s="18">
        <f t="shared" si="210"/>
        <v>14.593679575900964</v>
      </c>
      <c r="E104" s="18">
        <f t="shared" si="210"/>
        <v>8.6653217262104842</v>
      </c>
      <c r="F104" s="18">
        <f t="shared" si="211"/>
        <v>8.0834323334421967</v>
      </c>
      <c r="H104" s="18">
        <f t="shared" si="212"/>
        <v>10.606555647653003</v>
      </c>
      <c r="I104" s="18">
        <f t="shared" si="213"/>
        <v>5.9142583476851085</v>
      </c>
      <c r="J104" s="18">
        <f t="shared" si="214"/>
        <v>12.566732435748662</v>
      </c>
      <c r="L104" t="str">
        <f t="shared" si="255"/>
        <v>81 Process, plant and machine operatives</v>
      </c>
      <c r="M104" s="18">
        <f t="shared" si="215"/>
        <v>5.5496476449274912</v>
      </c>
      <c r="N104" s="18">
        <f t="shared" si="215"/>
        <v>-14.655086646967641</v>
      </c>
      <c r="O104" s="18">
        <f t="shared" si="215"/>
        <v>14.027053125738886</v>
      </c>
      <c r="P104" s="18">
        <f t="shared" si="215"/>
        <v>6.6134333300461368</v>
      </c>
      <c r="Q104" s="18">
        <f t="shared" si="216"/>
        <v>7.3732324013674688</v>
      </c>
      <c r="S104" s="18">
        <f t="shared" si="217"/>
        <v>9.0294747401691957</v>
      </c>
      <c r="T104" s="18">
        <f t="shared" si="218"/>
        <v>5.0557181445891608</v>
      </c>
      <c r="U104" s="18">
        <f t="shared" si="219"/>
        <v>10.950715182840787</v>
      </c>
      <c r="W104" t="str">
        <f t="shared" si="256"/>
        <v>81 Process, plant and machine operatives</v>
      </c>
      <c r="X104" s="18">
        <f t="shared" si="220"/>
        <v>-1.945243293889487</v>
      </c>
      <c r="Y104" s="18">
        <f t="shared" si="220"/>
        <v>-8.935328954811439</v>
      </c>
      <c r="Z104" s="18">
        <f t="shared" si="220"/>
        <v>11.592314444863128</v>
      </c>
      <c r="AA104" s="18">
        <f t="shared" si="220"/>
        <v>5.1935461648105363</v>
      </c>
      <c r="AB104" s="18">
        <f t="shared" si="221"/>
        <v>6.1911365778300365</v>
      </c>
      <c r="AD104" s="18">
        <f t="shared" si="222"/>
        <v>7.2846261574893045</v>
      </c>
      <c r="AE104" s="18">
        <f t="shared" si="223"/>
        <v>4.9089767124626427</v>
      </c>
      <c r="AF104" s="18">
        <f t="shared" si="224"/>
        <v>9.5409267099065165</v>
      </c>
      <c r="AH104" t="str">
        <f t="shared" si="257"/>
        <v>81 Process, plant and machine operatives</v>
      </c>
      <c r="AI104" s="18">
        <f t="shared" si="225"/>
        <v>-1.048284725682902</v>
      </c>
      <c r="AJ104" s="18">
        <f t="shared" si="225"/>
        <v>-8.7839006887999069</v>
      </c>
      <c r="AK104" s="18">
        <f t="shared" si="225"/>
        <v>11.347585483515111</v>
      </c>
      <c r="AL104" s="18">
        <f t="shared" si="225"/>
        <v>5.1516272308156585</v>
      </c>
      <c r="AM104" s="18">
        <f t="shared" si="226"/>
        <v>6.1028912637103749</v>
      </c>
      <c r="AO104" s="18">
        <f t="shared" si="227"/>
        <v>7.1776589269769486</v>
      </c>
      <c r="AP104" s="18">
        <f t="shared" si="228"/>
        <v>4.6106938913375917</v>
      </c>
      <c r="AQ104" s="18">
        <f t="shared" si="229"/>
        <v>9.2981185863866944</v>
      </c>
      <c r="AS104" t="str">
        <f t="shared" si="258"/>
        <v>81 Process, plant and machine operatives</v>
      </c>
      <c r="AT104" s="18">
        <f t="shared" si="230"/>
        <v>-2.0915406764874911</v>
      </c>
      <c r="AU104" s="18">
        <f t="shared" si="230"/>
        <v>-9.9891490792507813</v>
      </c>
      <c r="AV104" s="18">
        <f t="shared" si="230"/>
        <v>9.5670471037185187</v>
      </c>
      <c r="AW104" s="18">
        <f t="shared" si="230"/>
        <v>3.2798267864785347</v>
      </c>
      <c r="AX104" s="18">
        <f t="shared" si="231"/>
        <v>4.3045140179887476</v>
      </c>
      <c r="AZ104" s="18">
        <f t="shared" si="232"/>
        <v>5.3344227756375817</v>
      </c>
      <c r="BA104" s="18">
        <f t="shared" si="233"/>
        <v>4.0996837350419923</v>
      </c>
      <c r="BB104" s="18">
        <f t="shared" si="234"/>
        <v>7.6168853593698405</v>
      </c>
      <c r="BD104" t="str">
        <f t="shared" si="259"/>
        <v>81 Process, plant and machine operatives</v>
      </c>
      <c r="BE104" s="18">
        <f t="shared" si="235"/>
        <v>-0.37469586384544229</v>
      </c>
      <c r="BF104" s="18">
        <f t="shared" si="235"/>
        <v>-14.701177372881158</v>
      </c>
      <c r="BG104" s="18">
        <f t="shared" si="235"/>
        <v>6.2307848538357469</v>
      </c>
      <c r="BH104" s="18">
        <f t="shared" si="235"/>
        <v>1.7600260910358712</v>
      </c>
      <c r="BI104" s="18">
        <f t="shared" si="236"/>
        <v>2.0053482175586002</v>
      </c>
      <c r="BK104" s="18">
        <f t="shared" si="237"/>
        <v>3.2289721633305346</v>
      </c>
      <c r="BL104" s="18">
        <f t="shared" si="238"/>
        <v>2.721435307098119</v>
      </c>
      <c r="BM104" s="18">
        <f t="shared" si="239"/>
        <v>5.0928723604903414</v>
      </c>
      <c r="BO104" t="str">
        <f t="shared" si="260"/>
        <v>81 Process, plant and machine operatives</v>
      </c>
      <c r="BP104" s="18">
        <f t="shared" si="240"/>
        <v>-2.9118255403088433</v>
      </c>
      <c r="BQ104" s="18">
        <f t="shared" si="240"/>
        <v>-8.717445204928687</v>
      </c>
      <c r="BR104" s="18">
        <f t="shared" si="240"/>
        <v>3.6326668912632032</v>
      </c>
      <c r="BS104" s="18">
        <f t="shared" si="240"/>
        <v>-0.70923004071669071</v>
      </c>
      <c r="BT104" s="18">
        <f t="shared" si="241"/>
        <v>0.10021181977755145</v>
      </c>
      <c r="BV104" s="18">
        <f t="shared" si="242"/>
        <v>0.71747060779012717</v>
      </c>
      <c r="BW104" s="18">
        <f t="shared" si="243"/>
        <v>2.5913813357430371</v>
      </c>
      <c r="BX104" s="18">
        <f t="shared" si="244"/>
        <v>3.1007549562680259</v>
      </c>
      <c r="BZ104" t="str">
        <f t="shared" si="261"/>
        <v>81 Process, plant and machine operatives</v>
      </c>
      <c r="CA104" s="18">
        <f t="shared" si="245"/>
        <v>2.1093142622642169</v>
      </c>
      <c r="CB104" s="18">
        <f t="shared" si="245"/>
        <v>-19.998723727167921</v>
      </c>
      <c r="CC104" s="18">
        <f t="shared" si="245"/>
        <v>1.1485841016100284</v>
      </c>
      <c r="CD104" s="18">
        <f t="shared" si="245"/>
        <v>-9.3052223627175028</v>
      </c>
      <c r="CE104" s="18">
        <f t="shared" si="246"/>
        <v>-6.892980941521321</v>
      </c>
      <c r="CG104" s="18">
        <f t="shared" si="247"/>
        <v>-5.9465372549545092</v>
      </c>
      <c r="CH104" s="18">
        <f t="shared" si="248"/>
        <v>1.5677917506276229</v>
      </c>
      <c r="CI104" s="18">
        <f t="shared" si="249"/>
        <v>-2.7174259294279079</v>
      </c>
      <c r="CK104" t="str">
        <f t="shared" si="262"/>
        <v>81 Process, plant and machine operatives</v>
      </c>
      <c r="CL104" s="18">
        <f t="shared" si="250"/>
        <v>-5.0323551633028263</v>
      </c>
      <c r="CM104" s="18">
        <f t="shared" si="250"/>
        <v>15.53908918346567</v>
      </c>
      <c r="CN104" s="18">
        <f t="shared" si="250"/>
        <v>-12.510284521770332</v>
      </c>
      <c r="CO104" s="18">
        <f t="shared" si="250"/>
        <v>-4.5757821174493785</v>
      </c>
      <c r="CP104" s="18">
        <f t="shared" si="251"/>
        <v>-6.0127909981142036</v>
      </c>
      <c r="CR104" s="18">
        <f t="shared" si="252"/>
        <v>-7.2975083064725998</v>
      </c>
      <c r="CS104" s="18">
        <f t="shared" si="253"/>
        <v>0.8604327986850846</v>
      </c>
      <c r="CT104" s="18">
        <f t="shared" si="254"/>
        <v>-5.0722093815074532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4.7030192933286807</v>
      </c>
      <c r="C105" s="18">
        <f t="shared" si="210"/>
        <v>-17.385293727919503</v>
      </c>
      <c r="D105" s="18">
        <f t="shared" si="210"/>
        <v>12.215579990338732</v>
      </c>
      <c r="E105" s="18">
        <f t="shared" si="210"/>
        <v>4.9980722137428879</v>
      </c>
      <c r="F105" s="18">
        <f t="shared" si="211"/>
        <v>5.6078072983800631</v>
      </c>
      <c r="H105" s="18">
        <f t="shared" si="212"/>
        <v>7.3507961752433237</v>
      </c>
      <c r="I105" s="18">
        <f t="shared" si="213"/>
        <v>5.5193311189651872</v>
      </c>
      <c r="J105" s="18">
        <f t="shared" si="214"/>
        <v>9.9281217969845024</v>
      </c>
      <c r="L105" t="str">
        <f t="shared" si="255"/>
        <v>82 Transport and mobile machine drivers and operatives</v>
      </c>
      <c r="M105" s="18">
        <f t="shared" si="215"/>
        <v>8.6196008780903721</v>
      </c>
      <c r="N105" s="18">
        <f t="shared" si="215"/>
        <v>-11.726579178871289</v>
      </c>
      <c r="O105" s="18">
        <f t="shared" si="215"/>
        <v>9.5048048330107271</v>
      </c>
      <c r="P105" s="18">
        <f t="shared" si="215"/>
        <v>4.8665321683655449</v>
      </c>
      <c r="Q105" s="18">
        <f t="shared" si="216"/>
        <v>5.1563023022297649</v>
      </c>
      <c r="S105" s="18">
        <f t="shared" si="217"/>
        <v>6.3903725161353897</v>
      </c>
      <c r="T105" s="18">
        <f t="shared" si="218"/>
        <v>5.1055367296956478</v>
      </c>
      <c r="U105" s="18">
        <f t="shared" si="219"/>
        <v>9.000849648562248</v>
      </c>
      <c r="W105" t="str">
        <f t="shared" si="256"/>
        <v>82 Transport and mobile machine drivers and operatives</v>
      </c>
      <c r="X105" s="18">
        <f t="shared" si="220"/>
        <v>2.776306972745024</v>
      </c>
      <c r="Y105" s="18">
        <f t="shared" si="220"/>
        <v>-6.1547421488337246</v>
      </c>
      <c r="Z105" s="18">
        <f t="shared" si="220"/>
        <v>5.3202431647758619</v>
      </c>
      <c r="AA105" s="18">
        <f t="shared" si="220"/>
        <v>3.0511711835512489</v>
      </c>
      <c r="AB105" s="18">
        <f t="shared" si="221"/>
        <v>3.1498990572375485</v>
      </c>
      <c r="AD105" s="18">
        <f t="shared" si="222"/>
        <v>3.8020440561774338</v>
      </c>
      <c r="AE105" s="18">
        <f t="shared" si="223"/>
        <v>4.5738685397546774</v>
      </c>
      <c r="AF105" s="18">
        <f t="shared" si="224"/>
        <v>6.86192873936462</v>
      </c>
      <c r="AH105" t="str">
        <f t="shared" si="257"/>
        <v>82 Transport and mobile machine drivers and operatives</v>
      </c>
      <c r="AI105" s="18">
        <f t="shared" si="225"/>
        <v>4.4237107074311055</v>
      </c>
      <c r="AJ105" s="18">
        <f t="shared" si="225"/>
        <v>-2.9317871976853427</v>
      </c>
      <c r="AK105" s="18">
        <f t="shared" si="225"/>
        <v>6.2302946773290957</v>
      </c>
      <c r="AL105" s="18">
        <f t="shared" si="225"/>
        <v>2.8061971034479161</v>
      </c>
      <c r="AM105" s="18">
        <f t="shared" si="226"/>
        <v>3.4920511150057898</v>
      </c>
      <c r="AO105" s="18">
        <f t="shared" si="227"/>
        <v>3.9351207768609786</v>
      </c>
      <c r="AP105" s="18">
        <f t="shared" si="228"/>
        <v>4.7186129340391014</v>
      </c>
      <c r="AQ105" s="18">
        <f t="shared" si="229"/>
        <v>7.0567760909503452</v>
      </c>
      <c r="AS105" t="str">
        <f t="shared" si="258"/>
        <v>82 Transport and mobile machine drivers and operatives</v>
      </c>
      <c r="AT105" s="18">
        <f t="shared" si="230"/>
        <v>0.71400448917373627</v>
      </c>
      <c r="AU105" s="18">
        <f t="shared" si="230"/>
        <v>-10.433730128246976</v>
      </c>
      <c r="AV105" s="18">
        <f t="shared" si="230"/>
        <v>6.4415268386221802</v>
      </c>
      <c r="AW105" s="18">
        <f t="shared" si="230"/>
        <v>2.0780120371889144</v>
      </c>
      <c r="AX105" s="18">
        <f t="shared" si="231"/>
        <v>2.5802788057846415</v>
      </c>
      <c r="AZ105" s="18">
        <f t="shared" si="232"/>
        <v>3.5122703826355739</v>
      </c>
      <c r="BA105" s="18">
        <f t="shared" si="233"/>
        <v>4.6481934738482611</v>
      </c>
      <c r="BB105" s="18">
        <f t="shared" si="234"/>
        <v>6.726693016213825</v>
      </c>
      <c r="BD105" t="str">
        <f t="shared" si="259"/>
        <v>82 Transport and mobile machine drivers and operatives</v>
      </c>
      <c r="BE105" s="18">
        <f t="shared" si="235"/>
        <v>0.29823072942241069</v>
      </c>
      <c r="BF105" s="18">
        <f t="shared" si="235"/>
        <v>-13.939837292931367</v>
      </c>
      <c r="BG105" s="18">
        <f t="shared" si="235"/>
        <v>3.5589032539437016</v>
      </c>
      <c r="BH105" s="18">
        <f t="shared" si="235"/>
        <v>1.49038138633244</v>
      </c>
      <c r="BI105" s="18">
        <f t="shared" si="236"/>
        <v>1.0850112466590289</v>
      </c>
      <c r="BK105" s="18">
        <f t="shared" si="237"/>
        <v>2.1752566191284073</v>
      </c>
      <c r="BL105" s="18">
        <f t="shared" si="238"/>
        <v>3.2444336907566651</v>
      </c>
      <c r="BM105" s="18">
        <f t="shared" si="239"/>
        <v>4.7131027892231003</v>
      </c>
      <c r="BO105" t="str">
        <f t="shared" si="260"/>
        <v>82 Transport and mobile machine drivers and operatives</v>
      </c>
      <c r="BP105" s="18">
        <f t="shared" si="240"/>
        <v>-1.1383199883391093</v>
      </c>
      <c r="BQ105" s="18">
        <f t="shared" si="240"/>
        <v>-5.9087723924376672</v>
      </c>
      <c r="BR105" s="18">
        <f t="shared" si="240"/>
        <v>0.80709594383825412</v>
      </c>
      <c r="BS105" s="18">
        <f t="shared" si="240"/>
        <v>-0.3172254826907861</v>
      </c>
      <c r="BT105" s="18">
        <f t="shared" si="241"/>
        <v>-0.32749706481416396</v>
      </c>
      <c r="BV105" s="18">
        <f t="shared" si="242"/>
        <v>5.6148065542460657E-2</v>
      </c>
      <c r="BW105" s="18">
        <f t="shared" si="243"/>
        <v>3.1593805354321658</v>
      </c>
      <c r="BX105" s="18">
        <f t="shared" si="244"/>
        <v>3.195759303909429</v>
      </c>
      <c r="BZ105" t="str">
        <f t="shared" si="261"/>
        <v>82 Transport and mobile machine drivers and operatives</v>
      </c>
      <c r="CA105" s="18">
        <f t="shared" si="245"/>
        <v>3.5533832848444025</v>
      </c>
      <c r="CB105" s="18">
        <f t="shared" si="245"/>
        <v>-24.129761135194705</v>
      </c>
      <c r="CC105" s="18">
        <f t="shared" si="245"/>
        <v>-0.79513444805766609</v>
      </c>
      <c r="CD105" s="18">
        <f t="shared" si="245"/>
        <v>-1.7918737598972889</v>
      </c>
      <c r="CE105" s="18">
        <f t="shared" si="246"/>
        <v>-3.0577354873147278</v>
      </c>
      <c r="CG105" s="18">
        <f t="shared" si="247"/>
        <v>-1.4607450453692938</v>
      </c>
      <c r="CH105" s="18">
        <f t="shared" si="248"/>
        <v>2.2029927105804203</v>
      </c>
      <c r="CI105" s="18">
        <f t="shared" si="249"/>
        <v>1.1581851520096054</v>
      </c>
      <c r="CK105" t="str">
        <f t="shared" si="262"/>
        <v>82 Transport and mobile machine drivers and operatives</v>
      </c>
      <c r="CL105" s="18">
        <f t="shared" si="250"/>
        <v>3.804284928847923</v>
      </c>
      <c r="CM105" s="18">
        <f t="shared" si="250"/>
        <v>34.842667735010167</v>
      </c>
      <c r="CN105" s="18">
        <f t="shared" si="250"/>
        <v>-4.8016879751095036</v>
      </c>
      <c r="CO105" s="18">
        <f t="shared" si="250"/>
        <v>-4.3020568698371893</v>
      </c>
      <c r="CP105" s="18">
        <f t="shared" si="251"/>
        <v>-2.3887272364520706</v>
      </c>
      <c r="CR105" s="18">
        <f t="shared" si="252"/>
        <v>-4.4688912522054869</v>
      </c>
      <c r="CS105" s="18">
        <f t="shared" si="253"/>
        <v>1.7805968528268101</v>
      </c>
      <c r="CT105" s="18">
        <f t="shared" si="254"/>
        <v>-1.4210700455340119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-3.6816085163906775</v>
      </c>
      <c r="C106" s="18">
        <f t="shared" si="210"/>
        <v>-20.119831043890201</v>
      </c>
      <c r="D106" s="18">
        <f t="shared" si="210"/>
        <v>4.9335300050318942</v>
      </c>
      <c r="E106" s="18">
        <f t="shared" si="210"/>
        <v>4.3543052661121351</v>
      </c>
      <c r="F106" s="18">
        <f t="shared" si="211"/>
        <v>2.8033178727614239</v>
      </c>
      <c r="H106" s="18">
        <f t="shared" si="212"/>
        <v>4.5470240520072869</v>
      </c>
      <c r="I106" s="18">
        <f t="shared" si="213"/>
        <v>4.0359871921983759</v>
      </c>
      <c r="J106" s="18">
        <f t="shared" si="214"/>
        <v>6.9991439898143382</v>
      </c>
      <c r="L106" t="str">
        <f t="shared" si="255"/>
        <v>91 Elementary trades and related occupations</v>
      </c>
      <c r="M106" s="18">
        <f t="shared" si="215"/>
        <v>5.3253576461438801</v>
      </c>
      <c r="N106" s="18">
        <f t="shared" si="215"/>
        <v>-20.994743686395701</v>
      </c>
      <c r="O106" s="18">
        <f t="shared" si="215"/>
        <v>8.4970580356130476</v>
      </c>
      <c r="P106" s="18">
        <f t="shared" si="215"/>
        <v>4.7808748320846028</v>
      </c>
      <c r="Q106" s="18">
        <f t="shared" si="216"/>
        <v>4.0753487622241735</v>
      </c>
      <c r="S106" s="18">
        <f t="shared" si="217"/>
        <v>6.0052401244562903</v>
      </c>
      <c r="T106" s="18">
        <f t="shared" si="218"/>
        <v>3.7748178459817927</v>
      </c>
      <c r="U106" s="18">
        <f t="shared" si="219"/>
        <v>7.9304539011725961</v>
      </c>
      <c r="W106" t="str">
        <f t="shared" si="256"/>
        <v>91 Elementary trades and related occupations</v>
      </c>
      <c r="X106" s="18">
        <f t="shared" si="220"/>
        <v>-3.1446449500835416</v>
      </c>
      <c r="Y106" s="18">
        <f t="shared" si="220"/>
        <v>-4.4347419896454854</v>
      </c>
      <c r="Z106" s="18">
        <f t="shared" si="220"/>
        <v>2.3372272274747363</v>
      </c>
      <c r="AA106" s="18">
        <f t="shared" si="220"/>
        <v>1.1195093499595021</v>
      </c>
      <c r="AB106" s="18">
        <f t="shared" si="221"/>
        <v>1.1407366959506282</v>
      </c>
      <c r="AD106" s="18">
        <f t="shared" si="222"/>
        <v>1.523796767414165</v>
      </c>
      <c r="AE106" s="18">
        <f t="shared" si="223"/>
        <v>3.4011284156319377</v>
      </c>
      <c r="AF106" s="18">
        <f t="shared" si="224"/>
        <v>4.3943419110781479</v>
      </c>
      <c r="AH106" t="str">
        <f t="shared" si="257"/>
        <v>91 Elementary trades and related occupations</v>
      </c>
      <c r="AI106" s="18">
        <f t="shared" si="225"/>
        <v>-2.2602112299419663</v>
      </c>
      <c r="AJ106" s="18">
        <f t="shared" si="225"/>
        <v>-9.8330473392038602</v>
      </c>
      <c r="AK106" s="18">
        <f t="shared" si="225"/>
        <v>2.1131872990784117</v>
      </c>
      <c r="AL106" s="18">
        <f t="shared" si="225"/>
        <v>1.9868678740543544</v>
      </c>
      <c r="AM106" s="18">
        <f t="shared" si="226"/>
        <v>1.243859750437637</v>
      </c>
      <c r="AO106" s="18">
        <f t="shared" si="227"/>
        <v>2.0289569768623394</v>
      </c>
      <c r="AP106" s="18">
        <f t="shared" si="228"/>
        <v>3.3803565613484743</v>
      </c>
      <c r="AQ106" s="18">
        <f t="shared" si="229"/>
        <v>4.7229293641819492</v>
      </c>
      <c r="AS106" t="str">
        <f t="shared" si="258"/>
        <v>91 Elementary trades and related occupations</v>
      </c>
      <c r="AT106" s="18">
        <f t="shared" si="230"/>
        <v>-3.3353944856571061</v>
      </c>
      <c r="AU106" s="18">
        <f t="shared" si="230"/>
        <v>-0.82490696957782106</v>
      </c>
      <c r="AV106" s="18">
        <f t="shared" si="230"/>
        <v>2.0105324033367289</v>
      </c>
      <c r="AW106" s="18">
        <f t="shared" si="230"/>
        <v>1.2260720206999975</v>
      </c>
      <c r="AX106" s="18">
        <f t="shared" si="231"/>
        <v>1.3408332784521804</v>
      </c>
      <c r="AZ106" s="18">
        <f t="shared" si="232"/>
        <v>1.4868862364325164</v>
      </c>
      <c r="BA106" s="18">
        <f t="shared" si="233"/>
        <v>2.9365380155413678</v>
      </c>
      <c r="BB106" s="18">
        <f t="shared" si="234"/>
        <v>3.9633299279098866</v>
      </c>
      <c r="BD106" t="str">
        <f t="shared" si="259"/>
        <v>91 Elementary trades and related occupations</v>
      </c>
      <c r="BE106" s="18">
        <f t="shared" si="235"/>
        <v>-3.1229812141025715</v>
      </c>
      <c r="BF106" s="18">
        <f t="shared" si="235"/>
        <v>-10.138391595997732</v>
      </c>
      <c r="BG106" s="18">
        <f t="shared" si="235"/>
        <v>0.29613652682227709</v>
      </c>
      <c r="BH106" s="18">
        <f t="shared" si="235"/>
        <v>1.558945713011517</v>
      </c>
      <c r="BI106" s="18">
        <f t="shared" si="236"/>
        <v>0.39187495784334114</v>
      </c>
      <c r="BK106" s="18">
        <f t="shared" si="237"/>
        <v>1.1362524887759129</v>
      </c>
      <c r="BL106" s="18">
        <f t="shared" si="238"/>
        <v>2.190762954250558</v>
      </c>
      <c r="BM106" s="18">
        <f t="shared" si="239"/>
        <v>3.0476236642110743</v>
      </c>
      <c r="BO106" t="str">
        <f t="shared" si="260"/>
        <v>91 Elementary trades and related occupations</v>
      </c>
      <c r="BP106" s="18">
        <f t="shared" si="240"/>
        <v>-7.0769713576691373</v>
      </c>
      <c r="BQ106" s="18">
        <f t="shared" si="240"/>
        <v>-6.9165136331518662</v>
      </c>
      <c r="BR106" s="18">
        <f t="shared" si="240"/>
        <v>-4.0148766825586435</v>
      </c>
      <c r="BS106" s="18">
        <f t="shared" si="240"/>
        <v>-1.4288103274843422</v>
      </c>
      <c r="BT106" s="18">
        <f t="shared" si="241"/>
        <v>-2.5937068908078231</v>
      </c>
      <c r="BV106" s="18">
        <f t="shared" si="242"/>
        <v>-2.2984828143085445</v>
      </c>
      <c r="BW106" s="18">
        <f t="shared" si="243"/>
        <v>1.9033433728535609</v>
      </c>
      <c r="BX106" s="18">
        <f t="shared" si="244"/>
        <v>0.21280700095431815</v>
      </c>
      <c r="BZ106" t="str">
        <f t="shared" si="261"/>
        <v>91 Elementary trades and related occupations</v>
      </c>
      <c r="CA106" s="18">
        <f t="shared" si="245"/>
        <v>0.23506128044947783</v>
      </c>
      <c r="CB106" s="18">
        <f t="shared" si="245"/>
        <v>-20.970478245650138</v>
      </c>
      <c r="CC106" s="18">
        <f t="shared" si="245"/>
        <v>-4.806763805604664</v>
      </c>
      <c r="CD106" s="18">
        <f t="shared" si="245"/>
        <v>-2.1398066516684189</v>
      </c>
      <c r="CE106" s="18">
        <f t="shared" si="246"/>
        <v>-4.2684630237584731</v>
      </c>
      <c r="CG106" s="18">
        <f t="shared" si="247"/>
        <v>-3.0369926685227422</v>
      </c>
      <c r="CH106" s="18">
        <f t="shared" si="248"/>
        <v>1.5380100378240558</v>
      </c>
      <c r="CI106" s="18">
        <f t="shared" si="249"/>
        <v>-0.79687374749964901</v>
      </c>
      <c r="CK106" t="str">
        <f t="shared" si="262"/>
        <v>91 Elementary trades and related occupations</v>
      </c>
      <c r="CL106" s="18">
        <f t="shared" si="250"/>
        <v>-2.755550795198114</v>
      </c>
      <c r="CM106" s="18">
        <f t="shared" si="250"/>
        <v>16.723643608119907</v>
      </c>
      <c r="CN106" s="18">
        <f t="shared" si="250"/>
        <v>-4.8005037527287131</v>
      </c>
      <c r="CO106" s="18">
        <f t="shared" si="250"/>
        <v>-9.0768594773971145E-3</v>
      </c>
      <c r="CP106" s="18">
        <f t="shared" si="251"/>
        <v>-0.57488164108631112</v>
      </c>
      <c r="CR106" s="18">
        <f t="shared" si="252"/>
        <v>-1.6324317341760097</v>
      </c>
      <c r="CS106" s="18">
        <f t="shared" si="253"/>
        <v>1.5080006540826973</v>
      </c>
      <c r="CT106" s="18">
        <f t="shared" si="254"/>
        <v>0.21630283899409797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2.8151408642039355</v>
      </c>
      <c r="C107" s="18">
        <f t="shared" si="210"/>
        <v>-8.1546698201231056</v>
      </c>
      <c r="D107" s="18">
        <f t="shared" si="210"/>
        <v>9.9092852311895676</v>
      </c>
      <c r="E107" s="18">
        <f t="shared" si="210"/>
        <v>4.0785209781074583</v>
      </c>
      <c r="F107" s="18">
        <f t="shared" si="211"/>
        <v>5.0424898356329129</v>
      </c>
      <c r="H107" s="18">
        <f t="shared" si="212"/>
        <v>5.9869031256648331</v>
      </c>
      <c r="I107" s="18">
        <f t="shared" si="213"/>
        <v>4.6926565215672511</v>
      </c>
      <c r="J107" s="18">
        <f t="shared" si="214"/>
        <v>8.4613398755900135</v>
      </c>
      <c r="L107" t="str">
        <f t="shared" ref="L107" si="263">A107</f>
        <v>92 Elementary administration and service occupations</v>
      </c>
      <c r="M107" s="18">
        <f t="shared" si="215"/>
        <v>6.5969209281182772</v>
      </c>
      <c r="N107" s="18">
        <f t="shared" si="215"/>
        <v>-1.2899444264444671</v>
      </c>
      <c r="O107" s="18">
        <f t="shared" si="215"/>
        <v>10.852980180226911</v>
      </c>
      <c r="P107" s="18">
        <f t="shared" si="215"/>
        <v>5.9655495628044619</v>
      </c>
      <c r="Q107" s="18">
        <f t="shared" si="216"/>
        <v>6.9939141747254574</v>
      </c>
      <c r="S107" s="18">
        <f t="shared" si="217"/>
        <v>7.5702689072321805</v>
      </c>
      <c r="T107" s="18">
        <f t="shared" si="218"/>
        <v>5.1344160235678782</v>
      </c>
      <c r="U107" s="18">
        <f t="shared" si="219"/>
        <v>9.8761085987727704</v>
      </c>
      <c r="W107" t="str">
        <f t="shared" ref="W107" si="264">A107</f>
        <v>92 Elementary administration and service occupations</v>
      </c>
      <c r="X107" s="18">
        <f t="shared" si="220"/>
        <v>1.8227021103212504</v>
      </c>
      <c r="Y107" s="18">
        <f t="shared" si="220"/>
        <v>5.9845274792776904</v>
      </c>
      <c r="Z107" s="18">
        <f t="shared" si="220"/>
        <v>6.0453329834881275</v>
      </c>
      <c r="AA107" s="18">
        <f t="shared" si="220"/>
        <v>2.6661703737178355</v>
      </c>
      <c r="AB107" s="18">
        <f t="shared" si="221"/>
        <v>3.9168247918374366</v>
      </c>
      <c r="AD107" s="18">
        <f t="shared" si="222"/>
        <v>3.7804210386434889</v>
      </c>
      <c r="AE107" s="18">
        <f t="shared" si="223"/>
        <v>4.5444582454909455</v>
      </c>
      <c r="AF107" s="18">
        <f t="shared" si="224"/>
        <v>6.8257877348016693</v>
      </c>
      <c r="AH107" t="str">
        <f t="shared" ref="AH107" si="265">L107</f>
        <v>92 Elementary administration and service occupations</v>
      </c>
      <c r="AI107" s="18">
        <f t="shared" si="225"/>
        <v>0.81854400981637987</v>
      </c>
      <c r="AJ107" s="18">
        <f t="shared" si="225"/>
        <v>5.8299302801635422</v>
      </c>
      <c r="AK107" s="18">
        <f t="shared" si="225"/>
        <v>5.7888644000383405</v>
      </c>
      <c r="AL107" s="18">
        <f t="shared" si="225"/>
        <v>2.8087539938463912</v>
      </c>
      <c r="AM107" s="18">
        <f t="shared" si="226"/>
        <v>3.9188489535855631</v>
      </c>
      <c r="AO107" s="18">
        <f t="shared" si="227"/>
        <v>3.7926775221625464</v>
      </c>
      <c r="AP107" s="18">
        <f t="shared" si="228"/>
        <v>4.3165219208737504</v>
      </c>
      <c r="AQ107" s="18">
        <f t="shared" si="229"/>
        <v>6.6663774682801602</v>
      </c>
      <c r="AS107" t="str">
        <f t="shared" ref="AS107" si="266">W107</f>
        <v>92 Elementary administration and service occupations</v>
      </c>
      <c r="AT107" s="18">
        <f t="shared" si="230"/>
        <v>0.5958596678295347</v>
      </c>
      <c r="AU107" s="18">
        <f t="shared" si="230"/>
        <v>11.737474010112603</v>
      </c>
      <c r="AV107" s="18">
        <f t="shared" si="230"/>
        <v>5.092037313221609</v>
      </c>
      <c r="AW107" s="18">
        <f t="shared" si="230"/>
        <v>2.7137376813879843</v>
      </c>
      <c r="AX107" s="18">
        <f t="shared" si="231"/>
        <v>3.9970038243996031</v>
      </c>
      <c r="AZ107" s="18">
        <f t="shared" si="232"/>
        <v>3.5004629988466762</v>
      </c>
      <c r="BA107" s="18">
        <f t="shared" si="233"/>
        <v>4.1457467910588353</v>
      </c>
      <c r="BB107" s="18">
        <f t="shared" si="234"/>
        <v>6.3404137929949256</v>
      </c>
      <c r="BD107" t="str">
        <f t="shared" ref="BD107" si="267">AH107</f>
        <v>92 Elementary administration and service occupations</v>
      </c>
      <c r="BE107" s="18">
        <f t="shared" si="235"/>
        <v>-5.815591165766465E-2</v>
      </c>
      <c r="BF107" s="18">
        <f t="shared" si="235"/>
        <v>-8.934341437924564</v>
      </c>
      <c r="BG107" s="18">
        <f t="shared" si="235"/>
        <v>1.1129185808756548</v>
      </c>
      <c r="BH107" s="18">
        <f t="shared" si="235"/>
        <v>-0.12962308824067126</v>
      </c>
      <c r="BI107" s="18">
        <f t="shared" si="236"/>
        <v>-0.31962295007191832</v>
      </c>
      <c r="BK107" s="18">
        <f t="shared" si="237"/>
        <v>0.28285156126421906</v>
      </c>
      <c r="BL107" s="18">
        <f t="shared" si="238"/>
        <v>2.668698964575289</v>
      </c>
      <c r="BM107" s="18">
        <f t="shared" si="239"/>
        <v>2.8655808563356366</v>
      </c>
      <c r="BO107" t="str">
        <f t="shared" ref="BO107" si="268">AS107</f>
        <v>92 Elementary administration and service occupations</v>
      </c>
      <c r="BP107" s="18">
        <f t="shared" si="240"/>
        <v>-1.1015673258631953</v>
      </c>
      <c r="BQ107" s="18">
        <f t="shared" si="240"/>
        <v>-9.7862439786765343</v>
      </c>
      <c r="BR107" s="18">
        <f t="shared" si="240"/>
        <v>0.34260284628842008</v>
      </c>
      <c r="BS107" s="18">
        <f t="shared" si="240"/>
        <v>-1.7958820649672913</v>
      </c>
      <c r="BT107" s="18">
        <f t="shared" si="241"/>
        <v>-1.6555659284603341</v>
      </c>
      <c r="BV107" s="18">
        <f t="shared" si="242"/>
        <v>-1.088166223799214</v>
      </c>
      <c r="BW107" s="18">
        <f t="shared" si="243"/>
        <v>2.6290154298802992</v>
      </c>
      <c r="BX107" s="18">
        <f t="shared" si="244"/>
        <v>1.8913581140951541</v>
      </c>
      <c r="BZ107" t="str">
        <f t="shared" ref="BZ107" si="269">BD107</f>
        <v>92 Elementary administration and service occupations</v>
      </c>
      <c r="CA107" s="18">
        <f t="shared" si="245"/>
        <v>3.1824829318690906</v>
      </c>
      <c r="CB107" s="18">
        <f t="shared" si="245"/>
        <v>-11.700827317839568</v>
      </c>
      <c r="CC107" s="18">
        <f t="shared" si="245"/>
        <v>0.46299420586060069</v>
      </c>
      <c r="CD107" s="18">
        <f t="shared" si="245"/>
        <v>-2.8662731805980446</v>
      </c>
      <c r="CE107" s="18">
        <f t="shared" si="246"/>
        <v>-2.4211975256920537</v>
      </c>
      <c r="CG107" s="18">
        <f t="shared" si="247"/>
        <v>-1.7689603307690538</v>
      </c>
      <c r="CH107" s="18">
        <f t="shared" si="248"/>
        <v>1.9442530408286807</v>
      </c>
      <c r="CI107" s="18">
        <f t="shared" si="249"/>
        <v>0.63742201966379142</v>
      </c>
      <c r="CK107" t="str">
        <f t="shared" ref="CK107" si="270">BO107</f>
        <v>92 Elementary administration and service occupations</v>
      </c>
      <c r="CL107" s="18">
        <f t="shared" si="250"/>
        <v>-7.2517429719398452</v>
      </c>
      <c r="CM107" s="18">
        <f t="shared" si="250"/>
        <v>7.8755357650577063</v>
      </c>
      <c r="CN107" s="18">
        <f t="shared" si="250"/>
        <v>-6.5487706247173811</v>
      </c>
      <c r="CO107" s="18">
        <f t="shared" si="250"/>
        <v>-0.63729181198517448</v>
      </c>
      <c r="CP107" s="18">
        <f t="shared" si="251"/>
        <v>-2.0216455348843088</v>
      </c>
      <c r="CR107" s="18">
        <f t="shared" si="252"/>
        <v>-2.6482073785577098</v>
      </c>
      <c r="CS107" s="18">
        <f t="shared" si="253"/>
        <v>1.331233679942323</v>
      </c>
      <c r="CT107" s="18">
        <f t="shared" si="254"/>
        <v>-0.78876555712333873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6.287070368029779</v>
      </c>
      <c r="C109" s="26">
        <f>IF(AND(D$6-C$6 &lt;&gt; 0,C35&lt;&gt;0,D35&lt;&gt;0),(EXP(LN(D35/C35)/(D$6-C$6))-1)*100,0)</f>
        <v>-1.8449109849746792</v>
      </c>
      <c r="D109" s="26">
        <f>IF(AND(E$6-D$6 &lt;&gt; 0,D35&lt;&gt;0,E35&lt;&gt;0),(EXP(LN(E35/D35)/(E$6-D$6))-1)*100,0)</f>
        <v>5.7565897201408811</v>
      </c>
      <c r="E109" s="26">
        <f>IF(AND(F$6-E$6 &lt;&gt; 0,E35&lt;&gt;0,F35&lt;&gt;0),(EXP(LN(F35/E35)/(F$6-E$6))-1)*100,0)</f>
        <v>4.097930150528506</v>
      </c>
      <c r="F109" s="26">
        <f>IF(AND(F$6-C$6 &lt;&gt; 0,C35&lt;&gt;0,F35&lt;&gt;0),(EXP(LN(F35/C35)/(F$6-C$6))-1)*100,0)</f>
        <v>4.2298072318047497</v>
      </c>
      <c r="H109" s="26">
        <f t="shared" ref="H109" si="271">IF($F$6-$D$6 &lt;&gt; 0,(EXP(LN(1+(H72/100))/($F$6-$D$6))-1)*100,0)</f>
        <v>4.6479058953861285</v>
      </c>
      <c r="I109" s="26">
        <f t="shared" ref="I109" si="272">IF(D35&gt;0,((1+(I35/D35))^(1/($F$6-$D$6))-1)*100,0)</f>
        <v>3.6421675187451541</v>
      </c>
      <c r="J109" s="26">
        <f t="shared" ref="J109" si="273">IF($F$6-$D$6 &lt;&gt; 0,(EXP(LN(1+(J72/100))/($F$6-$D$6))-1)*100,0)</f>
        <v>6.8114069840846669</v>
      </c>
      <c r="L109" s="24" t="str">
        <f>L35</f>
        <v>All occupations</v>
      </c>
      <c r="M109" s="26">
        <f>IF(AND(N$6-M$6 &lt;&gt; 0,M35&lt;&gt;0,N35&lt;&gt;0),(EXP(LN(N35/M35)/(N$6-M$6))-1)*100,0)</f>
        <v>6.5109497079451462</v>
      </c>
      <c r="N109" s="26">
        <f>IF(AND(O$6-N$6 &lt;&gt; 0,N35&lt;&gt;0,O35&lt;&gt;0),(EXP(LN(O35/N35)/(O$6-N$6))-1)*100,0)</f>
        <v>1.8097108959668207</v>
      </c>
      <c r="O109" s="26">
        <f>IF(AND(P$6-O$6 &lt;&gt; 0,O35&lt;&gt;0,P35&lt;&gt;0),(EXP(LN(P35/O35)/(P$6-O$6))-1)*100,0)</f>
        <v>5.602988226270611</v>
      </c>
      <c r="P109" s="26">
        <f>IF(AND(Q$6-P$6 &lt;&gt; 0,P35&lt;&gt;0,Q35&lt;&gt;0),(EXP(LN(Q35/P35)/(Q$6-P$6))-1)*100,0)</f>
        <v>4.0999734273686972</v>
      </c>
      <c r="Q109" s="26">
        <f>IF(AND(Q$6-N$6 &lt;&gt; 0,N35&lt;&gt;0,Q35&lt;&gt;0),(EXP(LN(Q35/N35)/(Q$6-N$6))-1)*100,0)</f>
        <v>4.4220648587060429</v>
      </c>
      <c r="S109" s="26">
        <f t="shared" ref="S109" si="274">IF($F$6-$D$6 &lt;&gt; 0,(EXP(LN(1+(S72/100))/($F$6-$D$6))-1)*100,0)</f>
        <v>4.5985863160457274</v>
      </c>
      <c r="T109" s="26">
        <f t="shared" ref="T109" si="275">IF(O35&gt;0,((1+(T35/O35))^(1/($F$6-$D$6))-1)*100,0)</f>
        <v>3.7953602279548582</v>
      </c>
      <c r="U109" s="26">
        <f t="shared" ref="U109" si="276">IF($F$6-$D$6 &lt;&gt; 0,(EXP(LN(1+(U72/100))/($F$6-$D$6))-1)*100,0)</f>
        <v>6.875754444937443</v>
      </c>
      <c r="W109" s="24" t="str">
        <f>W35</f>
        <v>All occupations</v>
      </c>
      <c r="X109" s="26">
        <f>IF(AND(Y$6-X$6 &lt;&gt; 0,X35&lt;&gt;0,Y35&lt;&gt;0),(EXP(LN(Y35/X35)/(Y$6-X$6))-1)*100,0)</f>
        <v>0.62258773362224851</v>
      </c>
      <c r="Y109" s="26">
        <f>IF(AND(Z$6-Y$6 &lt;&gt; 0,Y35&lt;&gt;0,Z35&lt;&gt;0),(EXP(LN(Z35/Y35)/(Z$6-Y$6))-1)*100,0)</f>
        <v>5.0402445262655915</v>
      </c>
      <c r="Z109" s="26">
        <f>IF(AND(AA$6-Z$6 &lt;&gt; 0,Z35&lt;&gt;0,AA35&lt;&gt;0),(EXP(LN(AA35/Z35)/(AA$6-Z$6))-1)*100,0)</f>
        <v>2.4042326262378566</v>
      </c>
      <c r="AA109" s="26">
        <f>IF(AND(AB$6-AA$6 &lt;&gt; 0,AA35&lt;&gt;0,AB35&lt;&gt;0),(EXP(LN(AB35/AA35)/(AB$6-AA$6))-1)*100,0)</f>
        <v>1.3109667902122979</v>
      </c>
      <c r="AB109" s="26">
        <f>IF(AND(AB$6-Y$6 &lt;&gt; 0,Y35&lt;&gt;0,AB35&lt;&gt;0),(EXP(LN(AB35/Y35)/(AB$6-Y$6))-1)*100,0)</f>
        <v>1.8812737958280534</v>
      </c>
      <c r="AD109" s="26">
        <f t="shared" ref="AD109" si="277">IF($F$6-$D$6 &lt;&gt; 0,(EXP(LN(1+(AD72/100))/($F$6-$D$6))-1)*100,0)</f>
        <v>1.6740856893870726</v>
      </c>
      <c r="AE109" s="26">
        <f t="shared" ref="AE109" si="278">IF(Z35&gt;0,((1+(AE35/Z35))^(1/($F$6-$D$6))-1)*100,0)</f>
        <v>3.420527613478197</v>
      </c>
      <c r="AF109" s="26">
        <f t="shared" ref="AF109" si="279">IF($F$6-$D$6 &lt;&gt; 0,(EXP(LN(1+(AF72/100))/($F$6-$D$6))-1)*100,0)</f>
        <v>4.5131612312965919</v>
      </c>
      <c r="AH109" s="24" t="str">
        <f>AH35</f>
        <v>All occupations</v>
      </c>
      <c r="AI109" s="26">
        <f>IF(AND(AJ$6-AI$6 &lt;&gt; 0,AI35&lt;&gt;0,AJ35&lt;&gt;0),(EXP(LN(AJ35/AI35)/(AJ$6-AI$6))-1)*100,0)</f>
        <v>-2.6552714742415495</v>
      </c>
      <c r="AJ109" s="26">
        <f>IF(AND(AK$6-AJ$6 &lt;&gt; 0,AJ35&lt;&gt;0,AK35&lt;&gt;0),(EXP(LN(AK35/AJ35)/(AK$6-AJ$6))-1)*100,0)</f>
        <v>5.432034159660426</v>
      </c>
      <c r="AK109" s="26">
        <f>IF(AND(AL$6-AK$6 &lt;&gt; 0,AK35&lt;&gt;0,AL35&lt;&gt;0),(EXP(LN(AL35/AK35)/(AL$6-AK$6))-1)*100,0)</f>
        <v>1.2199085456238157</v>
      </c>
      <c r="AL109" s="26">
        <f>IF(AND(AM$6-AL$6 &lt;&gt; 0,AL35&lt;&gt;0,AM35&lt;&gt;0),(EXP(LN(AM35/AL35)/(AM$6-AL$6))-1)*100,0)</f>
        <v>1.0853975145571626</v>
      </c>
      <c r="AM109" s="26">
        <f>IF(AND(AM$6-AJ$6 &lt;&gt; 0,AJ35&lt;&gt;0,AM35&lt;&gt;0),(EXP(LN(AM35/AJ35)/(AM$6-AJ$6))-1)*100,0)</f>
        <v>1.3938602100247</v>
      </c>
      <c r="AO109" s="26">
        <f t="shared" ref="AO109" si="280">IF($F$6-$D$6 &lt;&gt; 0,(EXP(LN(1+(AO72/100))/($F$6-$D$6))-1)*100,0)</f>
        <v>1.130214651887651</v>
      </c>
      <c r="AP109" s="26">
        <f t="shared" ref="AP109" si="281">IF(AK35&gt;0,((1+(AP35/AK35))^(1/($F$6-$D$6))-1)*100,0)</f>
        <v>3.2145432304804933</v>
      </c>
      <c r="AQ109" s="26">
        <f t="shared" ref="AQ109" si="282">IF($F$6-$D$6 &lt;&gt; 0,(EXP(LN(1+(AQ72/100))/($F$6-$D$6))-1)*100,0)</f>
        <v>3.9615639150638593</v>
      </c>
      <c r="AS109" s="24" t="str">
        <f>AS35</f>
        <v>All occupations</v>
      </c>
      <c r="AT109" s="26">
        <f>IF(AND(AU$6-AT$6 &lt;&gt; 0,AT35&lt;&gt;0,AU35&lt;&gt;0),(EXP(LN(AU35/AT35)/(AU$6-AT$6))-1)*100,0)</f>
        <v>-0.23082540029943921</v>
      </c>
      <c r="AU109" s="26">
        <f>IF(AND(AV$6-AU$6 &lt;&gt; 0,AU35&lt;&gt;0,AV35&lt;&gt;0),(EXP(LN(AV35/AU35)/(AV$6-AU$6))-1)*100,0)</f>
        <v>4.9492783796636797</v>
      </c>
      <c r="AV109" s="26">
        <f>IF(AND(AW$6-AV$6 &lt;&gt; 0,AV35&lt;&gt;0,AW35&lt;&gt;0),(EXP(LN(AW35/AV35)/(AW$6-AV$6))-1)*100,0)</f>
        <v>1.9496949218480442</v>
      </c>
      <c r="AW109" s="26">
        <f>IF(AND(AX$6-AW$6 &lt;&gt; 0,AW35&lt;&gt;0,AX35&lt;&gt;0),(EXP(LN(AX35/AW35)/(AX$6-AW$6))-1)*100,0)</f>
        <v>1.22651473293649</v>
      </c>
      <c r="AX109" s="26">
        <f>IF(AND(AX$6-AU$6 &lt;&gt; 0,AU35&lt;&gt;0,AX35&lt;&gt;0),(EXP(LN(AX35/AU35)/(AX$6-AU$6))-1)*100,0)</f>
        <v>1.6812196684029779</v>
      </c>
      <c r="AZ109" s="26">
        <f t="shared" ref="AZ109" si="283">IF($F$6-$D$6 &lt;&gt; 0,(EXP(LN(1+(AZ72/100))/($F$6-$D$6))-1)*100,0)</f>
        <v>1.4670030049173999</v>
      </c>
      <c r="BA109" s="26">
        <f t="shared" ref="BA109" si="284">IF(AV35&gt;0,((1+(BA35/AV35))^(1/($F$6-$D$6))-1)*100,0)</f>
        <v>3.2412252722936463</v>
      </c>
      <c r="BB109" s="26">
        <f t="shared" ref="BB109" si="285">IF($F$6-$D$6 &lt;&gt; 0,(EXP(LN(1+(BB72/100))/($F$6-$D$6))-1)*100,0)</f>
        <v>4.215556671333287</v>
      </c>
      <c r="BD109" s="24" t="str">
        <f>BD35</f>
        <v>All occupations</v>
      </c>
      <c r="BE109" s="26">
        <f>IF(AND(BF$6-BE$6 &lt;&gt; 0,BE35&lt;&gt;0,BF35&lt;&gt;0),(EXP(LN(BF35/BE35)/(BF$6-BE$6))-1)*100,0)</f>
        <v>1.2329881265856102</v>
      </c>
      <c r="BF109" s="26">
        <f>IF(AND(BG$6-BF$6 &lt;&gt; 0,BF35&lt;&gt;0,BG35&lt;&gt;0),(EXP(LN(BG35/BF35)/(BG$6-BF$6))-1)*100,0)</f>
        <v>-4.5934792705541572</v>
      </c>
      <c r="BG109" s="26">
        <f>IF(AND(BH$6-BG$6 &lt;&gt; 0,BG35&lt;&gt;0,BH35&lt;&gt;0),(EXP(LN(BH35/BG35)/(BH$6-BG$6))-1)*100,0)</f>
        <v>0.75017926098681631</v>
      </c>
      <c r="BH109" s="26">
        <f>IF(AND(BI$6-BH$6 &lt;&gt; 0,BH35&lt;&gt;0,BI35&lt;&gt;0),(EXP(LN(BI35/BH35)/(BI$6-BH$6))-1)*100,0)</f>
        <v>0.46966689791512195</v>
      </c>
      <c r="BI109" s="26">
        <f>IF(AND(BI$6-BF$6 &lt;&gt; 0,BF35&lt;&gt;0,BI35&lt;&gt;0),(EXP(LN(BI35/BF35)/(BI$6-BF$6))-1)*100,0)</f>
        <v>0.23278585482031655</v>
      </c>
      <c r="BK109" s="26">
        <f t="shared" ref="BK109" si="286">IF($F$6-$D$6 &lt;&gt; 0,(EXP(LN(1+(BK72/100))/($F$6-$D$6))-1)*100,0)</f>
        <v>0.56308413217347475</v>
      </c>
      <c r="BL109" s="26">
        <f t="shared" ref="BL109" si="287">IF(BG35&gt;0,((1+(BL35/BG35))^(1/($F$6-$D$6))-1)*100,0)</f>
        <v>2.5067165496864385</v>
      </c>
      <c r="BM109" s="26">
        <f t="shared" ref="BM109" si="288">IF($F$6-$D$6 &lt;&gt; 0,(EXP(LN(1+(BM72/100))/($F$6-$D$6))-1)*100,0)</f>
        <v>2.9096648937627867</v>
      </c>
      <c r="BO109" s="24" t="str">
        <f>BO35</f>
        <v>All occupations</v>
      </c>
      <c r="BP109" s="26">
        <f>IF(AND(BQ$6-BP$6 &lt;&gt; 0,BP35&lt;&gt;0,BQ35&lt;&gt;0),(EXP(LN(BQ35/BP35)/(BQ$6-BP$6))-1)*100,0)</f>
        <v>-1.4622251104334016</v>
      </c>
      <c r="BQ109" s="26">
        <f>IF(AND(BR$6-BQ$6 &lt;&gt; 0,BQ35&lt;&gt;0,BR35&lt;&gt;0),(EXP(LN(BR35/BQ35)/(BR$6-BQ$6))-1)*100,0)</f>
        <v>-5.0442559177671598</v>
      </c>
      <c r="BR109" s="26">
        <f>IF(AND(BS$6-BR$6 &lt;&gt; 0,BR35&lt;&gt;0,BS35&lt;&gt;0),(EXP(LN(BS35/BR35)/(BS$6-BR$6))-1)*100,0)</f>
        <v>-1.6238485096752742</v>
      </c>
      <c r="BS109" s="26">
        <f>IF(AND(BT$6-BS$6 &lt;&gt; 0,BS35&lt;&gt;0,BT35&lt;&gt;0),(EXP(LN(BT35/BS35)/(BT$6-BS$6))-1)*100,0)</f>
        <v>-2.2619978947018171</v>
      </c>
      <c r="BT109" s="26">
        <f>IF(AND(BT$6-BQ$6 &lt;&gt; 0,BQ35&lt;&gt;0,BT35&lt;&gt;0),(EXP(LN(BT35/BQ35)/(BT$6-BQ$6))-1)*100,0)</f>
        <v>-2.2396360227370571</v>
      </c>
      <c r="BV109" s="26">
        <f t="shared" ref="BV109" si="289">IF($F$6-$D$6 &lt;&gt; 0,(EXP(LN(1+(BV72/100))/($F$6-$D$6))-1)*100,0)</f>
        <v>-2.0497427159754333</v>
      </c>
      <c r="BW109" s="26">
        <f t="shared" ref="BW109" si="290">IF(BR35&gt;0,((1+(BW35/BR35))^(1/($F$6-$D$6))-1)*100,0)</f>
        <v>2.3001858618084459</v>
      </c>
      <c r="BX109" s="26">
        <f t="shared" ref="BX109" si="291">IF($F$6-$D$6 &lt;&gt; 0,(EXP(LN(1+(BX72/100))/($F$6-$D$6))-1)*100,0)</f>
        <v>0.87432230263944088</v>
      </c>
      <c r="BZ109" s="24" t="str">
        <f>BZ35</f>
        <v>All occupations</v>
      </c>
      <c r="CA109" s="26">
        <f>IF(AND(CB$6-CA$6 &lt;&gt; 0,CA35&lt;&gt;0,CB35&lt;&gt;0),(EXP(LN(CB35/CA35)/(CB$6-CA$6))-1)*100,0)</f>
        <v>3.6056314776322651</v>
      </c>
      <c r="CB109" s="26">
        <f>IF(AND(CC$6-CB$6 &lt;&gt; 0,CB35&lt;&gt;0,CC35&lt;&gt;0),(EXP(LN(CC35/CB35)/(CC$6-CB$6))-1)*100,0)</f>
        <v>-9.3291377233113089</v>
      </c>
      <c r="CC109" s="26">
        <f>IF(AND(CD$6-CC$6 &lt;&gt; 0,CC35&lt;&gt;0,CD35&lt;&gt;0),(EXP(LN(CD35/CC35)/(CD$6-CC$6))-1)*100,0)</f>
        <v>-1.8735534177243718</v>
      </c>
      <c r="CD109" s="26">
        <f>IF(AND(CE$6-CD$6 &lt;&gt; 0,CD35&lt;&gt;0,CE35&lt;&gt;0),(EXP(LN(CE35/CD35)/(CE$6-CD$6))-1)*100,0)</f>
        <v>-3.1713321372668357</v>
      </c>
      <c r="CE109" s="26">
        <f>IF(AND(CE$6-CB$6 &lt;&gt; 0,CB35&lt;&gt;0,CE35&lt;&gt;0),(EXP(LN(CE35/CB35)/(CE$6-CB$6))-1)*100,0)</f>
        <v>-3.1661153124800334</v>
      </c>
      <c r="CG109" s="26">
        <f t="shared" ref="CG109" si="292">IF($F$6-$D$6 &lt;&gt; 0,(EXP(LN(1+(CG72/100))/($F$6-$D$6))-1)*100,0)</f>
        <v>-2.7406576246881142</v>
      </c>
      <c r="CH109" s="26">
        <f t="shared" ref="CH109" si="293">IF(CC35&gt;0,((1+(CH35/CC35))^(1/($F$6-$D$6))-1)*100,0)</f>
        <v>1.7555025036116723</v>
      </c>
      <c r="CI109" s="26">
        <f t="shared" ref="CI109" si="294">IF($F$6-$D$6 &lt;&gt; 0,(EXP(LN(1+(CI72/100))/($F$6-$D$6))-1)*100,0)</f>
        <v>-0.28974479434157319</v>
      </c>
      <c r="CK109" s="24" t="str">
        <f>CK35</f>
        <v>All occupations</v>
      </c>
      <c r="CL109" s="26">
        <f>IF(AND(CM$6-CL$6 &lt;&gt; 0,CL35&lt;&gt;0,CM35&lt;&gt;0),(EXP(LN(CM35/CL35)/(CM$6-CL$6))-1)*100,0)</f>
        <v>-2.1358427207301078</v>
      </c>
      <c r="CM109" s="26">
        <f>IF(AND(CN$6-CM$6 &lt;&gt; 0,CM35&lt;&gt;0,CN35&lt;&gt;0),(EXP(LN(CN35/CM35)/(CN$6-CM$6))-1)*100,0)</f>
        <v>21.505707925481122</v>
      </c>
      <c r="CN109" s="26">
        <f>IF(AND(CO$6-CN$6 &lt;&gt; 0,CN35&lt;&gt;0,CO35&lt;&gt;0),(EXP(LN(CO35/CN35)/(CO$6-CN$6))-1)*100,0)</f>
        <v>-5.6788529765760547</v>
      </c>
      <c r="CO109" s="26">
        <f>IF(AND(CP$6-CO$6 &lt;&gt; 0,CO35&lt;&gt;0,CP35&lt;&gt;0),(EXP(LN(CP35/CO35)/(CP$6-CO$6))-1)*100,0)</f>
        <v>-2.8103594157116496</v>
      </c>
      <c r="CP109" s="26">
        <f>IF(AND(CP$6-CM$6 &lt;&gt; 0,CM35&lt;&gt;0,CP35&lt;&gt;0),(EXP(LN(CP35/CM35)/(CP$6-CM$6))-1)*100,0)</f>
        <v>-2.3628457244662004</v>
      </c>
      <c r="CR109" s="26">
        <f t="shared" ref="CR109" si="295">IF($F$6-$D$6 &lt;&gt; 0,(EXP(LN(1+(CR72/100))/($F$6-$D$6))-1)*100,0)</f>
        <v>-3.7760881544308122</v>
      </c>
      <c r="CS109" s="26">
        <f t="shared" ref="CS109" si="296">IF(CN35&gt;0,((1+(CS35/CN35))^(1/($F$6-$D$6))-1)*100,0)</f>
        <v>1.4397711920556278</v>
      </c>
      <c r="CT109" s="26">
        <f t="shared" ref="CT109" si="297">IF($F$6-$D$6 &lt;&gt; 0,(EXP(LN(1+(CT72/100))/($F$6-$D$6))-1)*100,0)</f>
        <v>-1.4723875825413235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Gloucestershire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Gloucestershire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Gloucestershire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Gloucestershire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Gloucestershire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Gloucestershire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Gloucestershire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Gloucestershire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Gloucestershire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0.10736197863910568</v>
      </c>
      <c r="C119" s="27">
        <f t="shared" si="299"/>
        <v>8.4961508225741555E-3</v>
      </c>
      <c r="D119" s="27">
        <f t="shared" si="299"/>
        <v>0.10355576050109017</v>
      </c>
      <c r="E119" s="27">
        <f t="shared" si="299"/>
        <v>0.2819411694224796</v>
      </c>
      <c r="F119" s="27">
        <f t="shared" ref="F119:F144" si="300">F8-D8</f>
        <v>0.38549692992356976</v>
      </c>
      <c r="L119" t="str">
        <f>A119</f>
        <v>11 Corporate managers and directors</v>
      </c>
      <c r="M119" s="27">
        <f t="shared" ref="M119:P144" si="301">N8-M8</f>
        <v>0.93695378365140103</v>
      </c>
      <c r="N119" s="27">
        <f t="shared" si="301"/>
        <v>2.7223255990764805E-2</v>
      </c>
      <c r="O119" s="27">
        <f t="shared" si="301"/>
        <v>0.67384892214336523</v>
      </c>
      <c r="P119" s="27">
        <f t="shared" si="301"/>
        <v>2.1289142487036132</v>
      </c>
      <c r="Q119" s="27">
        <f t="shared" ref="Q119:Q144" si="302">Q8-O8</f>
        <v>2.8027631708469785</v>
      </c>
      <c r="W119" t="str">
        <f>A119</f>
        <v>11 Corporate managers and directors</v>
      </c>
      <c r="X119" s="27">
        <f t="shared" ref="X119:AA144" si="303">Y8-X8</f>
        <v>0.99533656412510041</v>
      </c>
      <c r="Y119" s="27">
        <f t="shared" si="303"/>
        <v>0.17747312873925658</v>
      </c>
      <c r="Z119" s="27">
        <f t="shared" si="303"/>
        <v>-2.0733234427987135E-2</v>
      </c>
      <c r="AA119" s="27">
        <f t="shared" si="303"/>
        <v>0.84422183553163688</v>
      </c>
      <c r="AB119" s="27">
        <f t="shared" ref="AB119:AB144" si="304">AB8-Z8</f>
        <v>0.82348860110364974</v>
      </c>
      <c r="AH119" t="str">
        <f>L119</f>
        <v>11 Corporate managers and directors</v>
      </c>
      <c r="AI119" s="27">
        <f t="shared" ref="AI119:AL144" si="305">AJ8-AI8</f>
        <v>8.2308136204571003E-2</v>
      </c>
      <c r="AJ119" s="27">
        <f t="shared" si="305"/>
        <v>0.14570878619860905</v>
      </c>
      <c r="AK119" s="27">
        <f t="shared" si="305"/>
        <v>-8.6772344189959938E-2</v>
      </c>
      <c r="AL119" s="27">
        <f t="shared" si="305"/>
        <v>9.5502833337428372E-2</v>
      </c>
      <c r="AM119" s="27">
        <f t="shared" ref="AM119:AM144" si="306">AM8-AK8</f>
        <v>8.7304891474684343E-3</v>
      </c>
      <c r="AS119" t="str">
        <f>W119</f>
        <v>11 Corporate managers and directors</v>
      </c>
      <c r="AT119" s="27">
        <f t="shared" ref="AT119:AW144" si="307">AU8-AT8</f>
        <v>0.15704479004733241</v>
      </c>
      <c r="AU119" s="27">
        <f t="shared" si="307"/>
        <v>0.16085371078008071</v>
      </c>
      <c r="AV119" s="27">
        <f t="shared" si="307"/>
        <v>-0.13961426816380818</v>
      </c>
      <c r="AW119" s="27">
        <f t="shared" si="307"/>
        <v>0.12753753987530225</v>
      </c>
      <c r="AX119" s="27">
        <f t="shared" ref="AX119:AX144" si="308">AX8-AV8</f>
        <v>-1.2076728288505922E-2</v>
      </c>
      <c r="BD119" t="str">
        <f>AH119</f>
        <v>11 Corporate managers and directors</v>
      </c>
      <c r="BE119" s="27">
        <f t="shared" ref="BE119:BH144" si="309">BF8-BE8</f>
        <v>0.85497190467674145</v>
      </c>
      <c r="BF119" s="27">
        <f t="shared" si="309"/>
        <v>6.3033485918781551E-2</v>
      </c>
      <c r="BG119" s="27">
        <f t="shared" si="309"/>
        <v>-0.77299254037870568</v>
      </c>
      <c r="BH119" s="27">
        <f t="shared" si="309"/>
        <v>0.14518210446849533</v>
      </c>
      <c r="BI119" s="27">
        <f t="shared" ref="BI119:BI144" si="310">BI8-BG8</f>
        <v>-0.62781043591021035</v>
      </c>
      <c r="BO119" t="str">
        <f>AS119</f>
        <v>11 Corporate managers and directors</v>
      </c>
      <c r="BP119" s="27">
        <f t="shared" ref="BP119:BS144" si="311">BQ8-BP8</f>
        <v>0.21176677482546946</v>
      </c>
      <c r="BQ119" s="27">
        <f t="shared" si="311"/>
        <v>0.21103734627515891</v>
      </c>
      <c r="BR119" s="27">
        <f t="shared" si="311"/>
        <v>-0.95104197011581704</v>
      </c>
      <c r="BS119" s="27">
        <f t="shared" si="311"/>
        <v>-0.73424953421702499</v>
      </c>
      <c r="BT119" s="27">
        <f t="shared" ref="BT119:BT144" si="312">BT8-BR8</f>
        <v>-1.685291504332842</v>
      </c>
      <c r="BZ119" t="str">
        <f>BD119</f>
        <v>11 Corporate managers and directors</v>
      </c>
      <c r="CA119" s="68">
        <f t="shared" ref="CA119:CD144" si="313">CB8-CA8</f>
        <v>0.77681739244131598</v>
      </c>
      <c r="CB119" s="68">
        <f t="shared" si="313"/>
        <v>-3.1131837775775217E-2</v>
      </c>
      <c r="CC119" s="68">
        <f t="shared" si="313"/>
        <v>-0.38039800520391287</v>
      </c>
      <c r="CD119" s="68">
        <f t="shared" si="313"/>
        <v>-0.25167506246983695</v>
      </c>
      <c r="CE119" s="68">
        <f t="shared" ref="CE119:CE144" si="314">CE8-CC8</f>
        <v>-0.63207306767374982</v>
      </c>
      <c r="CK119" t="str">
        <f>BO119</f>
        <v>11 Corporate managers and directors</v>
      </c>
      <c r="CL119" s="68">
        <f t="shared" ref="CL119:CO144" si="315">CM8-CL8</f>
        <v>9.5213168150836802E-2</v>
      </c>
      <c r="CM119" s="68">
        <f t="shared" si="315"/>
        <v>0.10434027889667818</v>
      </c>
      <c r="CN119" s="68">
        <f t="shared" si="315"/>
        <v>-0.11742920726756201</v>
      </c>
      <c r="CO119" s="68">
        <f t="shared" si="315"/>
        <v>-6.6673216145370695E-2</v>
      </c>
      <c r="CP119" s="68">
        <f t="shared" ref="CP119:CP144" si="316">CP8-CN8</f>
        <v>-0.1841024234129327</v>
      </c>
    </row>
    <row r="120" spans="1:94" x14ac:dyDescent="0.2">
      <c r="A120" t="str">
        <f t="shared" si="298"/>
        <v>12 Other managers and proprietors</v>
      </c>
      <c r="B120" s="27">
        <f t="shared" si="299"/>
        <v>4.798875443594991E-2</v>
      </c>
      <c r="C120" s="27">
        <f t="shared" si="299"/>
        <v>-1.8230614368831166E-2</v>
      </c>
      <c r="D120" s="27">
        <f t="shared" si="299"/>
        <v>0.11704203336978136</v>
      </c>
      <c r="E120" s="27">
        <f t="shared" si="299"/>
        <v>0.18425040821372946</v>
      </c>
      <c r="F120" s="27">
        <f t="shared" si="300"/>
        <v>0.30129244158351082</v>
      </c>
      <c r="L120" t="str">
        <f t="shared" ref="L120:L143" si="317">A120</f>
        <v>12 Other managers and proprietors</v>
      </c>
      <c r="M120" s="27">
        <f t="shared" si="301"/>
        <v>0.34840785844608924</v>
      </c>
      <c r="N120" s="27">
        <f t="shared" si="301"/>
        <v>-1.028487524703503E-2</v>
      </c>
      <c r="O120" s="27">
        <f t="shared" si="301"/>
        <v>0.88947808480870916</v>
      </c>
      <c r="P120" s="27">
        <f t="shared" si="301"/>
        <v>1.5587031892469398</v>
      </c>
      <c r="Q120" s="27">
        <f t="shared" si="302"/>
        <v>2.4481812740556492</v>
      </c>
      <c r="W120" t="str">
        <f t="shared" ref="W120:W143" si="318">A120</f>
        <v>12 Other managers and proprietors</v>
      </c>
      <c r="X120" s="27">
        <f t="shared" si="303"/>
        <v>0.2571142706751588</v>
      </c>
      <c r="Y120" s="27">
        <f t="shared" si="303"/>
        <v>3.8995182300654907E-2</v>
      </c>
      <c r="Z120" s="27">
        <f t="shared" si="303"/>
        <v>1.1310362357861061</v>
      </c>
      <c r="AA120" s="27">
        <f t="shared" si="303"/>
        <v>0.84743073138837222</v>
      </c>
      <c r="AB120" s="27">
        <f t="shared" si="304"/>
        <v>1.9784669671744783</v>
      </c>
      <c r="AH120" t="str">
        <f t="shared" ref="AH120:AH143" si="319">L120</f>
        <v>12 Other managers and proprietors</v>
      </c>
      <c r="AI120" s="27">
        <f t="shared" si="305"/>
        <v>3.8033479186963315E-2</v>
      </c>
      <c r="AJ120" s="27">
        <f t="shared" si="305"/>
        <v>6.8844502663885643E-2</v>
      </c>
      <c r="AK120" s="27">
        <f t="shared" si="305"/>
        <v>0.2363377758037577</v>
      </c>
      <c r="AL120" s="27">
        <f t="shared" si="305"/>
        <v>0.26034716641030697</v>
      </c>
      <c r="AM120" s="27">
        <f t="shared" si="306"/>
        <v>0.49668494221406467</v>
      </c>
      <c r="AS120" t="str">
        <f t="shared" ref="AS120:AS143" si="320">W120</f>
        <v>12 Other managers and proprietors</v>
      </c>
      <c r="AT120" s="27">
        <f t="shared" si="307"/>
        <v>4.6940828560581238E-2</v>
      </c>
      <c r="AU120" s="27">
        <f t="shared" si="307"/>
        <v>3.5041050081164982E-2</v>
      </c>
      <c r="AV120" s="27">
        <f t="shared" si="307"/>
        <v>0.29364101908880758</v>
      </c>
      <c r="AW120" s="27">
        <f t="shared" si="307"/>
        <v>0.10056628816520075</v>
      </c>
      <c r="AX120" s="27">
        <f t="shared" si="308"/>
        <v>0.39420730725400832</v>
      </c>
      <c r="BD120" t="str">
        <f t="shared" ref="BD120:BD143" si="321">AH120</f>
        <v>12 Other managers and proprietors</v>
      </c>
      <c r="BE120" s="27">
        <f t="shared" si="309"/>
        <v>-9.62705154340604E-4</v>
      </c>
      <c r="BF120" s="27">
        <f t="shared" si="309"/>
        <v>5.7869544411970786E-2</v>
      </c>
      <c r="BG120" s="27">
        <f t="shared" si="309"/>
        <v>0.29725143832027268</v>
      </c>
      <c r="BH120" s="27">
        <f t="shared" si="309"/>
        <v>0.19046396718542313</v>
      </c>
      <c r="BI120" s="27">
        <f t="shared" si="310"/>
        <v>0.48771540550569581</v>
      </c>
      <c r="BO120" t="str">
        <f t="shared" ref="BO120:BO143" si="322">AS120</f>
        <v>12 Other managers and proprietors</v>
      </c>
      <c r="BP120" s="27">
        <f t="shared" si="311"/>
        <v>8.7877132201977126E-2</v>
      </c>
      <c r="BQ120" s="27">
        <f t="shared" si="311"/>
        <v>3.8661635119469739E-2</v>
      </c>
      <c r="BR120" s="27">
        <f t="shared" si="311"/>
        <v>0.18678303457549905</v>
      </c>
      <c r="BS120" s="27">
        <f t="shared" si="311"/>
        <v>-0.46207888712044953</v>
      </c>
      <c r="BT120" s="27">
        <f t="shared" si="312"/>
        <v>-0.27529585254495048</v>
      </c>
      <c r="BZ120" t="str">
        <f t="shared" ref="BZ120:BZ143" si="323">BD120</f>
        <v>12 Other managers and proprietors</v>
      </c>
      <c r="CA120" s="68">
        <f t="shared" si="313"/>
        <v>0.4720430651319707</v>
      </c>
      <c r="CB120" s="68">
        <f t="shared" si="313"/>
        <v>-9.7181111790918262E-2</v>
      </c>
      <c r="CC120" s="68">
        <f t="shared" si="313"/>
        <v>0.15900043433001598</v>
      </c>
      <c r="CD120" s="68">
        <f t="shared" si="313"/>
        <v>-0.27751306304001622</v>
      </c>
      <c r="CE120" s="68">
        <f t="shared" si="314"/>
        <v>-0.11851262871000023</v>
      </c>
      <c r="CK120" t="str">
        <f t="shared" ref="CK120:CK143" si="324">BO120</f>
        <v>12 Other managers and proprietors</v>
      </c>
      <c r="CL120" s="68">
        <f t="shared" si="315"/>
        <v>-1.9233639068658714E-3</v>
      </c>
      <c r="CM120" s="68">
        <f t="shared" si="315"/>
        <v>9.793679312428144E-2</v>
      </c>
      <c r="CN120" s="68">
        <f t="shared" si="315"/>
        <v>7.5382570638887758E-4</v>
      </c>
      <c r="CO120" s="68">
        <f t="shared" si="315"/>
        <v>1.3429405527404736E-2</v>
      </c>
      <c r="CP120" s="68">
        <f t="shared" si="316"/>
        <v>1.4183231233793614E-2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0.27672020653189233</v>
      </c>
      <c r="C121" s="27">
        <f t="shared" si="299"/>
        <v>-1.9592856429788474E-2</v>
      </c>
      <c r="D121" s="27">
        <f t="shared" si="299"/>
        <v>0.3166964128951022</v>
      </c>
      <c r="E121" s="27">
        <f t="shared" si="299"/>
        <v>0.61764810144665172</v>
      </c>
      <c r="F121" s="27">
        <f t="shared" si="300"/>
        <v>0.93434451434175392</v>
      </c>
      <c r="L121" t="str">
        <f t="shared" si="317"/>
        <v>21 Science, research, engineering and technology professionals</v>
      </c>
      <c r="M121" s="27">
        <f t="shared" si="301"/>
        <v>1.2332839205482196</v>
      </c>
      <c r="N121" s="27">
        <f t="shared" si="301"/>
        <v>7.8673918408946442E-2</v>
      </c>
      <c r="O121" s="27">
        <f t="shared" si="301"/>
        <v>1.6195947811910951</v>
      </c>
      <c r="P121" s="27">
        <f t="shared" si="301"/>
        <v>2.9463657379625365</v>
      </c>
      <c r="Q121" s="27">
        <f t="shared" si="302"/>
        <v>4.5659605191536317</v>
      </c>
      <c r="W121" t="str">
        <f t="shared" si="318"/>
        <v>21 Science, research, engineering and technology professionals</v>
      </c>
      <c r="X121" s="27">
        <f t="shared" si="303"/>
        <v>0.48004258892057194</v>
      </c>
      <c r="Y121" s="27">
        <f t="shared" si="303"/>
        <v>0.15096062136433375</v>
      </c>
      <c r="Z121" s="27">
        <f t="shared" si="303"/>
        <v>0.39348920765044415</v>
      </c>
      <c r="AA121" s="27">
        <f t="shared" si="303"/>
        <v>0.10625231519775102</v>
      </c>
      <c r="AB121" s="27">
        <f t="shared" si="304"/>
        <v>0.49974152284819517</v>
      </c>
      <c r="AH121" t="str">
        <f t="shared" si="319"/>
        <v>21 Science, research, engineering and technology professionals</v>
      </c>
      <c r="AI121" s="27">
        <f t="shared" si="305"/>
        <v>1.1936159439828287E-2</v>
      </c>
      <c r="AJ121" s="27">
        <f t="shared" si="305"/>
        <v>0.10150888678226777</v>
      </c>
      <c r="AK121" s="27">
        <f t="shared" si="305"/>
        <v>4.8501019801355683E-2</v>
      </c>
      <c r="AL121" s="27">
        <f t="shared" si="305"/>
        <v>6.0111267929900403E-2</v>
      </c>
      <c r="AM121" s="27">
        <f t="shared" si="306"/>
        <v>0.10861228773125609</v>
      </c>
      <c r="AS121" t="str">
        <f t="shared" si="320"/>
        <v>21 Science, research, engineering and technology professionals</v>
      </c>
      <c r="AT121" s="27">
        <f t="shared" si="307"/>
        <v>6.3989511853054237E-2</v>
      </c>
      <c r="AU121" s="27">
        <f t="shared" si="307"/>
        <v>9.7807371436424706E-3</v>
      </c>
      <c r="AV121" s="27">
        <f t="shared" si="307"/>
        <v>-0.10267549352217165</v>
      </c>
      <c r="AW121" s="27">
        <f t="shared" si="307"/>
        <v>-0.13578881289895484</v>
      </c>
      <c r="AX121" s="27">
        <f t="shared" si="308"/>
        <v>-0.23846430642112648</v>
      </c>
      <c r="BD121" t="str">
        <f t="shared" si="321"/>
        <v>21 Science, research, engineering and technology professionals</v>
      </c>
      <c r="BE121" s="27">
        <f t="shared" si="309"/>
        <v>0.36895647580116009</v>
      </c>
      <c r="BF121" s="27">
        <f t="shared" si="309"/>
        <v>0.16737958349353077</v>
      </c>
      <c r="BG121" s="27">
        <f t="shared" si="309"/>
        <v>-0.31776609454676086</v>
      </c>
      <c r="BH121" s="27">
        <f t="shared" si="309"/>
        <v>-0.1203786237929223</v>
      </c>
      <c r="BI121" s="27">
        <f t="shared" si="310"/>
        <v>-0.43814471833968316</v>
      </c>
      <c r="BO121" t="str">
        <f t="shared" si="322"/>
        <v>21 Science, research, engineering and technology professionals</v>
      </c>
      <c r="BP121" s="27">
        <f t="shared" si="311"/>
        <v>7.4542689477892221E-2</v>
      </c>
      <c r="BQ121" s="27">
        <f t="shared" si="311"/>
        <v>0.21963173120081003</v>
      </c>
      <c r="BR121" s="27">
        <f t="shared" si="311"/>
        <v>-0.35519715234997462</v>
      </c>
      <c r="BS121" s="27">
        <f t="shared" si="311"/>
        <v>-0.36897798624647971</v>
      </c>
      <c r="BT121" s="27">
        <f t="shared" si="312"/>
        <v>-0.72417513859645433</v>
      </c>
      <c r="BZ121" t="str">
        <f t="shared" si="323"/>
        <v>21 Science, research, engineering and technology professionals</v>
      </c>
      <c r="CA121" s="68">
        <f t="shared" si="313"/>
        <v>0.41096757804588013</v>
      </c>
      <c r="CB121" s="68">
        <f t="shared" si="313"/>
        <v>3.3064574122554369E-3</v>
      </c>
      <c r="CC121" s="68">
        <f t="shared" si="313"/>
        <v>-0.13833429452685309</v>
      </c>
      <c r="CD121" s="68">
        <f t="shared" si="313"/>
        <v>-0.29612530521756397</v>
      </c>
      <c r="CE121" s="68">
        <f t="shared" si="314"/>
        <v>-0.43445959974441706</v>
      </c>
      <c r="CK121" t="str">
        <f t="shared" si="324"/>
        <v>21 Science, research, engineering and technology professionals</v>
      </c>
      <c r="CL121" s="68">
        <f t="shared" si="315"/>
        <v>6.1293501475694734E-2</v>
      </c>
      <c r="CM121" s="68">
        <f t="shared" si="315"/>
        <v>0.10034113914139786</v>
      </c>
      <c r="CN121" s="68">
        <f t="shared" si="315"/>
        <v>-1.41543687154983E-2</v>
      </c>
      <c r="CO121" s="68">
        <f t="shared" si="315"/>
        <v>-1.6801401845690789E-2</v>
      </c>
      <c r="CP121" s="68">
        <f t="shared" si="316"/>
        <v>-3.0955770561189089E-2</v>
      </c>
    </row>
    <row r="122" spans="1:94" x14ac:dyDescent="0.2">
      <c r="A122" t="str">
        <f t="shared" si="298"/>
        <v>22 Health professionals</v>
      </c>
      <c r="B122" s="27">
        <f t="shared" si="299"/>
        <v>0.22511967527956867</v>
      </c>
      <c r="C122" s="27">
        <f t="shared" si="299"/>
        <v>1.5515095860918482E-3</v>
      </c>
      <c r="D122" s="27">
        <f t="shared" si="299"/>
        <v>0.44916036362476164</v>
      </c>
      <c r="E122" s="27">
        <f t="shared" si="299"/>
        <v>0.92341728519874544</v>
      </c>
      <c r="F122" s="27">
        <f t="shared" si="300"/>
        <v>1.3725776488235071</v>
      </c>
      <c r="L122" t="str">
        <f t="shared" si="317"/>
        <v>22 Health professionals</v>
      </c>
      <c r="M122" s="27">
        <f t="shared" si="301"/>
        <v>0.72997512519532304</v>
      </c>
      <c r="N122" s="27">
        <f t="shared" si="301"/>
        <v>-5.9070759938263606E-2</v>
      </c>
      <c r="O122" s="27">
        <f t="shared" si="301"/>
        <v>1.0256861239855679</v>
      </c>
      <c r="P122" s="27">
        <f t="shared" si="301"/>
        <v>2.176804114978971</v>
      </c>
      <c r="Q122" s="27">
        <f t="shared" si="302"/>
        <v>3.2024902389645389</v>
      </c>
      <c r="W122" t="str">
        <f t="shared" si="318"/>
        <v>22 Health professionals</v>
      </c>
      <c r="X122" s="27">
        <f t="shared" si="303"/>
        <v>0.29529306505536557</v>
      </c>
      <c r="Y122" s="27">
        <f t="shared" si="303"/>
        <v>7.7664322984174916E-2</v>
      </c>
      <c r="Z122" s="27">
        <f t="shared" si="303"/>
        <v>1.0211542182121347</v>
      </c>
      <c r="AA122" s="27">
        <f t="shared" si="303"/>
        <v>0.96018312317236543</v>
      </c>
      <c r="AB122" s="27">
        <f t="shared" si="304"/>
        <v>1.9813373413845001</v>
      </c>
      <c r="AH122" t="str">
        <f t="shared" si="319"/>
        <v>22 Health professionals</v>
      </c>
      <c r="AI122" s="27">
        <f t="shared" si="305"/>
        <v>-0.78177415056634381</v>
      </c>
      <c r="AJ122" s="27">
        <f t="shared" si="305"/>
        <v>-0.17105290679956653</v>
      </c>
      <c r="AK122" s="27">
        <f t="shared" si="305"/>
        <v>-0.66847955914626178</v>
      </c>
      <c r="AL122" s="27">
        <f t="shared" si="305"/>
        <v>-0.67586278452141701</v>
      </c>
      <c r="AM122" s="27">
        <f t="shared" si="306"/>
        <v>-1.3443423436676789</v>
      </c>
      <c r="AS122" t="str">
        <f t="shared" si="320"/>
        <v>22 Health professionals</v>
      </c>
      <c r="AT122" s="27">
        <f t="shared" si="307"/>
        <v>2.4647659360327978E-2</v>
      </c>
      <c r="AU122" s="27">
        <f t="shared" si="307"/>
        <v>4.515693397515097E-2</v>
      </c>
      <c r="AV122" s="27">
        <f t="shared" si="307"/>
        <v>6.0684888009293003E-2</v>
      </c>
      <c r="AW122" s="27">
        <f t="shared" si="307"/>
        <v>7.2728694059499943E-2</v>
      </c>
      <c r="AX122" s="27">
        <f t="shared" si="308"/>
        <v>0.13341358206879295</v>
      </c>
      <c r="BD122" t="str">
        <f t="shared" si="321"/>
        <v>22 Health professionals</v>
      </c>
      <c r="BE122" s="27">
        <f t="shared" si="309"/>
        <v>0.43083054113738317</v>
      </c>
      <c r="BF122" s="27">
        <f t="shared" si="309"/>
        <v>-1.3543632501321623E-2</v>
      </c>
      <c r="BG122" s="27">
        <f t="shared" si="309"/>
        <v>0.27589417603034749</v>
      </c>
      <c r="BH122" s="27">
        <f t="shared" si="309"/>
        <v>0.29451223981051733</v>
      </c>
      <c r="BI122" s="27">
        <f t="shared" si="310"/>
        <v>0.57040641584086482</v>
      </c>
      <c r="BO122" t="str">
        <f t="shared" si="322"/>
        <v>22 Health professionals</v>
      </c>
      <c r="BP122" s="27">
        <f t="shared" si="311"/>
        <v>0.1590014007632623</v>
      </c>
      <c r="BQ122" s="27">
        <f t="shared" si="311"/>
        <v>-6.0228523858683491E-2</v>
      </c>
      <c r="BR122" s="27">
        <f t="shared" si="311"/>
        <v>-3.5445813097492618E-2</v>
      </c>
      <c r="BS122" s="27">
        <f t="shared" si="311"/>
        <v>-0.26809722096748267</v>
      </c>
      <c r="BT122" s="27">
        <f t="shared" si="312"/>
        <v>-0.30354303406497529</v>
      </c>
      <c r="BZ122" t="str">
        <f t="shared" si="323"/>
        <v>22 Health professionals</v>
      </c>
      <c r="CA122" s="68">
        <f t="shared" si="313"/>
        <v>0.201275102977031</v>
      </c>
      <c r="CB122" s="68">
        <f t="shared" si="313"/>
        <v>-5.5011158026034956E-2</v>
      </c>
      <c r="CC122" s="68">
        <f t="shared" si="313"/>
        <v>-1.4046360398569324E-2</v>
      </c>
      <c r="CD122" s="68">
        <f t="shared" si="313"/>
        <v>-0.15937397174842471</v>
      </c>
      <c r="CE122" s="68">
        <f t="shared" si="314"/>
        <v>-0.17342033214699404</v>
      </c>
      <c r="CK122" t="str">
        <f t="shared" si="324"/>
        <v>22 Health professionals</v>
      </c>
      <c r="CL122" s="68">
        <f t="shared" si="315"/>
        <v>1.1956109811883234E-2</v>
      </c>
      <c r="CM122" s="68">
        <f t="shared" si="315"/>
        <v>2.4141564273482033E-2</v>
      </c>
      <c r="CN122" s="68">
        <f t="shared" si="315"/>
        <v>3.7143588722755486E-2</v>
      </c>
      <c r="CO122" s="68">
        <f t="shared" si="315"/>
        <v>3.6499400225800338E-2</v>
      </c>
      <c r="CP122" s="68">
        <f t="shared" si="316"/>
        <v>7.3642988948555824E-2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0.23253233149172492</v>
      </c>
      <c r="C123" s="27">
        <f t="shared" si="299"/>
        <v>-4.5686074308334268E-2</v>
      </c>
      <c r="D123" s="27">
        <f t="shared" si="299"/>
        <v>0.27380717556841772</v>
      </c>
      <c r="E123" s="27">
        <f t="shared" si="299"/>
        <v>0.46395831086465744</v>
      </c>
      <c r="F123" s="27">
        <f t="shared" si="300"/>
        <v>0.73776548643307516</v>
      </c>
      <c r="L123" t="str">
        <f t="shared" si="317"/>
        <v>23 Teaching and other educational professionals</v>
      </c>
      <c r="M123" s="27">
        <f t="shared" si="301"/>
        <v>1.4717196488465465</v>
      </c>
      <c r="N123" s="27">
        <f t="shared" si="301"/>
        <v>4.7415097129322348E-2</v>
      </c>
      <c r="O123" s="27">
        <f t="shared" si="301"/>
        <v>1.3683467903519091</v>
      </c>
      <c r="P123" s="27">
        <f t="shared" si="301"/>
        <v>2.5044973590857627</v>
      </c>
      <c r="Q123" s="27">
        <f t="shared" si="302"/>
        <v>3.8728441494376717</v>
      </c>
      <c r="W123" t="str">
        <f t="shared" si="318"/>
        <v>23 Teaching and other educational professionals</v>
      </c>
      <c r="X123" s="27">
        <f t="shared" si="303"/>
        <v>-0.59151873692880486</v>
      </c>
      <c r="Y123" s="27">
        <f t="shared" si="303"/>
        <v>0.18339219534029283</v>
      </c>
      <c r="Z123" s="27">
        <f t="shared" si="303"/>
        <v>-0.46279917769074164</v>
      </c>
      <c r="AA123" s="27">
        <f t="shared" si="303"/>
        <v>-0.85349734742870931</v>
      </c>
      <c r="AB123" s="27">
        <f t="shared" si="304"/>
        <v>-1.3162965251194509</v>
      </c>
      <c r="AH123" t="str">
        <f t="shared" si="319"/>
        <v>23 Teaching and other educational professionals</v>
      </c>
      <c r="AI123" s="27">
        <f t="shared" si="305"/>
        <v>-0.29593705973054291</v>
      </c>
      <c r="AJ123" s="27">
        <f t="shared" si="305"/>
        <v>-5.5776020782027924E-2</v>
      </c>
      <c r="AK123" s="27">
        <f t="shared" si="305"/>
        <v>-9.1725014533500349E-2</v>
      </c>
      <c r="AL123" s="27">
        <f t="shared" si="305"/>
        <v>1.9848126757712248E-2</v>
      </c>
      <c r="AM123" s="27">
        <f t="shared" si="306"/>
        <v>-7.1876887775788101E-2</v>
      </c>
      <c r="AS123" t="str">
        <f t="shared" si="320"/>
        <v>23 Teaching and other educational professionals</v>
      </c>
      <c r="AT123" s="27">
        <f t="shared" si="307"/>
        <v>8.5344908754707571E-3</v>
      </c>
      <c r="AU123" s="27">
        <f t="shared" si="307"/>
        <v>-2.0205400891522507E-2</v>
      </c>
      <c r="AV123" s="27">
        <f t="shared" si="307"/>
        <v>-2.1816097648920396E-2</v>
      </c>
      <c r="AW123" s="27">
        <f t="shared" si="307"/>
        <v>-3.166028471162935E-2</v>
      </c>
      <c r="AX123" s="27">
        <f t="shared" si="308"/>
        <v>-5.3476382360549746E-2</v>
      </c>
      <c r="BD123" t="str">
        <f t="shared" si="321"/>
        <v>23 Teaching and other educational professionals</v>
      </c>
      <c r="BE123" s="27">
        <f t="shared" si="309"/>
        <v>0.10176291234185464</v>
      </c>
      <c r="BF123" s="27">
        <f t="shared" si="309"/>
        <v>-5.1713576126848237E-2</v>
      </c>
      <c r="BG123" s="27">
        <f t="shared" si="309"/>
        <v>8.6250792876499949E-3</v>
      </c>
      <c r="BH123" s="27">
        <f t="shared" si="309"/>
        <v>8.1613117829496873E-2</v>
      </c>
      <c r="BI123" s="27">
        <f t="shared" si="310"/>
        <v>9.0238197117146868E-2</v>
      </c>
      <c r="BO123" t="str">
        <f t="shared" si="322"/>
        <v>23 Teaching and other educational professionals</v>
      </c>
      <c r="BP123" s="27">
        <f t="shared" si="311"/>
        <v>3.8628894708860884E-2</v>
      </c>
      <c r="BQ123" s="27">
        <f t="shared" si="311"/>
        <v>-5.6050736291878844E-2</v>
      </c>
      <c r="BR123" s="27">
        <f t="shared" si="311"/>
        <v>-6.1677054403313392E-2</v>
      </c>
      <c r="BS123" s="27">
        <f t="shared" si="311"/>
        <v>-0.10593736462446623</v>
      </c>
      <c r="BT123" s="27">
        <f t="shared" si="312"/>
        <v>-0.16761441902777963</v>
      </c>
      <c r="BZ123" t="str">
        <f t="shared" si="323"/>
        <v>23 Teaching and other educational professionals</v>
      </c>
      <c r="CA123" s="68">
        <f t="shared" si="313"/>
        <v>9.2220322374124863E-2</v>
      </c>
      <c r="CB123" s="68">
        <f t="shared" si="313"/>
        <v>3.030284700172392E-2</v>
      </c>
      <c r="CC123" s="68">
        <f t="shared" si="313"/>
        <v>-3.4597988990851536E-2</v>
      </c>
      <c r="CD123" s="68">
        <f t="shared" si="313"/>
        <v>-6.071503886794466E-2</v>
      </c>
      <c r="CE123" s="68">
        <f t="shared" si="314"/>
        <v>-9.5313027858796195E-2</v>
      </c>
      <c r="CK123" t="str">
        <f t="shared" si="324"/>
        <v>23 Teaching and other educational professionals</v>
      </c>
      <c r="CL123" s="68">
        <f t="shared" si="315"/>
        <v>1.2135013796210681E-2</v>
      </c>
      <c r="CM123" s="68">
        <f t="shared" si="315"/>
        <v>2.3672177950650936E-2</v>
      </c>
      <c r="CN123" s="68">
        <f t="shared" si="315"/>
        <v>5.2358880993581963E-3</v>
      </c>
      <c r="CO123" s="68">
        <f t="shared" si="315"/>
        <v>-1.700344439493004E-2</v>
      </c>
      <c r="CP123" s="68">
        <f t="shared" si="316"/>
        <v>-1.1767556295571843E-2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9.7317619119908938E-2</v>
      </c>
      <c r="C124" s="27">
        <f t="shared" si="299"/>
        <v>9.8737576107638114E-4</v>
      </c>
      <c r="D124" s="27">
        <f t="shared" si="299"/>
        <v>0.17433830214103885</v>
      </c>
      <c r="E124" s="27">
        <f t="shared" si="299"/>
        <v>0.30926039195405652</v>
      </c>
      <c r="F124" s="27">
        <f t="shared" si="300"/>
        <v>0.48359869409509537</v>
      </c>
      <c r="L124" t="str">
        <f t="shared" si="317"/>
        <v>24 Business, media and public service professionals</v>
      </c>
      <c r="M124" s="27">
        <f t="shared" si="301"/>
        <v>1.281391635980583</v>
      </c>
      <c r="N124" s="27">
        <f t="shared" si="301"/>
        <v>0.33084733822070422</v>
      </c>
      <c r="O124" s="27">
        <f t="shared" si="301"/>
        <v>1.8640514228640486</v>
      </c>
      <c r="P124" s="27">
        <f t="shared" si="301"/>
        <v>3.3694262163133581</v>
      </c>
      <c r="Q124" s="27">
        <f t="shared" si="302"/>
        <v>5.2334776391774067</v>
      </c>
      <c r="W124" t="str">
        <f t="shared" si="318"/>
        <v>24 Business, media and public service professionals</v>
      </c>
      <c r="X124" s="27">
        <f t="shared" si="303"/>
        <v>0.43100299074450188</v>
      </c>
      <c r="Y124" s="27">
        <f t="shared" si="303"/>
        <v>0.69728239434441086</v>
      </c>
      <c r="Z124" s="27">
        <f t="shared" si="303"/>
        <v>0.99149028910073689</v>
      </c>
      <c r="AA124" s="27">
        <f t="shared" si="303"/>
        <v>0.3583301862564916</v>
      </c>
      <c r="AB124" s="27">
        <f t="shared" si="304"/>
        <v>1.3498204753572285</v>
      </c>
      <c r="AH124" t="str">
        <f t="shared" si="319"/>
        <v>24 Business, media and public service professionals</v>
      </c>
      <c r="AI124" s="27">
        <f t="shared" si="305"/>
        <v>-7.3180240307329725E-2</v>
      </c>
      <c r="AJ124" s="27">
        <f t="shared" si="305"/>
        <v>7.7671091533362602E-2</v>
      </c>
      <c r="AK124" s="27">
        <f t="shared" si="305"/>
        <v>5.3720522058195996E-3</v>
      </c>
      <c r="AL124" s="27">
        <f t="shared" si="305"/>
        <v>1.0472247815751512E-2</v>
      </c>
      <c r="AM124" s="27">
        <f t="shared" si="306"/>
        <v>1.5844300021571112E-2</v>
      </c>
      <c r="AS124" t="str">
        <f t="shared" si="320"/>
        <v>24 Business, media and public service professionals</v>
      </c>
      <c r="AT124" s="27">
        <f t="shared" si="307"/>
        <v>4.1454858386415605E-2</v>
      </c>
      <c r="AU124" s="27">
        <f t="shared" si="307"/>
        <v>0.13364542184855344</v>
      </c>
      <c r="AV124" s="27">
        <f t="shared" si="307"/>
        <v>0.14287693669623969</v>
      </c>
      <c r="AW124" s="27">
        <f t="shared" si="307"/>
        <v>7.6658350638207695E-2</v>
      </c>
      <c r="AX124" s="27">
        <f t="shared" si="308"/>
        <v>0.21953528733444738</v>
      </c>
      <c r="BD124" t="str">
        <f t="shared" si="321"/>
        <v>24 Business, media and public service professionals</v>
      </c>
      <c r="BE124" s="27">
        <f t="shared" si="309"/>
        <v>0.50618533692065304</v>
      </c>
      <c r="BF124" s="27">
        <f t="shared" si="309"/>
        <v>0.22698410347792342</v>
      </c>
      <c r="BG124" s="27">
        <f t="shared" si="309"/>
        <v>0.24674401098114895</v>
      </c>
      <c r="BH124" s="27">
        <f t="shared" si="309"/>
        <v>0.29500264618389549</v>
      </c>
      <c r="BI124" s="27">
        <f t="shared" si="310"/>
        <v>0.54174665716504444</v>
      </c>
      <c r="BO124" t="str">
        <f t="shared" si="322"/>
        <v>24 Business, media and public service professionals</v>
      </c>
      <c r="BP124" s="27">
        <f t="shared" si="311"/>
        <v>4.5090777903476376E-2</v>
      </c>
      <c r="BQ124" s="27">
        <f t="shared" si="311"/>
        <v>0.27483742726028271</v>
      </c>
      <c r="BR124" s="27">
        <f t="shared" si="311"/>
        <v>-0.21890902172198112</v>
      </c>
      <c r="BS124" s="27">
        <f t="shared" si="311"/>
        <v>-0.44670326521720605</v>
      </c>
      <c r="BT124" s="27">
        <f t="shared" si="312"/>
        <v>-0.66561228693918717</v>
      </c>
      <c r="BZ124" t="str">
        <f t="shared" si="323"/>
        <v>24 Business, media and public service professionals</v>
      </c>
      <c r="CA124" s="68">
        <f t="shared" si="313"/>
        <v>0.38388853849570981</v>
      </c>
      <c r="CB124" s="68">
        <f t="shared" si="313"/>
        <v>5.3907282241564269E-2</v>
      </c>
      <c r="CC124" s="68">
        <f t="shared" si="313"/>
        <v>-7.3015869540988154E-2</v>
      </c>
      <c r="CD124" s="68">
        <f t="shared" si="313"/>
        <v>-0.25210118219003541</v>
      </c>
      <c r="CE124" s="68">
        <f t="shared" si="314"/>
        <v>-0.32511705173102357</v>
      </c>
      <c r="CK124" t="str">
        <f t="shared" si="324"/>
        <v>24 Business, media and public service professionals</v>
      </c>
      <c r="CL124" s="68">
        <f t="shared" si="315"/>
        <v>4.2120450040766338E-2</v>
      </c>
      <c r="CM124" s="68">
        <f t="shared" si="315"/>
        <v>7.3629060940573698E-2</v>
      </c>
      <c r="CN124" s="68">
        <f t="shared" si="315"/>
        <v>-1.351020207742859E-2</v>
      </c>
      <c r="CO124" s="68">
        <f t="shared" si="315"/>
        <v>-3.4835382614624821E-2</v>
      </c>
      <c r="CP124" s="68">
        <f t="shared" si="316"/>
        <v>-4.8345584692053412E-2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4.5190907103645081E-2</v>
      </c>
      <c r="C125" s="27">
        <f t="shared" si="299"/>
        <v>2.0209675841333652E-2</v>
      </c>
      <c r="D125" s="27">
        <f t="shared" si="299"/>
        <v>2.9144316241907914E-2</v>
      </c>
      <c r="E125" s="27">
        <f t="shared" si="299"/>
        <v>0.11112867244375449</v>
      </c>
      <c r="F125" s="27">
        <f t="shared" si="300"/>
        <v>0.1402729886856624</v>
      </c>
      <c r="L125" t="str">
        <f t="shared" si="317"/>
        <v>31 Science, engineering and technology associate professionals</v>
      </c>
      <c r="M125" s="27">
        <f t="shared" si="301"/>
        <v>0.21668701494640452</v>
      </c>
      <c r="N125" s="27">
        <f t="shared" si="301"/>
        <v>5.7502702872911926E-2</v>
      </c>
      <c r="O125" s="27">
        <f t="shared" si="301"/>
        <v>0.1230948157677707</v>
      </c>
      <c r="P125" s="27">
        <f t="shared" si="301"/>
        <v>0.47725338509424153</v>
      </c>
      <c r="Q125" s="27">
        <f t="shared" si="302"/>
        <v>0.60034820086201224</v>
      </c>
      <c r="W125" t="str">
        <f t="shared" si="318"/>
        <v>31 Science, engineering and technology associate professionals</v>
      </c>
      <c r="X125" s="27">
        <f t="shared" si="303"/>
        <v>0.21407090787768746</v>
      </c>
      <c r="Y125" s="27">
        <f t="shared" si="303"/>
        <v>0.14886947323159383</v>
      </c>
      <c r="Z125" s="27">
        <f t="shared" si="303"/>
        <v>-0.10253820637183919</v>
      </c>
      <c r="AA125" s="27">
        <f t="shared" si="303"/>
        <v>0.12379638681486616</v>
      </c>
      <c r="AB125" s="27">
        <f t="shared" si="304"/>
        <v>2.1258180443026964E-2</v>
      </c>
      <c r="AH125" t="str">
        <f t="shared" si="319"/>
        <v>31 Science, engineering and technology associate professionals</v>
      </c>
      <c r="AI125" s="27">
        <f t="shared" si="305"/>
        <v>4.7612003764573363E-2</v>
      </c>
      <c r="AJ125" s="27">
        <f t="shared" si="305"/>
        <v>9.4563904057300419E-3</v>
      </c>
      <c r="AK125" s="27">
        <f t="shared" si="305"/>
        <v>1.2200915678229896E-2</v>
      </c>
      <c r="AL125" s="27">
        <f t="shared" si="305"/>
        <v>8.7396435256124727E-2</v>
      </c>
      <c r="AM125" s="27">
        <f t="shared" si="306"/>
        <v>9.9597350934354623E-2</v>
      </c>
      <c r="AS125" t="str">
        <f t="shared" si="320"/>
        <v>31 Science, engineering and technology associate professionals</v>
      </c>
      <c r="AT125" s="27">
        <f t="shared" si="307"/>
        <v>4.4198249114770105E-2</v>
      </c>
      <c r="AU125" s="27">
        <f t="shared" si="307"/>
        <v>1.3152351156379471E-2</v>
      </c>
      <c r="AV125" s="27">
        <f t="shared" si="307"/>
        <v>-0.11045989097021847</v>
      </c>
      <c r="AW125" s="27">
        <f t="shared" si="307"/>
        <v>-2.4646670189193642E-2</v>
      </c>
      <c r="AX125" s="27">
        <f t="shared" si="308"/>
        <v>-0.13510656115941211</v>
      </c>
      <c r="BD125" t="str">
        <f t="shared" si="321"/>
        <v>31 Science, engineering and technology associate professionals</v>
      </c>
      <c r="BE125" s="27">
        <f t="shared" si="309"/>
        <v>8.9901241644200214E-2</v>
      </c>
      <c r="BF125" s="27">
        <f t="shared" si="309"/>
        <v>0.15754584502486813</v>
      </c>
      <c r="BG125" s="27">
        <f t="shared" si="309"/>
        <v>-0.36521876135500975</v>
      </c>
      <c r="BH125" s="27">
        <f t="shared" si="309"/>
        <v>-0.21553822322763927</v>
      </c>
      <c r="BI125" s="27">
        <f t="shared" si="310"/>
        <v>-0.58075698458264902</v>
      </c>
      <c r="BO125" t="str">
        <f t="shared" si="322"/>
        <v>31 Science, engineering and technology associate professionals</v>
      </c>
      <c r="BP125" s="27">
        <f t="shared" si="311"/>
        <v>5.6068337021577541E-2</v>
      </c>
      <c r="BQ125" s="27">
        <f t="shared" si="311"/>
        <v>0.13372717564393077</v>
      </c>
      <c r="BR125" s="27">
        <f t="shared" si="311"/>
        <v>-0.25093250598046701</v>
      </c>
      <c r="BS125" s="27">
        <f t="shared" si="311"/>
        <v>-9.8640299462202097E-2</v>
      </c>
      <c r="BT125" s="27">
        <f t="shared" si="312"/>
        <v>-0.34957280544266911</v>
      </c>
      <c r="BZ125" t="str">
        <f t="shared" si="323"/>
        <v>31 Science, engineering and technology associate professionals</v>
      </c>
      <c r="CA125" s="68">
        <f t="shared" si="313"/>
        <v>0.2495722837081551</v>
      </c>
      <c r="CB125" s="68">
        <f t="shared" si="313"/>
        <v>6.8413281128403725E-2</v>
      </c>
      <c r="CC125" s="68">
        <f t="shared" si="313"/>
        <v>-0.16956373630029609</v>
      </c>
      <c r="CD125" s="68">
        <f t="shared" si="313"/>
        <v>-6.3373257076851153E-2</v>
      </c>
      <c r="CE125" s="68">
        <f t="shared" si="314"/>
        <v>-0.23293699337714724</v>
      </c>
      <c r="CK125" t="str">
        <f t="shared" si="324"/>
        <v>31 Science, engineering and technology associate professionals</v>
      </c>
      <c r="CL125" s="68">
        <f t="shared" si="315"/>
        <v>2.9015161436989872E-2</v>
      </c>
      <c r="CM125" s="68">
        <f t="shared" si="315"/>
        <v>4.72117392486852E-2</v>
      </c>
      <c r="CN125" s="68">
        <f t="shared" si="315"/>
        <v>-5.4571851417103412E-3</v>
      </c>
      <c r="CO125" s="68">
        <f t="shared" si="315"/>
        <v>2.134811647359347E-2</v>
      </c>
      <c r="CP125" s="68">
        <f t="shared" si="316"/>
        <v>1.5890931331883129E-2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8.2108587090792343E-3</v>
      </c>
      <c r="C126" s="27">
        <f t="shared" si="299"/>
        <v>-5.7376802400673221E-3</v>
      </c>
      <c r="D126" s="27">
        <f t="shared" si="299"/>
        <v>1.4293068978422356E-2</v>
      </c>
      <c r="E126" s="27">
        <f t="shared" si="299"/>
        <v>3.7417492870537E-2</v>
      </c>
      <c r="F126" s="27">
        <f t="shared" si="300"/>
        <v>5.1710561848959356E-2</v>
      </c>
      <c r="L126" t="str">
        <f t="shared" si="317"/>
        <v>32 Health and social care associate professionals</v>
      </c>
      <c r="M126" s="27">
        <f t="shared" si="301"/>
        <v>0.15217065608638225</v>
      </c>
      <c r="N126" s="27">
        <f t="shared" si="301"/>
        <v>2.7358553979074385E-3</v>
      </c>
      <c r="O126" s="27">
        <f t="shared" si="301"/>
        <v>0.2475449894619729</v>
      </c>
      <c r="P126" s="27">
        <f t="shared" si="301"/>
        <v>0.73152504514627725</v>
      </c>
      <c r="Q126" s="27">
        <f t="shared" si="302"/>
        <v>0.97907003460825015</v>
      </c>
      <c r="W126" t="str">
        <f t="shared" si="318"/>
        <v>32 Health and social care associate professionals</v>
      </c>
      <c r="X126" s="27">
        <f t="shared" si="303"/>
        <v>7.7929754535157603E-3</v>
      </c>
      <c r="Y126" s="27">
        <f t="shared" si="303"/>
        <v>9.8376930867770218E-2</v>
      </c>
      <c r="Z126" s="27">
        <f t="shared" si="303"/>
        <v>0.3561901497367661</v>
      </c>
      <c r="AA126" s="27">
        <f t="shared" si="303"/>
        <v>0.62491404397107386</v>
      </c>
      <c r="AB126" s="27">
        <f t="shared" si="304"/>
        <v>0.98110419370783997</v>
      </c>
      <c r="AH126" t="str">
        <f t="shared" si="319"/>
        <v>32 Health and social care associate professionals</v>
      </c>
      <c r="AI126" s="27">
        <f t="shared" si="305"/>
        <v>-0.31365045351179555</v>
      </c>
      <c r="AJ126" s="27">
        <f t="shared" si="305"/>
        <v>-5.655546987273663E-3</v>
      </c>
      <c r="AK126" s="27">
        <f t="shared" si="305"/>
        <v>-0.18771075885801847</v>
      </c>
      <c r="AL126" s="27">
        <f t="shared" si="305"/>
        <v>-0.27290751942301927</v>
      </c>
      <c r="AM126" s="27">
        <f t="shared" si="306"/>
        <v>-0.46061827828103774</v>
      </c>
      <c r="AS126" t="str">
        <f t="shared" si="320"/>
        <v>32 Health and social care associate professionals</v>
      </c>
      <c r="AT126" s="27">
        <f t="shared" si="307"/>
        <v>2.4784593231054752E-3</v>
      </c>
      <c r="AU126" s="27">
        <f t="shared" si="307"/>
        <v>3.8048312254523486E-2</v>
      </c>
      <c r="AV126" s="27">
        <f t="shared" si="307"/>
        <v>1.6988974274710467E-2</v>
      </c>
      <c r="AW126" s="27">
        <f t="shared" si="307"/>
        <v>5.7255413811931777E-2</v>
      </c>
      <c r="AX126" s="27">
        <f t="shared" si="308"/>
        <v>7.4244388086642243E-2</v>
      </c>
      <c r="BD126" t="str">
        <f t="shared" si="321"/>
        <v>32 Health and social care associate professionals</v>
      </c>
      <c r="BE126" s="27">
        <f t="shared" si="309"/>
        <v>0.28235617082344366</v>
      </c>
      <c r="BF126" s="27">
        <f t="shared" si="309"/>
        <v>-8.876486299350006E-3</v>
      </c>
      <c r="BG126" s="27">
        <f t="shared" si="309"/>
        <v>0.10573741453742458</v>
      </c>
      <c r="BH126" s="27">
        <f t="shared" si="309"/>
        <v>0.30004735513338976</v>
      </c>
      <c r="BI126" s="27">
        <f t="shared" si="310"/>
        <v>0.40578476967081434</v>
      </c>
      <c r="BO126" t="str">
        <f t="shared" si="322"/>
        <v>32 Health and social care associate professionals</v>
      </c>
      <c r="BP126" s="27">
        <f t="shared" si="311"/>
        <v>8.6805570868081161E-2</v>
      </c>
      <c r="BQ126" s="27">
        <f t="shared" si="311"/>
        <v>-9.3488033341335819E-2</v>
      </c>
      <c r="BR126" s="27">
        <f t="shared" si="311"/>
        <v>-8.36178868619466E-2</v>
      </c>
      <c r="BS126" s="27">
        <f t="shared" si="311"/>
        <v>-0.18306350786285963</v>
      </c>
      <c r="BT126" s="27">
        <f t="shared" si="312"/>
        <v>-0.26668139472480623</v>
      </c>
      <c r="BZ126" t="str">
        <f t="shared" si="323"/>
        <v>32 Health and social care associate professionals</v>
      </c>
      <c r="CA126" s="68">
        <f t="shared" si="313"/>
        <v>2.5162240216268561E-2</v>
      </c>
      <c r="CB126" s="68">
        <f t="shared" si="313"/>
        <v>-1.9315808232873377E-2</v>
      </c>
      <c r="CC126" s="68">
        <f t="shared" si="313"/>
        <v>-4.0651561274259063E-2</v>
      </c>
      <c r="CD126" s="68">
        <f t="shared" si="313"/>
        <v>-6.2992356109003722E-2</v>
      </c>
      <c r="CE126" s="68">
        <f t="shared" si="314"/>
        <v>-0.10364391738326278</v>
      </c>
      <c r="CK126" t="str">
        <f t="shared" si="324"/>
        <v>32 Health and social care associate professionals</v>
      </c>
      <c r="CL126" s="68">
        <f t="shared" si="315"/>
        <v>6.4319584024726678E-4</v>
      </c>
      <c r="CM126" s="68">
        <f t="shared" si="315"/>
        <v>1.4609019680789287E-2</v>
      </c>
      <c r="CN126" s="68">
        <f t="shared" si="315"/>
        <v>2.2829875228075683E-3</v>
      </c>
      <c r="CO126" s="68">
        <f t="shared" si="315"/>
        <v>1.1341421196804619E-2</v>
      </c>
      <c r="CP126" s="68">
        <f t="shared" si="316"/>
        <v>1.3624408719612187E-2</v>
      </c>
    </row>
    <row r="127" spans="1:94" x14ac:dyDescent="0.2">
      <c r="A127" t="str">
        <f t="shared" si="298"/>
        <v>33 Protective service occupations</v>
      </c>
      <c r="B127" s="27">
        <f t="shared" si="299"/>
        <v>1.2210733149387136E-3</v>
      </c>
      <c r="C127" s="27">
        <f t="shared" si="299"/>
        <v>6.130176028574276E-4</v>
      </c>
      <c r="D127" s="27">
        <f t="shared" si="299"/>
        <v>7.8818715932148769E-3</v>
      </c>
      <c r="E127" s="27">
        <f t="shared" si="299"/>
        <v>1.3511593928802489E-2</v>
      </c>
      <c r="F127" s="27">
        <f t="shared" si="300"/>
        <v>2.1393465522017367E-2</v>
      </c>
      <c r="L127" t="str">
        <f t="shared" si="317"/>
        <v>33 Protective service occupations</v>
      </c>
      <c r="M127" s="27">
        <f t="shared" si="301"/>
        <v>1.6308198172829191E-2</v>
      </c>
      <c r="N127" s="27">
        <f t="shared" si="301"/>
        <v>7.3341719885363921E-3</v>
      </c>
      <c r="O127" s="27">
        <f t="shared" si="301"/>
        <v>0.10030001570117178</v>
      </c>
      <c r="P127" s="27">
        <f t="shared" si="301"/>
        <v>0.19642820627527247</v>
      </c>
      <c r="Q127" s="27">
        <f t="shared" si="302"/>
        <v>0.29672822197644422</v>
      </c>
      <c r="W127" t="str">
        <f t="shared" si="318"/>
        <v>33 Protective service occupations</v>
      </c>
      <c r="X127" s="27">
        <f t="shared" si="303"/>
        <v>-5.8802779240378134E-2</v>
      </c>
      <c r="Y127" s="27">
        <f t="shared" si="303"/>
        <v>6.2325421723267382E-2</v>
      </c>
      <c r="Z127" s="27">
        <f t="shared" si="303"/>
        <v>0.22285706427678365</v>
      </c>
      <c r="AA127" s="27">
        <f t="shared" si="303"/>
        <v>0.27496172593418566</v>
      </c>
      <c r="AB127" s="27">
        <f t="shared" si="304"/>
        <v>0.49781879021096931</v>
      </c>
      <c r="AH127" t="str">
        <f t="shared" si="319"/>
        <v>33 Protective service occupations</v>
      </c>
      <c r="AI127" s="27">
        <f t="shared" si="305"/>
        <v>-1.6936450244200096E-2</v>
      </c>
      <c r="AJ127" s="27">
        <f t="shared" si="305"/>
        <v>1.7777960972517381E-2</v>
      </c>
      <c r="AK127" s="27">
        <f t="shared" si="305"/>
        <v>5.955190477426156E-2</v>
      </c>
      <c r="AL127" s="27">
        <f t="shared" si="305"/>
        <v>7.6278083270638952E-2</v>
      </c>
      <c r="AM127" s="27">
        <f t="shared" si="306"/>
        <v>0.13582998804490051</v>
      </c>
      <c r="AS127" t="str">
        <f t="shared" si="320"/>
        <v>33 Protective service occupations</v>
      </c>
      <c r="AT127" s="27">
        <f t="shared" si="307"/>
        <v>-3.4908115563227218E-2</v>
      </c>
      <c r="AU127" s="27">
        <f t="shared" si="307"/>
        <v>1.36150940939994E-2</v>
      </c>
      <c r="AV127" s="27">
        <f t="shared" si="307"/>
        <v>2.1126406516508933E-2</v>
      </c>
      <c r="AW127" s="27">
        <f t="shared" si="307"/>
        <v>1.2960344071520719E-2</v>
      </c>
      <c r="AX127" s="27">
        <f t="shared" si="308"/>
        <v>3.4086750588029652E-2</v>
      </c>
      <c r="BD127" t="str">
        <f t="shared" si="321"/>
        <v>33 Protective service occupations</v>
      </c>
      <c r="BE127" s="27">
        <f t="shared" si="309"/>
        <v>-0.13374707492212012</v>
      </c>
      <c r="BF127" s="27">
        <f t="shared" si="309"/>
        <v>2.1923472791591014E-2</v>
      </c>
      <c r="BG127" s="27">
        <f t="shared" si="309"/>
        <v>6.8174654781738453E-2</v>
      </c>
      <c r="BH127" s="27">
        <f t="shared" si="309"/>
        <v>2.2088803888975495E-4</v>
      </c>
      <c r="BI127" s="27">
        <f t="shared" si="310"/>
        <v>6.8395542820628208E-2</v>
      </c>
      <c r="BO127" t="str">
        <f t="shared" si="322"/>
        <v>33 Protective service occupations</v>
      </c>
      <c r="BP127" s="27">
        <f t="shared" si="311"/>
        <v>-0.13796517533509256</v>
      </c>
      <c r="BQ127" s="27">
        <f t="shared" si="311"/>
        <v>4.7892223186179139E-2</v>
      </c>
      <c r="BR127" s="27">
        <f t="shared" si="311"/>
        <v>6.8083624040098378E-3</v>
      </c>
      <c r="BS127" s="27">
        <f t="shared" si="311"/>
        <v>-0.13939234944962559</v>
      </c>
      <c r="BT127" s="27">
        <f t="shared" si="312"/>
        <v>-0.13258398704561575</v>
      </c>
      <c r="BZ127" t="str">
        <f t="shared" si="323"/>
        <v>33 Protective service occupations</v>
      </c>
      <c r="CA127" s="68">
        <f t="shared" si="313"/>
        <v>9.3547673916870022E-3</v>
      </c>
      <c r="CB127" s="68">
        <f t="shared" si="313"/>
        <v>2.7719923268975655E-3</v>
      </c>
      <c r="CC127" s="68">
        <f t="shared" si="313"/>
        <v>3.9455482288871524E-2</v>
      </c>
      <c r="CD127" s="68">
        <f t="shared" si="313"/>
        <v>1.382842170239007E-2</v>
      </c>
      <c r="CE127" s="68">
        <f t="shared" si="314"/>
        <v>5.3283903991261594E-2</v>
      </c>
      <c r="CK127" t="str">
        <f t="shared" si="324"/>
        <v>33 Protective service occupations</v>
      </c>
      <c r="CL127" s="68">
        <f t="shared" si="315"/>
        <v>-7.2458136688994638E-3</v>
      </c>
      <c r="CM127" s="68">
        <f t="shared" si="315"/>
        <v>1.2974982154817436E-2</v>
      </c>
      <c r="CN127" s="68">
        <f t="shared" si="315"/>
        <v>-8.8601032017671388E-3</v>
      </c>
      <c r="CO127" s="68">
        <f t="shared" si="315"/>
        <v>1.2021338544645072E-3</v>
      </c>
      <c r="CP127" s="68">
        <f t="shared" si="316"/>
        <v>-7.6579693473026317E-3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3.7117880693158342E-2</v>
      </c>
      <c r="C128" s="27">
        <f t="shared" si="299"/>
        <v>-4.4632679633236777E-3</v>
      </c>
      <c r="D128" s="27">
        <f t="shared" si="299"/>
        <v>2.4121069373561524E-2</v>
      </c>
      <c r="E128" s="27">
        <f t="shared" si="299"/>
        <v>6.5360343134779411E-2</v>
      </c>
      <c r="F128" s="27">
        <f t="shared" si="300"/>
        <v>8.9481412508340935E-2</v>
      </c>
      <c r="L128" t="str">
        <f t="shared" si="317"/>
        <v>34 Culture, media and sports occupations</v>
      </c>
      <c r="M128" s="27">
        <f t="shared" si="301"/>
        <v>0.40514830029689852</v>
      </c>
      <c r="N128" s="27">
        <f t="shared" si="301"/>
        <v>5.631539323375323E-2</v>
      </c>
      <c r="O128" s="27">
        <f t="shared" si="301"/>
        <v>0.42261834870983139</v>
      </c>
      <c r="P128" s="27">
        <f t="shared" si="301"/>
        <v>1.0128996429629071</v>
      </c>
      <c r="Q128" s="27">
        <f t="shared" si="302"/>
        <v>1.4355179916727385</v>
      </c>
      <c r="W128" t="str">
        <f t="shared" si="318"/>
        <v>34 Culture, media and sports occupations</v>
      </c>
      <c r="X128" s="27">
        <f t="shared" si="303"/>
        <v>7.49705338489699E-2</v>
      </c>
      <c r="Y128" s="27">
        <f t="shared" si="303"/>
        <v>2.5376431753800333E-2</v>
      </c>
      <c r="Z128" s="27">
        <f t="shared" si="303"/>
        <v>0.18056919577239006</v>
      </c>
      <c r="AA128" s="27">
        <f t="shared" si="303"/>
        <v>0.24057962273721012</v>
      </c>
      <c r="AB128" s="27">
        <f t="shared" si="304"/>
        <v>0.42114881850960018</v>
      </c>
      <c r="AH128" t="str">
        <f t="shared" si="319"/>
        <v>34 Culture, media and sports occupations</v>
      </c>
      <c r="AI128" s="27">
        <f t="shared" si="305"/>
        <v>-1.8768292250223362E-2</v>
      </c>
      <c r="AJ128" s="27">
        <f t="shared" si="305"/>
        <v>6.4209721386747798E-2</v>
      </c>
      <c r="AK128" s="27">
        <f t="shared" si="305"/>
        <v>2.2684557127583826E-2</v>
      </c>
      <c r="AL128" s="27">
        <f t="shared" si="305"/>
        <v>8.5802948928500378E-2</v>
      </c>
      <c r="AM128" s="27">
        <f t="shared" si="306"/>
        <v>0.1084875060560842</v>
      </c>
      <c r="AS128" t="str">
        <f t="shared" si="320"/>
        <v>34 Culture, media and sports occupations</v>
      </c>
      <c r="AT128" s="27">
        <f t="shared" si="307"/>
        <v>-1.436155954053786E-2</v>
      </c>
      <c r="AU128" s="27">
        <f t="shared" si="307"/>
        <v>3.6420414194037187E-3</v>
      </c>
      <c r="AV128" s="27">
        <f t="shared" si="307"/>
        <v>2.2980180645051917E-3</v>
      </c>
      <c r="AW128" s="27">
        <f t="shared" si="307"/>
        <v>9.086213628880957E-3</v>
      </c>
      <c r="AX128" s="27">
        <f t="shared" si="308"/>
        <v>1.1384231693386149E-2</v>
      </c>
      <c r="BD128" t="str">
        <f t="shared" si="321"/>
        <v>34 Culture, media and sports occupations</v>
      </c>
      <c r="BE128" s="27">
        <f t="shared" si="309"/>
        <v>8.2722376226893157E-2</v>
      </c>
      <c r="BF128" s="27">
        <f t="shared" si="309"/>
        <v>-8.0304443487421828E-2</v>
      </c>
      <c r="BG128" s="27">
        <f t="shared" si="309"/>
        <v>-2.656765014133744E-2</v>
      </c>
      <c r="BH128" s="27">
        <f t="shared" si="309"/>
        <v>0.10501696926506643</v>
      </c>
      <c r="BI128" s="27">
        <f t="shared" si="310"/>
        <v>7.8449319123728989E-2</v>
      </c>
      <c r="BO128" t="str">
        <f t="shared" si="322"/>
        <v>34 Culture, media and sports occupations</v>
      </c>
      <c r="BP128" s="27">
        <f t="shared" si="311"/>
        <v>-2.5667848678013971E-2</v>
      </c>
      <c r="BQ128" s="27">
        <f t="shared" si="311"/>
        <v>-7.1627831331341096E-2</v>
      </c>
      <c r="BR128" s="27">
        <f t="shared" si="311"/>
        <v>-0.12466006896782844</v>
      </c>
      <c r="BS128" s="27">
        <f t="shared" si="311"/>
        <v>-0.16860204249385427</v>
      </c>
      <c r="BT128" s="27">
        <f t="shared" si="312"/>
        <v>-0.29326211146168268</v>
      </c>
      <c r="BZ128" t="str">
        <f t="shared" si="323"/>
        <v>34 Culture, media and sports occupations</v>
      </c>
      <c r="CA128" s="68">
        <f t="shared" si="313"/>
        <v>0.10820263224616822</v>
      </c>
      <c r="CB128" s="68">
        <f t="shared" si="313"/>
        <v>-4.9160349526911507E-2</v>
      </c>
      <c r="CC128" s="68">
        <f t="shared" si="313"/>
        <v>-7.5728935438121092E-2</v>
      </c>
      <c r="CD128" s="68">
        <f t="shared" si="313"/>
        <v>-7.6544770123747274E-2</v>
      </c>
      <c r="CE128" s="68">
        <f t="shared" si="314"/>
        <v>-0.15227370556186837</v>
      </c>
      <c r="CK128" t="str">
        <f t="shared" si="324"/>
        <v>34 Culture, media and sports occupations</v>
      </c>
      <c r="CL128" s="68">
        <f t="shared" si="315"/>
        <v>2.2434745997700775E-2</v>
      </c>
      <c r="CM128" s="68">
        <f t="shared" si="315"/>
        <v>2.2028731737816387E-2</v>
      </c>
      <c r="CN128" s="68">
        <f t="shared" si="315"/>
        <v>-1.3666933511851581E-2</v>
      </c>
      <c r="CO128" s="68">
        <f t="shared" si="315"/>
        <v>-1.7376673520033387E-2</v>
      </c>
      <c r="CP128" s="68">
        <f t="shared" si="316"/>
        <v>-3.1043607031884968E-2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5.358460840685203E-2</v>
      </c>
      <c r="C129" s="27">
        <f t="shared" si="299"/>
        <v>-1.2448836860438683E-2</v>
      </c>
      <c r="D129" s="27">
        <f t="shared" si="299"/>
        <v>7.9193376928901715E-2</v>
      </c>
      <c r="E129" s="27">
        <f t="shared" si="299"/>
        <v>0.18606592275586542</v>
      </c>
      <c r="F129" s="27">
        <f t="shared" si="300"/>
        <v>0.26525929968476714</v>
      </c>
      <c r="L129" t="str">
        <f t="shared" si="317"/>
        <v>35 Business and public service associate professionals</v>
      </c>
      <c r="M129" s="27">
        <f t="shared" si="301"/>
        <v>0.53504205262826776</v>
      </c>
      <c r="N129" s="27">
        <f t="shared" si="301"/>
        <v>0.14115694720962191</v>
      </c>
      <c r="O129" s="27">
        <f t="shared" si="301"/>
        <v>0.74178047811652137</v>
      </c>
      <c r="P129" s="27">
        <f t="shared" si="301"/>
        <v>1.6361590149163634</v>
      </c>
      <c r="Q129" s="27">
        <f t="shared" si="302"/>
        <v>2.3779394930328848</v>
      </c>
      <c r="W129" t="str">
        <f t="shared" si="318"/>
        <v>35 Business and public service associate professionals</v>
      </c>
      <c r="X129" s="27">
        <f t="shared" si="303"/>
        <v>1.1734846192085868E-2</v>
      </c>
      <c r="Y129" s="27">
        <f t="shared" si="303"/>
        <v>0.29877643659932218</v>
      </c>
      <c r="Z129" s="27">
        <f t="shared" si="303"/>
        <v>0.14173795617502272</v>
      </c>
      <c r="AA129" s="27">
        <f t="shared" si="303"/>
        <v>0.16877303120655984</v>
      </c>
      <c r="AB129" s="27">
        <f t="shared" si="304"/>
        <v>0.31051098738158256</v>
      </c>
      <c r="AH129" t="str">
        <f t="shared" si="319"/>
        <v>35 Business and public service associate professionals</v>
      </c>
      <c r="AI129" s="27">
        <f t="shared" si="305"/>
        <v>-2.9531717687049097E-2</v>
      </c>
      <c r="AJ129" s="27">
        <f t="shared" si="305"/>
        <v>0.15397691935513902</v>
      </c>
      <c r="AK129" s="27">
        <f t="shared" si="305"/>
        <v>4.2173650104509353E-2</v>
      </c>
      <c r="AL129" s="27">
        <f t="shared" si="305"/>
        <v>0.13346977227255596</v>
      </c>
      <c r="AM129" s="27">
        <f t="shared" si="306"/>
        <v>0.17564342237706532</v>
      </c>
      <c r="AS129" t="str">
        <f t="shared" si="320"/>
        <v>35 Business and public service associate professionals</v>
      </c>
      <c r="AT129" s="27">
        <f t="shared" si="307"/>
        <v>-5.7291490436150116E-2</v>
      </c>
      <c r="AU129" s="27">
        <f t="shared" si="307"/>
        <v>9.1639566650354665E-2</v>
      </c>
      <c r="AV129" s="27">
        <f t="shared" si="307"/>
        <v>-6.6137339213803159E-3</v>
      </c>
      <c r="AW129" s="27">
        <f t="shared" si="307"/>
        <v>5.8883944520770948E-2</v>
      </c>
      <c r="AX129" s="27">
        <f t="shared" si="308"/>
        <v>5.2270210599390632E-2</v>
      </c>
      <c r="BD129" t="str">
        <f t="shared" si="321"/>
        <v>35 Business and public service associate professionals</v>
      </c>
      <c r="BE129" s="27">
        <f t="shared" si="309"/>
        <v>0.22979244585572145</v>
      </c>
      <c r="BF129" s="27">
        <f t="shared" si="309"/>
        <v>0.13191989965989137</v>
      </c>
      <c r="BG129" s="27">
        <f t="shared" si="309"/>
        <v>-0.39700582985196231</v>
      </c>
      <c r="BH129" s="27">
        <f t="shared" si="309"/>
        <v>-9.8734928141486655E-2</v>
      </c>
      <c r="BI129" s="27">
        <f t="shared" si="310"/>
        <v>-0.49574075799344897</v>
      </c>
      <c r="BO129" t="str">
        <f t="shared" si="322"/>
        <v>35 Business and public service associate professionals</v>
      </c>
      <c r="BP129" s="27">
        <f t="shared" si="311"/>
        <v>-0.14922187091646588</v>
      </c>
      <c r="BQ129" s="27">
        <f t="shared" si="311"/>
        <v>0.17666346045149561</v>
      </c>
      <c r="BR129" s="27">
        <f t="shared" si="311"/>
        <v>-0.66828184234059185</v>
      </c>
      <c r="BS129" s="27">
        <f t="shared" si="311"/>
        <v>-0.64704911615286442</v>
      </c>
      <c r="BT129" s="27">
        <f t="shared" si="312"/>
        <v>-1.3153309584934563</v>
      </c>
      <c r="BZ129" t="str">
        <f t="shared" si="323"/>
        <v>35 Business and public service associate professionals</v>
      </c>
      <c r="CA129" s="68">
        <f t="shared" si="313"/>
        <v>0.37720433977586154</v>
      </c>
      <c r="CB129" s="68">
        <f t="shared" si="313"/>
        <v>-8.3338626317235764E-2</v>
      </c>
      <c r="CC129" s="68">
        <f t="shared" si="313"/>
        <v>-0.37697643498849742</v>
      </c>
      <c r="CD129" s="68">
        <f t="shared" si="313"/>
        <v>-0.42068818084862047</v>
      </c>
      <c r="CE129" s="68">
        <f t="shared" si="314"/>
        <v>-0.7976646158371179</v>
      </c>
      <c r="CK129" t="str">
        <f t="shared" si="324"/>
        <v>35 Business and public service associate professionals</v>
      </c>
      <c r="CL129" s="68">
        <f t="shared" si="315"/>
        <v>2.1385869494109644E-2</v>
      </c>
      <c r="CM129" s="68">
        <f t="shared" si="315"/>
        <v>6.9729458320578308E-2</v>
      </c>
      <c r="CN129" s="68">
        <f t="shared" si="315"/>
        <v>-9.2351193807705984E-2</v>
      </c>
      <c r="CO129" s="68">
        <f t="shared" si="315"/>
        <v>-5.5430435166728215E-2</v>
      </c>
      <c r="CP129" s="68">
        <f t="shared" si="316"/>
        <v>-0.1477816289744342</v>
      </c>
    </row>
    <row r="130" spans="1:94" x14ac:dyDescent="0.2">
      <c r="A130" t="str">
        <f t="shared" si="298"/>
        <v>41 Administrative occupations</v>
      </c>
      <c r="B130" s="27">
        <f t="shared" si="299"/>
        <v>2.4085489530903836E-2</v>
      </c>
      <c r="C130" s="27">
        <f t="shared" si="299"/>
        <v>-2.0808368831313762E-3</v>
      </c>
      <c r="D130" s="27">
        <f t="shared" si="299"/>
        <v>4.9767321905336892E-2</v>
      </c>
      <c r="E130" s="27">
        <f t="shared" si="299"/>
        <v>0.13759785915468115</v>
      </c>
      <c r="F130" s="27">
        <f t="shared" si="300"/>
        <v>0.18736518106001804</v>
      </c>
      <c r="L130" t="str">
        <f t="shared" si="317"/>
        <v>41 Administrative occupations</v>
      </c>
      <c r="M130" s="27">
        <f t="shared" si="301"/>
        <v>0.28563050144278623</v>
      </c>
      <c r="N130" s="27">
        <f t="shared" si="301"/>
        <v>0.156182482933511</v>
      </c>
      <c r="O130" s="27">
        <f t="shared" si="301"/>
        <v>0.53414265850247977</v>
      </c>
      <c r="P130" s="27">
        <f t="shared" si="301"/>
        <v>1.4245762387355865</v>
      </c>
      <c r="Q130" s="27">
        <f t="shared" si="302"/>
        <v>1.9587188972380662</v>
      </c>
      <c r="W130" t="str">
        <f t="shared" si="318"/>
        <v>41 Administrative occupations</v>
      </c>
      <c r="X130" s="27">
        <f t="shared" si="303"/>
        <v>-0.36851734724702467</v>
      </c>
      <c r="Y130" s="27">
        <f t="shared" si="303"/>
        <v>0.71404806975580648</v>
      </c>
      <c r="Z130" s="27">
        <f t="shared" si="303"/>
        <v>0.46504504142678016</v>
      </c>
      <c r="AA130" s="27">
        <f t="shared" si="303"/>
        <v>0.82815922685321297</v>
      </c>
      <c r="AB130" s="27">
        <f t="shared" si="304"/>
        <v>1.2932042682799931</v>
      </c>
      <c r="AH130" t="str">
        <f t="shared" si="319"/>
        <v>41 Administrative occupations</v>
      </c>
      <c r="AI130" s="27">
        <f t="shared" si="305"/>
        <v>-0.16680280802208092</v>
      </c>
      <c r="AJ130" s="27">
        <f t="shared" si="305"/>
        <v>0.20828482015094885</v>
      </c>
      <c r="AK130" s="27">
        <f t="shared" si="305"/>
        <v>0.10464732369877616</v>
      </c>
      <c r="AL130" s="27">
        <f t="shared" si="305"/>
        <v>0.27123759671984526</v>
      </c>
      <c r="AM130" s="27">
        <f t="shared" si="306"/>
        <v>0.37588492041862143</v>
      </c>
      <c r="AS130" t="str">
        <f t="shared" si="320"/>
        <v>41 Administrative occupations</v>
      </c>
      <c r="AT130" s="27">
        <f t="shared" si="307"/>
        <v>-0.14130041889627409</v>
      </c>
      <c r="AU130" s="27">
        <f t="shared" si="307"/>
        <v>0.24680552962954194</v>
      </c>
      <c r="AV130" s="27">
        <f t="shared" si="307"/>
        <v>6.2910142518036949E-2</v>
      </c>
      <c r="AW130" s="27">
        <f t="shared" si="307"/>
        <v>0.21866198496319855</v>
      </c>
      <c r="AX130" s="27">
        <f t="shared" si="308"/>
        <v>0.2815721274812355</v>
      </c>
      <c r="BD130" t="str">
        <f t="shared" si="321"/>
        <v>41 Administrative occupations</v>
      </c>
      <c r="BE130" s="27">
        <f t="shared" si="309"/>
        <v>-5.7246159476775027E-2</v>
      </c>
      <c r="BF130" s="27">
        <f t="shared" si="309"/>
        <v>0.24732773466814706</v>
      </c>
      <c r="BG130" s="27">
        <f t="shared" si="309"/>
        <v>-0.59053004876016413</v>
      </c>
      <c r="BH130" s="27">
        <f t="shared" si="309"/>
        <v>-0.73641497499235875</v>
      </c>
      <c r="BI130" s="27">
        <f t="shared" si="310"/>
        <v>-1.3269450237525229</v>
      </c>
      <c r="BO130" t="str">
        <f t="shared" si="322"/>
        <v>41 Administrative occupations</v>
      </c>
      <c r="BP130" s="27">
        <f t="shared" si="311"/>
        <v>-0.81570480014070768</v>
      </c>
      <c r="BQ130" s="27">
        <f t="shared" si="311"/>
        <v>-0.12492262549474287</v>
      </c>
      <c r="BR130" s="27">
        <f t="shared" si="311"/>
        <v>-1.4898621387493103</v>
      </c>
      <c r="BS130" s="27">
        <f t="shared" si="311"/>
        <v>-2.0015866965109663</v>
      </c>
      <c r="BT130" s="27">
        <f t="shared" si="312"/>
        <v>-3.4914488352602766</v>
      </c>
      <c r="BZ130" t="str">
        <f t="shared" si="323"/>
        <v>41 Administrative occupations</v>
      </c>
      <c r="CA130" s="68">
        <f t="shared" si="313"/>
        <v>8.9784981225361715E-2</v>
      </c>
      <c r="CB130" s="68">
        <f t="shared" si="313"/>
        <v>8.4210289108594516E-2</v>
      </c>
      <c r="CC130" s="68">
        <f t="shared" si="313"/>
        <v>-1.1330661076973447</v>
      </c>
      <c r="CD130" s="68">
        <f t="shared" si="313"/>
        <v>-1.4292585162617639</v>
      </c>
      <c r="CE130" s="68">
        <f t="shared" si="314"/>
        <v>-2.5623246239591086</v>
      </c>
      <c r="CK130" t="str">
        <f t="shared" si="324"/>
        <v>41 Administrative occupations</v>
      </c>
      <c r="CL130" s="68">
        <f t="shared" si="315"/>
        <v>-0.11508983263420147</v>
      </c>
      <c r="CM130" s="68">
        <f t="shared" si="315"/>
        <v>6.6623756721030603E-2</v>
      </c>
      <c r="CN130" s="68">
        <f t="shared" si="315"/>
        <v>-0.2036801602448946</v>
      </c>
      <c r="CO130" s="68">
        <f t="shared" si="315"/>
        <v>-0.19796045279174371</v>
      </c>
      <c r="CP130" s="68">
        <f t="shared" si="316"/>
        <v>-0.40164061303663834</v>
      </c>
    </row>
    <row r="131" spans="1:94" x14ac:dyDescent="0.2">
      <c r="A131" t="str">
        <f t="shared" si="298"/>
        <v>42 Secretarial and related occupations</v>
      </c>
      <c r="B131" s="27">
        <f t="shared" si="299"/>
        <v>3.595068071613014E-3</v>
      </c>
      <c r="C131" s="27">
        <f t="shared" si="299"/>
        <v>-1.4544228052458703E-3</v>
      </c>
      <c r="D131" s="27">
        <f t="shared" si="299"/>
        <v>1.1597494010623537E-2</v>
      </c>
      <c r="E131" s="27">
        <f t="shared" si="299"/>
        <v>3.2556150860781057E-2</v>
      </c>
      <c r="F131" s="27">
        <f t="shared" si="300"/>
        <v>4.4153644871404593E-2</v>
      </c>
      <c r="L131" t="str">
        <f t="shared" si="317"/>
        <v>42 Secretarial and related occupations</v>
      </c>
      <c r="M131" s="27">
        <f t="shared" si="301"/>
        <v>1.4901122618821872E-2</v>
      </c>
      <c r="N131" s="27">
        <f t="shared" si="301"/>
        <v>2.1627825355317654E-2</v>
      </c>
      <c r="O131" s="27">
        <f t="shared" si="301"/>
        <v>0.22954315187650848</v>
      </c>
      <c r="P131" s="27">
        <f t="shared" si="301"/>
        <v>0.24364271291977302</v>
      </c>
      <c r="Q131" s="27">
        <f t="shared" si="302"/>
        <v>0.4731858647962815</v>
      </c>
      <c r="W131" t="str">
        <f t="shared" si="318"/>
        <v>42 Secretarial and related occupations</v>
      </c>
      <c r="X131" s="27">
        <f t="shared" si="303"/>
        <v>-0.11723636173774121</v>
      </c>
      <c r="Y131" s="27">
        <f t="shared" si="303"/>
        <v>6.7891877822384927E-2</v>
      </c>
      <c r="Z131" s="27">
        <f t="shared" si="303"/>
        <v>0.52195610601494702</v>
      </c>
      <c r="AA131" s="27">
        <f t="shared" si="303"/>
        <v>1.1118043517195395</v>
      </c>
      <c r="AB131" s="27">
        <f t="shared" si="304"/>
        <v>1.6337604577344864</v>
      </c>
      <c r="AH131" t="str">
        <f t="shared" si="319"/>
        <v>42 Secretarial and related occupations</v>
      </c>
      <c r="AI131" s="27">
        <f t="shared" si="305"/>
        <v>-8.2481926784107595E-2</v>
      </c>
      <c r="AJ131" s="27">
        <f t="shared" si="305"/>
        <v>6.2715004784702544E-2</v>
      </c>
      <c r="AK131" s="27">
        <f t="shared" si="305"/>
        <v>0.17881215600702555</v>
      </c>
      <c r="AL131" s="27">
        <f t="shared" si="305"/>
        <v>8.9353652508151304E-2</v>
      </c>
      <c r="AM131" s="27">
        <f t="shared" si="306"/>
        <v>0.26816580851517685</v>
      </c>
      <c r="AS131" t="str">
        <f t="shared" si="320"/>
        <v>42 Secretarial and related occupations</v>
      </c>
      <c r="AT131" s="27">
        <f t="shared" si="307"/>
        <v>-6.8887734432606429E-2</v>
      </c>
      <c r="AU131" s="27">
        <f t="shared" si="307"/>
        <v>7.2543772447135058E-2</v>
      </c>
      <c r="AV131" s="27">
        <f t="shared" si="307"/>
        <v>0.10954771995346885</v>
      </c>
      <c r="AW131" s="27">
        <f t="shared" si="307"/>
        <v>0.2436523883508479</v>
      </c>
      <c r="AX131" s="27">
        <f t="shared" si="308"/>
        <v>0.35320010830431675</v>
      </c>
      <c r="BD131" t="str">
        <f t="shared" si="321"/>
        <v>42 Secretarial and related occupations</v>
      </c>
      <c r="BE131" s="27">
        <f t="shared" si="309"/>
        <v>-9.4585241272451714E-2</v>
      </c>
      <c r="BF131" s="27">
        <f t="shared" si="309"/>
        <v>-8.6356813541837552E-2</v>
      </c>
      <c r="BG131" s="27">
        <f t="shared" si="309"/>
        <v>0.1853660710720173</v>
      </c>
      <c r="BH131" s="27">
        <f t="shared" si="309"/>
        <v>-0.89440472349598998</v>
      </c>
      <c r="BI131" s="27">
        <f t="shared" si="310"/>
        <v>-0.70903865242397268</v>
      </c>
      <c r="BO131" t="str">
        <f t="shared" si="322"/>
        <v>42 Secretarial and related occupations</v>
      </c>
      <c r="BP131" s="27">
        <f t="shared" si="311"/>
        <v>-0.32760468330322046</v>
      </c>
      <c r="BQ131" s="27">
        <f t="shared" si="311"/>
        <v>-0.2397064994074396</v>
      </c>
      <c r="BR131" s="27">
        <f t="shared" si="311"/>
        <v>-0.29396537874477668</v>
      </c>
      <c r="BS131" s="27">
        <f t="shared" si="311"/>
        <v>-0.83595330364830023</v>
      </c>
      <c r="BT131" s="27">
        <f t="shared" si="312"/>
        <v>-1.1299186823930769</v>
      </c>
      <c r="BZ131" t="str">
        <f t="shared" si="323"/>
        <v>42 Secretarial and related occupations</v>
      </c>
      <c r="CA131" s="68">
        <f t="shared" si="313"/>
        <v>6.5876560790613548E-2</v>
      </c>
      <c r="CB131" s="68">
        <f t="shared" si="313"/>
        <v>-4.7716745790569171E-2</v>
      </c>
      <c r="CC131" s="68">
        <f t="shared" si="313"/>
        <v>-0.54097276882447132</v>
      </c>
      <c r="CD131" s="68">
        <f t="shared" si="313"/>
        <v>-0.52663698967865535</v>
      </c>
      <c r="CE131" s="68">
        <f t="shared" si="314"/>
        <v>-1.0676097585031266</v>
      </c>
      <c r="CK131" t="str">
        <f t="shared" si="324"/>
        <v>42 Secretarial and related occupations</v>
      </c>
      <c r="CL131" s="68">
        <f t="shared" si="315"/>
        <v>-3.376809929109742E-2</v>
      </c>
      <c r="CM131" s="68">
        <f t="shared" si="315"/>
        <v>1.338054839463787E-2</v>
      </c>
      <c r="CN131" s="68">
        <f t="shared" si="315"/>
        <v>4.368696080068124E-3</v>
      </c>
      <c r="CO131" s="68">
        <f t="shared" si="315"/>
        <v>-0.16590830775313314</v>
      </c>
      <c r="CP131" s="68">
        <f t="shared" si="316"/>
        <v>-0.16153961167306502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7.8357216795122697E-3</v>
      </c>
      <c r="C132" s="27">
        <f t="shared" si="299"/>
        <v>-2.1991565554550646E-3</v>
      </c>
      <c r="D132" s="27">
        <f t="shared" si="299"/>
        <v>5.45563406193314E-3</v>
      </c>
      <c r="E132" s="27">
        <f t="shared" si="299"/>
        <v>1.6011197123148996E-2</v>
      </c>
      <c r="F132" s="27">
        <f t="shared" si="300"/>
        <v>2.1466831185082136E-2</v>
      </c>
      <c r="L132" t="str">
        <f t="shared" si="317"/>
        <v>51 Skilled agricultural and related trades</v>
      </c>
      <c r="M132" s="27">
        <f t="shared" si="301"/>
        <v>3.0045516370171277E-3</v>
      </c>
      <c r="N132" s="27">
        <f t="shared" si="301"/>
        <v>7.851675086548951E-3</v>
      </c>
      <c r="O132" s="27">
        <f t="shared" si="301"/>
        <v>2.7524093723439336E-2</v>
      </c>
      <c r="P132" s="27">
        <f t="shared" si="301"/>
        <v>6.9188039055145645E-2</v>
      </c>
      <c r="Q132" s="27">
        <f t="shared" si="302"/>
        <v>9.671213277858498E-2</v>
      </c>
      <c r="W132" t="str">
        <f t="shared" si="318"/>
        <v>51 Skilled agricultural and related trades</v>
      </c>
      <c r="X132" s="27">
        <f t="shared" si="303"/>
        <v>-4.8204523760737916E-2</v>
      </c>
      <c r="Y132" s="27">
        <f t="shared" si="303"/>
        <v>0.12300557476189278</v>
      </c>
      <c r="Z132" s="27">
        <f t="shared" si="303"/>
        <v>0.15324092282316093</v>
      </c>
      <c r="AA132" s="27">
        <f t="shared" si="303"/>
        <v>0.3256480831223636</v>
      </c>
      <c r="AB132" s="27">
        <f t="shared" si="304"/>
        <v>0.47888900594552453</v>
      </c>
      <c r="AH132" t="str">
        <f t="shared" si="319"/>
        <v>51 Skilled agricultural and related trades</v>
      </c>
      <c r="AI132" s="27">
        <f t="shared" si="305"/>
        <v>9.1812018236253068E-3</v>
      </c>
      <c r="AJ132" s="27">
        <f t="shared" si="305"/>
        <v>1.1861410544558748E-2</v>
      </c>
      <c r="AK132" s="27">
        <f t="shared" si="305"/>
        <v>7.9867703148538027E-2</v>
      </c>
      <c r="AL132" s="27">
        <f t="shared" si="305"/>
        <v>0.13527934223525356</v>
      </c>
      <c r="AM132" s="27">
        <f t="shared" si="306"/>
        <v>0.21514704538379159</v>
      </c>
      <c r="AS132" t="str">
        <f t="shared" si="320"/>
        <v>51 Skilled agricultural and related trades</v>
      </c>
      <c r="AT132" s="27">
        <f t="shared" si="307"/>
        <v>-1.3658775044511406E-2</v>
      </c>
      <c r="AU132" s="27">
        <f t="shared" si="307"/>
        <v>2.5510630062953787E-2</v>
      </c>
      <c r="AV132" s="27">
        <f t="shared" si="307"/>
        <v>8.784837422337749E-2</v>
      </c>
      <c r="AW132" s="27">
        <f t="shared" si="307"/>
        <v>0.17398300587760729</v>
      </c>
      <c r="AX132" s="27">
        <f t="shared" si="308"/>
        <v>0.26183138010098478</v>
      </c>
      <c r="BD132" t="str">
        <f t="shared" si="321"/>
        <v>51 Skilled agricultural and related trades</v>
      </c>
      <c r="BE132" s="27">
        <f t="shared" si="309"/>
        <v>-7.702932435214227E-2</v>
      </c>
      <c r="BF132" s="27">
        <f t="shared" si="309"/>
        <v>2.1681487762152729E-2</v>
      </c>
      <c r="BG132" s="27">
        <f t="shared" si="309"/>
        <v>-2.8790285520186032E-3</v>
      </c>
      <c r="BH132" s="27">
        <f t="shared" si="309"/>
        <v>5.9725130299359663E-2</v>
      </c>
      <c r="BI132" s="27">
        <f t="shared" si="310"/>
        <v>5.684610174734106E-2</v>
      </c>
      <c r="BO132" t="str">
        <f t="shared" si="322"/>
        <v>51 Skilled agricultural and related trades</v>
      </c>
      <c r="BP132" s="27">
        <f t="shared" si="311"/>
        <v>-0.19348898693864003</v>
      </c>
      <c r="BQ132" s="27">
        <f t="shared" si="311"/>
        <v>6.1837105756518351E-2</v>
      </c>
      <c r="BR132" s="27">
        <f t="shared" si="311"/>
        <v>-9.3749036995839807E-2</v>
      </c>
      <c r="BS132" s="27">
        <f t="shared" si="311"/>
        <v>-4.4132913518008188E-2</v>
      </c>
      <c r="BT132" s="27">
        <f t="shared" si="312"/>
        <v>-0.137881950513848</v>
      </c>
      <c r="BZ132" t="str">
        <f t="shared" si="323"/>
        <v>51 Skilled agricultural and related trades</v>
      </c>
      <c r="CA132" s="68">
        <f t="shared" si="313"/>
        <v>6.7545490551537357E-2</v>
      </c>
      <c r="CB132" s="68">
        <f t="shared" si="313"/>
        <v>-5.4946275311055226E-2</v>
      </c>
      <c r="CC132" s="68">
        <f t="shared" si="313"/>
        <v>-5.0123431346667191E-2</v>
      </c>
      <c r="CD132" s="68">
        <f t="shared" si="313"/>
        <v>9.4727855891719726E-2</v>
      </c>
      <c r="CE132" s="68">
        <f t="shared" si="314"/>
        <v>4.4604424545052535E-2</v>
      </c>
      <c r="CK132" t="str">
        <f t="shared" si="324"/>
        <v>51 Skilled agricultural and related trades</v>
      </c>
      <c r="CL132" s="68">
        <f t="shared" si="315"/>
        <v>2.8539380824592064E-3</v>
      </c>
      <c r="CM132" s="68">
        <f t="shared" si="315"/>
        <v>0.28285476917963415</v>
      </c>
      <c r="CN132" s="68">
        <f t="shared" si="315"/>
        <v>-0.16260383224150143</v>
      </c>
      <c r="CO132" s="68">
        <f t="shared" si="315"/>
        <v>-0.34288796917195918</v>
      </c>
      <c r="CP132" s="68">
        <f t="shared" si="316"/>
        <v>-0.50549180141346062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2.8070129054138977E-3</v>
      </c>
      <c r="C133" s="27">
        <f t="shared" si="299"/>
        <v>1.8334461931742221E-4</v>
      </c>
      <c r="D133" s="27">
        <f t="shared" si="299"/>
        <v>6.0775924199644258E-3</v>
      </c>
      <c r="E133" s="27">
        <f t="shared" si="299"/>
        <v>1.0768870865583046E-2</v>
      </c>
      <c r="F133" s="27">
        <f t="shared" si="300"/>
        <v>1.6846463285547474E-2</v>
      </c>
      <c r="L133" t="str">
        <f t="shared" si="317"/>
        <v>52 Skilled metal, electrical and electronic trades</v>
      </c>
      <c r="M133" s="27">
        <f t="shared" si="301"/>
        <v>8.2325165393914546E-2</v>
      </c>
      <c r="N133" s="27">
        <f t="shared" si="301"/>
        <v>-7.2219277787242964E-2</v>
      </c>
      <c r="O133" s="27">
        <f t="shared" si="301"/>
        <v>0.22411535092116824</v>
      </c>
      <c r="P133" s="27">
        <f t="shared" si="301"/>
        <v>0.43876423744121312</v>
      </c>
      <c r="Q133" s="27">
        <f t="shared" si="302"/>
        <v>0.66287958836238137</v>
      </c>
      <c r="W133" t="str">
        <f t="shared" si="318"/>
        <v>52 Skilled metal, electrical and electronic trades</v>
      </c>
      <c r="X133" s="27">
        <f t="shared" si="303"/>
        <v>1.6582643709347589E-2</v>
      </c>
      <c r="Y133" s="27">
        <f t="shared" si="303"/>
        <v>-0.12279210378670402</v>
      </c>
      <c r="Z133" s="27">
        <f t="shared" si="303"/>
        <v>0.23788510588118883</v>
      </c>
      <c r="AA133" s="27">
        <f t="shared" si="303"/>
        <v>0.28052915030611403</v>
      </c>
      <c r="AB133" s="27">
        <f t="shared" si="304"/>
        <v>0.51841425618730286</v>
      </c>
      <c r="AH133" t="str">
        <f t="shared" si="319"/>
        <v>52 Skilled metal, electrical and electronic trades</v>
      </c>
      <c r="AI133" s="27">
        <f t="shared" si="305"/>
        <v>-3.0588896347011341E-4</v>
      </c>
      <c r="AJ133" s="27">
        <f t="shared" si="305"/>
        <v>-3.2511939866394002E-2</v>
      </c>
      <c r="AK133" s="27">
        <f t="shared" si="305"/>
        <v>7.1633071625102129E-2</v>
      </c>
      <c r="AL133" s="27">
        <f t="shared" si="305"/>
        <v>6.119774513682813E-2</v>
      </c>
      <c r="AM133" s="27">
        <f t="shared" si="306"/>
        <v>0.13283081676193026</v>
      </c>
      <c r="AS133" t="str">
        <f t="shared" si="320"/>
        <v>52 Skilled metal, electrical and electronic trades</v>
      </c>
      <c r="AT133" s="27">
        <f t="shared" si="307"/>
        <v>-4.2914933219996731E-2</v>
      </c>
      <c r="AU133" s="27">
        <f t="shared" si="307"/>
        <v>-0.13341776008958561</v>
      </c>
      <c r="AV133" s="27">
        <f t="shared" si="307"/>
        <v>0.15299275082177477</v>
      </c>
      <c r="AW133" s="27">
        <f t="shared" si="307"/>
        <v>0.20876554880095766</v>
      </c>
      <c r="AX133" s="27">
        <f t="shared" si="308"/>
        <v>0.36175829962273243</v>
      </c>
      <c r="BD133" t="str">
        <f t="shared" si="321"/>
        <v>52 Skilled metal, electrical and electronic trades</v>
      </c>
      <c r="BE133" s="27">
        <f t="shared" si="309"/>
        <v>-3.4242993140884082E-2</v>
      </c>
      <c r="BF133" s="27">
        <f t="shared" si="309"/>
        <v>-0.81131324120587944</v>
      </c>
      <c r="BG133" s="27">
        <f t="shared" si="309"/>
        <v>1.9936608535052081E-2</v>
      </c>
      <c r="BH133" s="27">
        <f t="shared" si="309"/>
        <v>-6.2630108954726538E-3</v>
      </c>
      <c r="BI133" s="27">
        <f t="shared" si="310"/>
        <v>1.3673597639579427E-2</v>
      </c>
      <c r="BO133" t="str">
        <f t="shared" si="322"/>
        <v>52 Skilled metal, electrical and electronic trades</v>
      </c>
      <c r="BP133" s="27">
        <f t="shared" si="311"/>
        <v>-0.47897314265429669</v>
      </c>
      <c r="BQ133" s="27">
        <f t="shared" si="311"/>
        <v>-0.12465978057901683</v>
      </c>
      <c r="BR133" s="27">
        <f t="shared" si="311"/>
        <v>-0.52627538478313118</v>
      </c>
      <c r="BS133" s="27">
        <f t="shared" si="311"/>
        <v>-0.75389330576233737</v>
      </c>
      <c r="BT133" s="27">
        <f t="shared" si="312"/>
        <v>-1.2801686905454686</v>
      </c>
      <c r="BZ133" t="str">
        <f t="shared" si="323"/>
        <v>52 Skilled metal, electrical and electronic trades</v>
      </c>
      <c r="CA133" s="68">
        <f t="shared" si="313"/>
        <v>0.29983029934142102</v>
      </c>
      <c r="CB133" s="68">
        <f t="shared" si="313"/>
        <v>-0.45802318921508833</v>
      </c>
      <c r="CC133" s="68">
        <f t="shared" si="313"/>
        <v>-0.17004844273781439</v>
      </c>
      <c r="CD133" s="68">
        <f t="shared" si="313"/>
        <v>-0.64932513357114918</v>
      </c>
      <c r="CE133" s="68">
        <f t="shared" si="314"/>
        <v>-0.81937357630896357</v>
      </c>
      <c r="CK133" t="str">
        <f t="shared" si="324"/>
        <v>52 Skilled metal, electrical and electronic trades</v>
      </c>
      <c r="CL133" s="68">
        <f t="shared" si="315"/>
        <v>2.5766761938791849E-2</v>
      </c>
      <c r="CM133" s="68">
        <f t="shared" si="315"/>
        <v>9.1477431223309924E-2</v>
      </c>
      <c r="CN133" s="68">
        <f t="shared" si="315"/>
        <v>-0.16033315243524715</v>
      </c>
      <c r="CO133" s="68">
        <f t="shared" si="315"/>
        <v>-0.18793225630420368</v>
      </c>
      <c r="CP133" s="68">
        <f t="shared" si="316"/>
        <v>-0.34826540873945083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-1.7872059865854861E-3</v>
      </c>
      <c r="C134" s="27">
        <f t="shared" si="299"/>
        <v>-1.9266412187238769E-3</v>
      </c>
      <c r="D134" s="27">
        <f t="shared" si="299"/>
        <v>3.9524840695268869E-3</v>
      </c>
      <c r="E134" s="27">
        <f t="shared" si="299"/>
        <v>2.0608005682646955E-3</v>
      </c>
      <c r="F134" s="27">
        <f t="shared" si="300"/>
        <v>6.0132846377915824E-3</v>
      </c>
      <c r="L134" t="str">
        <f t="shared" si="317"/>
        <v>53 Skilled construction and building trades</v>
      </c>
      <c r="M134" s="27">
        <f t="shared" si="301"/>
        <v>2.7486009670800324E-2</v>
      </c>
      <c r="N134" s="27">
        <f t="shared" si="301"/>
        <v>-3.9244195659600009E-2</v>
      </c>
      <c r="O134" s="27">
        <f t="shared" si="301"/>
        <v>8.0384205885123808E-2</v>
      </c>
      <c r="P134" s="27">
        <f t="shared" si="301"/>
        <v>9.6969686608683631E-2</v>
      </c>
      <c r="Q134" s="27">
        <f t="shared" si="302"/>
        <v>0.17735389249380745</v>
      </c>
      <c r="W134" t="str">
        <f t="shared" si="318"/>
        <v>53 Skilled construction and building trades</v>
      </c>
      <c r="X134" s="27">
        <f t="shared" si="303"/>
        <v>-3.0644256157967842E-2</v>
      </c>
      <c r="Y134" s="27">
        <f t="shared" si="303"/>
        <v>-9.0170477881574618E-2</v>
      </c>
      <c r="Z134" s="27">
        <f t="shared" si="303"/>
        <v>0.17094505223230028</v>
      </c>
      <c r="AA134" s="27">
        <f t="shared" si="303"/>
        <v>0.13242843506329471</v>
      </c>
      <c r="AB134" s="27">
        <f t="shared" si="304"/>
        <v>0.30337348729559499</v>
      </c>
      <c r="AH134" t="str">
        <f t="shared" si="319"/>
        <v>53 Skilled construction and building trades</v>
      </c>
      <c r="AI134" s="27">
        <f t="shared" si="305"/>
        <v>3.9808179650541065E-2</v>
      </c>
      <c r="AJ134" s="27">
        <f t="shared" si="305"/>
        <v>-6.8641213151834912E-2</v>
      </c>
      <c r="AK134" s="27">
        <f t="shared" si="305"/>
        <v>0.11233702185674904</v>
      </c>
      <c r="AL134" s="27">
        <f t="shared" si="305"/>
        <v>0.10009139125484029</v>
      </c>
      <c r="AM134" s="27">
        <f t="shared" si="306"/>
        <v>0.21242841311158933</v>
      </c>
      <c r="AS134" t="str">
        <f t="shared" si="320"/>
        <v>53 Skilled construction and building trades</v>
      </c>
      <c r="AT134" s="27">
        <f t="shared" si="307"/>
        <v>1.2359973382949252E-2</v>
      </c>
      <c r="AU134" s="27">
        <f t="shared" si="307"/>
        <v>-8.9731439958253112E-2</v>
      </c>
      <c r="AV134" s="27">
        <f t="shared" si="307"/>
        <v>0.18535217643297697</v>
      </c>
      <c r="AW134" s="27">
        <f t="shared" si="307"/>
        <v>0.1279337673199108</v>
      </c>
      <c r="AX134" s="27">
        <f t="shared" si="308"/>
        <v>0.31328594375288776</v>
      </c>
      <c r="BD134" t="str">
        <f t="shared" si="321"/>
        <v>53 Skilled construction and building trades</v>
      </c>
      <c r="BE134" s="27">
        <f t="shared" si="309"/>
        <v>9.4225913686844187E-2</v>
      </c>
      <c r="BF134" s="27">
        <f t="shared" si="309"/>
        <v>-1.2635164847217162</v>
      </c>
      <c r="BG134" s="27">
        <f t="shared" si="309"/>
        <v>0.49922767089401798</v>
      </c>
      <c r="BH134" s="27">
        <f t="shared" si="309"/>
        <v>3.6677785001043794E-2</v>
      </c>
      <c r="BI134" s="27">
        <f t="shared" si="310"/>
        <v>0.53590545589506178</v>
      </c>
      <c r="BO134" t="str">
        <f t="shared" si="322"/>
        <v>53 Skilled construction and building trades</v>
      </c>
      <c r="BP134" s="27">
        <f t="shared" si="311"/>
        <v>3.9774850426676167E-2</v>
      </c>
      <c r="BQ134" s="27">
        <f t="shared" si="311"/>
        <v>-0.56984009671929714</v>
      </c>
      <c r="BR134" s="27">
        <f t="shared" si="311"/>
        <v>0.29194891250653887</v>
      </c>
      <c r="BS134" s="27">
        <f t="shared" si="311"/>
        <v>-5.5467153883678399E-2</v>
      </c>
      <c r="BT134" s="27">
        <f t="shared" si="312"/>
        <v>0.23648175862286047</v>
      </c>
      <c r="BZ134" t="str">
        <f t="shared" si="323"/>
        <v>53 Skilled construction and building trades</v>
      </c>
      <c r="CA134" s="68">
        <f t="shared" si="313"/>
        <v>0.56629012692685965</v>
      </c>
      <c r="CB134" s="68">
        <f t="shared" si="313"/>
        <v>-0.76912725886846456</v>
      </c>
      <c r="CC134" s="68">
        <f t="shared" si="313"/>
        <v>0.17197920260427901</v>
      </c>
      <c r="CD134" s="68">
        <f t="shared" si="313"/>
        <v>0.13180797336235139</v>
      </c>
      <c r="CE134" s="68">
        <f t="shared" si="314"/>
        <v>0.30378717596663041</v>
      </c>
      <c r="CK134" t="str">
        <f t="shared" si="324"/>
        <v>53 Skilled construction and building trades</v>
      </c>
      <c r="CL134" s="68">
        <f t="shared" si="315"/>
        <v>8.5811648372975835E-2</v>
      </c>
      <c r="CM134" s="68">
        <f t="shared" si="315"/>
        <v>0.10216863805822107</v>
      </c>
      <c r="CN134" s="68">
        <f t="shared" si="315"/>
        <v>-0.31788791559036378</v>
      </c>
      <c r="CO134" s="68">
        <f t="shared" si="315"/>
        <v>-0.36562240390397233</v>
      </c>
      <c r="CP134" s="68">
        <f t="shared" si="316"/>
        <v>-0.68351031949433616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4.5665854473331859E-3</v>
      </c>
      <c r="C135" s="27">
        <f t="shared" si="299"/>
        <v>-4.2358232533075794E-3</v>
      </c>
      <c r="D135" s="27">
        <f t="shared" si="299"/>
        <v>1.3738969519108933E-2</v>
      </c>
      <c r="E135" s="27">
        <f t="shared" si="299"/>
        <v>2.6353696461995389E-2</v>
      </c>
      <c r="F135" s="27">
        <f t="shared" si="300"/>
        <v>4.0092665981104322E-2</v>
      </c>
      <c r="L135" t="str">
        <f t="shared" si="317"/>
        <v>54 Textiles, printing and other skilled trades</v>
      </c>
      <c r="M135" s="27">
        <f t="shared" si="301"/>
        <v>7.8515683818717347E-2</v>
      </c>
      <c r="N135" s="27">
        <f t="shared" si="301"/>
        <v>3.4036991645843839E-3</v>
      </c>
      <c r="O135" s="27">
        <f t="shared" si="301"/>
        <v>0.12471503441004533</v>
      </c>
      <c r="P135" s="27">
        <f t="shared" si="301"/>
        <v>0.23636866708718762</v>
      </c>
      <c r="Q135" s="27">
        <f t="shared" si="302"/>
        <v>0.36108370149723296</v>
      </c>
      <c r="W135" t="str">
        <f t="shared" si="318"/>
        <v>54 Textiles, printing and other skilled trades</v>
      </c>
      <c r="X135" s="27">
        <f t="shared" si="303"/>
        <v>-5.4147382652653953E-3</v>
      </c>
      <c r="Y135" s="27">
        <f t="shared" si="303"/>
        <v>1.015055682941246E-2</v>
      </c>
      <c r="Z135" s="27">
        <f t="shared" si="303"/>
        <v>0.14981277164872164</v>
      </c>
      <c r="AA135" s="27">
        <f t="shared" si="303"/>
        <v>0.10189485727141112</v>
      </c>
      <c r="AB135" s="27">
        <f t="shared" si="304"/>
        <v>0.25170762892013276</v>
      </c>
      <c r="AH135" t="str">
        <f t="shared" si="319"/>
        <v>54 Textiles, printing and other skilled trades</v>
      </c>
      <c r="AI135" s="27">
        <f t="shared" si="305"/>
        <v>-2.6259709403926496E-2</v>
      </c>
      <c r="AJ135" s="27">
        <f t="shared" si="305"/>
        <v>3.9169868387254642E-2</v>
      </c>
      <c r="AK135" s="27">
        <f t="shared" si="305"/>
        <v>4.7154282166469053E-2</v>
      </c>
      <c r="AL135" s="27">
        <f t="shared" si="305"/>
        <v>8.3500353456933851E-2</v>
      </c>
      <c r="AM135" s="27">
        <f t="shared" si="306"/>
        <v>0.1306546356234029</v>
      </c>
      <c r="AS135" t="str">
        <f t="shared" si="320"/>
        <v>54 Textiles, printing and other skilled trades</v>
      </c>
      <c r="AT135" s="27">
        <f t="shared" si="307"/>
        <v>-2.0123574751425233E-2</v>
      </c>
      <c r="AU135" s="27">
        <f t="shared" si="307"/>
        <v>1.8662950866957517E-2</v>
      </c>
      <c r="AV135" s="27">
        <f t="shared" si="307"/>
        <v>6.7222591822731881E-2</v>
      </c>
      <c r="AW135" s="27">
        <f t="shared" si="307"/>
        <v>-6.241773130556294E-3</v>
      </c>
      <c r="AX135" s="27">
        <f t="shared" si="308"/>
        <v>6.0980818692175587E-2</v>
      </c>
      <c r="BD135" t="str">
        <f t="shared" si="321"/>
        <v>54 Textiles, printing and other skilled trades</v>
      </c>
      <c r="BE135" s="27">
        <f t="shared" si="309"/>
        <v>-2.8246571184527003E-2</v>
      </c>
      <c r="BF135" s="27">
        <f t="shared" si="309"/>
        <v>-0.23585850640015815</v>
      </c>
      <c r="BG135" s="27">
        <f t="shared" si="309"/>
        <v>0.15725233938835492</v>
      </c>
      <c r="BH135" s="27">
        <f t="shared" si="309"/>
        <v>-2.5029657398378813E-3</v>
      </c>
      <c r="BI135" s="27">
        <f t="shared" si="310"/>
        <v>0.15474937364851704</v>
      </c>
      <c r="BO135" t="str">
        <f t="shared" si="322"/>
        <v>54 Textiles, printing and other skilled trades</v>
      </c>
      <c r="BP135" s="27">
        <f t="shared" si="311"/>
        <v>-0.30337220406237231</v>
      </c>
      <c r="BQ135" s="27">
        <f t="shared" si="311"/>
        <v>-9.6567646812948382E-3</v>
      </c>
      <c r="BR135" s="27">
        <f t="shared" si="311"/>
        <v>-0.17876000232623812</v>
      </c>
      <c r="BS135" s="27">
        <f t="shared" si="311"/>
        <v>-0.25395921441652902</v>
      </c>
      <c r="BT135" s="27">
        <f t="shared" si="312"/>
        <v>-0.43271921674276714</v>
      </c>
      <c r="BZ135" t="str">
        <f t="shared" si="323"/>
        <v>54 Textiles, printing and other skilled trades</v>
      </c>
      <c r="CA135" s="68">
        <f t="shared" si="313"/>
        <v>0.1656004649429561</v>
      </c>
      <c r="CB135" s="68">
        <f t="shared" si="313"/>
        <v>-0.12095315449339661</v>
      </c>
      <c r="CC135" s="68">
        <f t="shared" si="313"/>
        <v>-5.9442886326707578E-2</v>
      </c>
      <c r="CD135" s="68">
        <f t="shared" si="313"/>
        <v>-0.35439710727696028</v>
      </c>
      <c r="CE135" s="68">
        <f t="shared" si="314"/>
        <v>-0.41383999360366786</v>
      </c>
      <c r="CK135" t="str">
        <f t="shared" si="324"/>
        <v>54 Textiles, printing and other skilled trades</v>
      </c>
      <c r="CL135" s="68">
        <f t="shared" si="315"/>
        <v>-3.8937998237596416E-2</v>
      </c>
      <c r="CM135" s="68">
        <f t="shared" si="315"/>
        <v>8.6976310969507531E-2</v>
      </c>
      <c r="CN135" s="68">
        <f t="shared" si="315"/>
        <v>-0.20398229884597269</v>
      </c>
      <c r="CO135" s="68">
        <f t="shared" si="315"/>
        <v>-0.11509754911899653</v>
      </c>
      <c r="CP135" s="68">
        <f t="shared" si="316"/>
        <v>-0.31907984796496924</v>
      </c>
    </row>
    <row r="136" spans="1:94" x14ac:dyDescent="0.2">
      <c r="A136" t="str">
        <f t="shared" si="298"/>
        <v>61 Caring personal service occupations</v>
      </c>
      <c r="B136" s="27">
        <f t="shared" si="299"/>
        <v>2.3662503912257708E-3</v>
      </c>
      <c r="C136" s="27">
        <f t="shared" si="299"/>
        <v>-7.8295147636504858E-4</v>
      </c>
      <c r="D136" s="27">
        <f t="shared" si="299"/>
        <v>7.8883119643108311E-3</v>
      </c>
      <c r="E136" s="27">
        <f t="shared" si="299"/>
        <v>1.859167187840783E-2</v>
      </c>
      <c r="F136" s="27">
        <f t="shared" si="300"/>
        <v>2.6479983842718661E-2</v>
      </c>
      <c r="L136" t="str">
        <f t="shared" si="317"/>
        <v>61 Caring personal service occupations</v>
      </c>
      <c r="M136" s="27">
        <f t="shared" si="301"/>
        <v>0.1338602784701175</v>
      </c>
      <c r="N136" s="27">
        <f t="shared" si="301"/>
        <v>1.4736117750337896E-2</v>
      </c>
      <c r="O136" s="27">
        <f t="shared" si="301"/>
        <v>0.44453864626316486</v>
      </c>
      <c r="P136" s="27">
        <f t="shared" si="301"/>
        <v>1.0322906097528879</v>
      </c>
      <c r="Q136" s="27">
        <f t="shared" si="302"/>
        <v>1.4768292560160527</v>
      </c>
      <c r="W136" t="str">
        <f t="shared" si="318"/>
        <v>61 Caring personal service occupations</v>
      </c>
      <c r="X136" s="27">
        <f t="shared" si="303"/>
        <v>-0.16694472851646891</v>
      </c>
      <c r="Y136" s="27">
        <f t="shared" si="303"/>
        <v>0.20634319228991771</v>
      </c>
      <c r="Z136" s="27">
        <f t="shared" si="303"/>
        <v>0.6913280859604507</v>
      </c>
      <c r="AA136" s="27">
        <f t="shared" si="303"/>
        <v>0.90504782576739595</v>
      </c>
      <c r="AB136" s="27">
        <f t="shared" si="304"/>
        <v>1.5963759117278467</v>
      </c>
      <c r="AH136" t="str">
        <f t="shared" si="319"/>
        <v>61 Caring personal service occupations</v>
      </c>
      <c r="AI136" s="27">
        <f t="shared" si="305"/>
        <v>-0.48030578357262765</v>
      </c>
      <c r="AJ136" s="27">
        <f t="shared" si="305"/>
        <v>0.15612850111156718</v>
      </c>
      <c r="AK136" s="27">
        <f t="shared" si="305"/>
        <v>0.2779237815586959</v>
      </c>
      <c r="AL136" s="27">
        <f t="shared" si="305"/>
        <v>0.24454475272170662</v>
      </c>
      <c r="AM136" s="27">
        <f t="shared" si="306"/>
        <v>0.52246853428040252</v>
      </c>
      <c r="AS136" t="str">
        <f t="shared" si="320"/>
        <v>61 Caring personal service occupations</v>
      </c>
      <c r="AT136" s="27">
        <f t="shared" si="307"/>
        <v>-0.14413299410026248</v>
      </c>
      <c r="AU136" s="27">
        <f t="shared" si="307"/>
        <v>0.15374584349453335</v>
      </c>
      <c r="AV136" s="27">
        <f t="shared" si="307"/>
        <v>0.22810449642229846</v>
      </c>
      <c r="AW136" s="27">
        <f t="shared" si="307"/>
        <v>0.28542603376554698</v>
      </c>
      <c r="AX136" s="27">
        <f t="shared" si="308"/>
        <v>0.51353053018784545</v>
      </c>
      <c r="BD136" t="str">
        <f t="shared" si="321"/>
        <v>61 Caring personal service occupations</v>
      </c>
      <c r="BE136" s="27">
        <f t="shared" si="309"/>
        <v>1.0218757744705869</v>
      </c>
      <c r="BF136" s="27">
        <f t="shared" si="309"/>
        <v>-0.60512327022367174</v>
      </c>
      <c r="BG136" s="27">
        <f t="shared" si="309"/>
        <v>1.6277028619468634</v>
      </c>
      <c r="BH136" s="27">
        <f t="shared" si="309"/>
        <v>2.5117496725714528</v>
      </c>
      <c r="BI136" s="27">
        <f t="shared" si="310"/>
        <v>4.1394525345183162</v>
      </c>
      <c r="BO136" t="str">
        <f t="shared" si="322"/>
        <v>61 Caring personal service occupations</v>
      </c>
      <c r="BP136" s="27">
        <f t="shared" si="311"/>
        <v>-0.58158650722237404</v>
      </c>
      <c r="BQ136" s="27">
        <f t="shared" si="311"/>
        <v>-1.1087916405794722</v>
      </c>
      <c r="BR136" s="27">
        <f t="shared" si="311"/>
        <v>-9.8423945132585899E-2</v>
      </c>
      <c r="BS136" s="27">
        <f t="shared" si="311"/>
        <v>-1.2428146594345542</v>
      </c>
      <c r="BT136" s="27">
        <f t="shared" si="312"/>
        <v>-1.3412386045671401</v>
      </c>
      <c r="BZ136" t="str">
        <f t="shared" si="323"/>
        <v>61 Caring personal service occupations</v>
      </c>
      <c r="CA136" s="68">
        <f t="shared" si="313"/>
        <v>-0.63256595393314163</v>
      </c>
      <c r="CB136" s="68">
        <f t="shared" si="313"/>
        <v>-0.11272067154493759</v>
      </c>
      <c r="CC136" s="68">
        <f t="shared" si="313"/>
        <v>-0.24958401736610702</v>
      </c>
      <c r="CD136" s="68">
        <f t="shared" si="313"/>
        <v>-2.4522217437650262E-3</v>
      </c>
      <c r="CE136" s="68">
        <f t="shared" si="314"/>
        <v>-0.25203623910987205</v>
      </c>
      <c r="CK136" t="str">
        <f t="shared" si="324"/>
        <v>61 Caring personal service occupations</v>
      </c>
      <c r="CL136" s="68">
        <f t="shared" si="315"/>
        <v>-4.6500013776498844E-2</v>
      </c>
      <c r="CM136" s="68">
        <f t="shared" si="315"/>
        <v>3.4614750015476953E-2</v>
      </c>
      <c r="CN136" s="68">
        <f t="shared" si="315"/>
        <v>1.3565093409513451E-2</v>
      </c>
      <c r="CO136" s="68">
        <f t="shared" si="315"/>
        <v>3.3061591156202108E-2</v>
      </c>
      <c r="CP136" s="68">
        <f t="shared" si="316"/>
        <v>4.6626684565715559E-2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1.0978916835527297E-2</v>
      </c>
      <c r="C137" s="27">
        <f t="shared" si="299"/>
        <v>1.3769455605763467E-3</v>
      </c>
      <c r="D137" s="27">
        <f t="shared" si="299"/>
        <v>8.8010446199220452E-3</v>
      </c>
      <c r="E137" s="27">
        <f t="shared" si="299"/>
        <v>1.8046120779213675E-2</v>
      </c>
      <c r="F137" s="27">
        <f t="shared" si="300"/>
        <v>2.684716539913572E-2</v>
      </c>
      <c r="L137" t="str">
        <f t="shared" si="317"/>
        <v>62 Leisure, travel and related personal service occupations</v>
      </c>
      <c r="M137" s="27">
        <f t="shared" si="301"/>
        <v>3.6718614236289693E-2</v>
      </c>
      <c r="N137" s="27">
        <f t="shared" si="301"/>
        <v>-1.9698083339084987E-2</v>
      </c>
      <c r="O137" s="27">
        <f t="shared" si="301"/>
        <v>8.5492219596852992E-2</v>
      </c>
      <c r="P137" s="27">
        <f t="shared" si="301"/>
        <v>0.19929690636792924</v>
      </c>
      <c r="Q137" s="27">
        <f t="shared" si="302"/>
        <v>0.28478912596478223</v>
      </c>
      <c r="W137" t="str">
        <f t="shared" si="318"/>
        <v>62 Leisure, travel and related personal service occupations</v>
      </c>
      <c r="X137" s="27">
        <f t="shared" si="303"/>
        <v>9.4012415102121882E-2</v>
      </c>
      <c r="Y137" s="27">
        <f t="shared" si="303"/>
        <v>-2.404355676384462E-2</v>
      </c>
      <c r="Z137" s="27">
        <f t="shared" si="303"/>
        <v>0.25290552686551482</v>
      </c>
      <c r="AA137" s="27">
        <f t="shared" si="303"/>
        <v>0.36263169383166727</v>
      </c>
      <c r="AB137" s="27">
        <f t="shared" si="304"/>
        <v>0.61553722069718209</v>
      </c>
      <c r="AH137" t="str">
        <f t="shared" si="319"/>
        <v>62 Leisure, travel and related personal service occupations</v>
      </c>
      <c r="AI137" s="27">
        <f t="shared" si="305"/>
        <v>4.2886540060781575E-2</v>
      </c>
      <c r="AJ137" s="27">
        <f t="shared" si="305"/>
        <v>-9.4717107414883928E-3</v>
      </c>
      <c r="AK137" s="27">
        <f t="shared" si="305"/>
        <v>0.12077700665475416</v>
      </c>
      <c r="AL137" s="27">
        <f t="shared" si="305"/>
        <v>0.22022838929537181</v>
      </c>
      <c r="AM137" s="27">
        <f t="shared" si="306"/>
        <v>0.34100539595012597</v>
      </c>
      <c r="AS137" t="str">
        <f t="shared" si="320"/>
        <v>62 Leisure, travel and related personal service occupations</v>
      </c>
      <c r="AT137" s="27">
        <f t="shared" si="307"/>
        <v>9.2470718569610977E-2</v>
      </c>
      <c r="AU137" s="27">
        <f t="shared" si="307"/>
        <v>-1.3917204779246739E-2</v>
      </c>
      <c r="AV137" s="27">
        <f t="shared" si="307"/>
        <v>0.15590048388912026</v>
      </c>
      <c r="AW137" s="27">
        <f t="shared" si="307"/>
        <v>0.28356683698595286</v>
      </c>
      <c r="AX137" s="27">
        <f t="shared" si="308"/>
        <v>0.43946732087507312</v>
      </c>
      <c r="BD137" t="str">
        <f t="shared" si="321"/>
        <v>62 Leisure, travel and related personal service occupations</v>
      </c>
      <c r="BE137" s="27">
        <f t="shared" si="309"/>
        <v>0.16636749922818694</v>
      </c>
      <c r="BF137" s="27">
        <f t="shared" si="309"/>
        <v>-0.36330445912461973</v>
      </c>
      <c r="BG137" s="27">
        <f t="shared" si="309"/>
        <v>9.8215207723439057E-2</v>
      </c>
      <c r="BH137" s="27">
        <f t="shared" si="309"/>
        <v>3.5738100497560987E-2</v>
      </c>
      <c r="BI137" s="27">
        <f t="shared" si="310"/>
        <v>0.13395330822100004</v>
      </c>
      <c r="BO137" t="str">
        <f t="shared" si="322"/>
        <v>62 Leisure, travel and related personal service occupations</v>
      </c>
      <c r="BP137" s="27">
        <f t="shared" si="311"/>
        <v>2.288549097604875E-2</v>
      </c>
      <c r="BQ137" s="27">
        <f t="shared" si="311"/>
        <v>-0.37191545925019387</v>
      </c>
      <c r="BR137" s="27">
        <f t="shared" si="311"/>
        <v>-9.3339009927897898E-2</v>
      </c>
      <c r="BS137" s="27">
        <f t="shared" si="311"/>
        <v>-0.31953157364251128</v>
      </c>
      <c r="BT137" s="27">
        <f t="shared" si="312"/>
        <v>-0.41287058357040918</v>
      </c>
      <c r="BZ137" t="str">
        <f t="shared" si="323"/>
        <v>62 Leisure, travel and related personal service occupations</v>
      </c>
      <c r="CA137" s="68">
        <f t="shared" si="313"/>
        <v>0.32873585439631547</v>
      </c>
      <c r="CB137" s="68">
        <f t="shared" si="313"/>
        <v>-0.13848977494316905</v>
      </c>
      <c r="CC137" s="68">
        <f t="shared" si="313"/>
        <v>0.10275500125476689</v>
      </c>
      <c r="CD137" s="68">
        <f t="shared" si="313"/>
        <v>1.3782747974559806E-2</v>
      </c>
      <c r="CE137" s="68">
        <f t="shared" si="314"/>
        <v>0.11653774922932669</v>
      </c>
      <c r="CK137" t="str">
        <f t="shared" si="324"/>
        <v>62 Leisure, travel and related personal service occupations</v>
      </c>
      <c r="CL137" s="68">
        <f t="shared" si="315"/>
        <v>-4.6637576393312119E-2</v>
      </c>
      <c r="CM137" s="68">
        <f t="shared" si="315"/>
        <v>2.9639312528290218E-2</v>
      </c>
      <c r="CN137" s="68">
        <f t="shared" si="315"/>
        <v>-7.1413790875774458E-2</v>
      </c>
      <c r="CO137" s="68">
        <f t="shared" si="315"/>
        <v>-5.9126851749237708E-2</v>
      </c>
      <c r="CP137" s="68">
        <f t="shared" si="316"/>
        <v>-0.13054064262501217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-3.4295943220438436E-5</v>
      </c>
      <c r="C138" s="27">
        <f t="shared" si="299"/>
        <v>6.8810400425027324E-5</v>
      </c>
      <c r="D138" s="27">
        <f t="shared" si="299"/>
        <v>1.8313061203868849E-4</v>
      </c>
      <c r="E138" s="27">
        <f t="shared" si="299"/>
        <v>5.0055549879094059E-4</v>
      </c>
      <c r="F138" s="27">
        <f t="shared" si="300"/>
        <v>6.8368611082962908E-4</v>
      </c>
      <c r="L138" t="str">
        <f t="shared" si="317"/>
        <v>63 Community and civil enforcement occupations</v>
      </c>
      <c r="M138" s="27">
        <f t="shared" si="301"/>
        <v>-8.1397332694581846E-4</v>
      </c>
      <c r="N138" s="27">
        <f t="shared" si="301"/>
        <v>2.856415555851954E-3</v>
      </c>
      <c r="O138" s="27">
        <f t="shared" si="301"/>
        <v>7.5604462485872811E-4</v>
      </c>
      <c r="P138" s="27">
        <f t="shared" si="301"/>
        <v>7.9186069167924769E-3</v>
      </c>
      <c r="Q138" s="27">
        <f t="shared" si="302"/>
        <v>8.674651541651205E-3</v>
      </c>
      <c r="W138" t="str">
        <f t="shared" si="318"/>
        <v>63 Community and civil enforcement occupations</v>
      </c>
      <c r="X138" s="27">
        <f t="shared" si="303"/>
        <v>-7.9734706007709225E-3</v>
      </c>
      <c r="Y138" s="27">
        <f t="shared" si="303"/>
        <v>6.1763798601077377E-3</v>
      </c>
      <c r="Z138" s="27">
        <f t="shared" si="303"/>
        <v>3.83367235081674E-3</v>
      </c>
      <c r="AA138" s="27">
        <f t="shared" si="303"/>
        <v>7.5186203268735111E-3</v>
      </c>
      <c r="AB138" s="27">
        <f t="shared" si="304"/>
        <v>1.1352292677690251E-2</v>
      </c>
      <c r="AH138" t="str">
        <f t="shared" si="319"/>
        <v>63 Community and civil enforcement occupations</v>
      </c>
      <c r="AI138" s="27">
        <f t="shared" si="305"/>
        <v>-3.0908051465182284E-3</v>
      </c>
      <c r="AJ138" s="27">
        <f t="shared" si="305"/>
        <v>3.7674811169683096E-3</v>
      </c>
      <c r="AK138" s="27">
        <f t="shared" si="305"/>
        <v>-1.4445203103623204E-3</v>
      </c>
      <c r="AL138" s="27">
        <f t="shared" si="305"/>
        <v>2.1106201175641482E-3</v>
      </c>
      <c r="AM138" s="27">
        <f t="shared" si="306"/>
        <v>6.6609980720182781E-4</v>
      </c>
      <c r="AS138" t="str">
        <f t="shared" si="320"/>
        <v>63 Community and civil enforcement occupations</v>
      </c>
      <c r="AT138" s="27">
        <f t="shared" si="307"/>
        <v>-3.777221315918745E-3</v>
      </c>
      <c r="AU138" s="27">
        <f t="shared" si="307"/>
        <v>3.4507555902719023E-3</v>
      </c>
      <c r="AV138" s="27">
        <f t="shared" si="307"/>
        <v>-2.5518140419376317E-3</v>
      </c>
      <c r="AW138" s="27">
        <f t="shared" si="307"/>
        <v>2.4206827790035877E-4</v>
      </c>
      <c r="AX138" s="27">
        <f t="shared" si="308"/>
        <v>-2.3097457640372729E-3</v>
      </c>
      <c r="BD138" t="str">
        <f t="shared" si="321"/>
        <v>63 Community and civil enforcement occupations</v>
      </c>
      <c r="BE138" s="27">
        <f t="shared" si="309"/>
        <v>-2.2693485723929693E-2</v>
      </c>
      <c r="BF138" s="27">
        <f t="shared" si="309"/>
        <v>1.6111271999105989E-2</v>
      </c>
      <c r="BG138" s="27">
        <f t="shared" si="309"/>
        <v>-1.9091889485619684E-2</v>
      </c>
      <c r="BH138" s="27">
        <f t="shared" si="309"/>
        <v>4.1898081423125122E-4</v>
      </c>
      <c r="BI138" s="27">
        <f t="shared" si="310"/>
        <v>-1.8672908671388433E-2</v>
      </c>
      <c r="BO138" t="str">
        <f t="shared" si="322"/>
        <v>63 Community and civil enforcement occupations</v>
      </c>
      <c r="BP138" s="27">
        <f t="shared" si="311"/>
        <v>-2.4326398489532226E-2</v>
      </c>
      <c r="BQ138" s="27">
        <f t="shared" si="311"/>
        <v>2.2087435173428309E-2</v>
      </c>
      <c r="BR138" s="27">
        <f t="shared" si="311"/>
        <v>-2.516129738536501E-2</v>
      </c>
      <c r="BS138" s="27">
        <f t="shared" si="311"/>
        <v>-6.1873048874838965E-3</v>
      </c>
      <c r="BT138" s="27">
        <f t="shared" si="312"/>
        <v>-3.1348602272848906E-2</v>
      </c>
      <c r="BZ138" t="str">
        <f t="shared" si="323"/>
        <v>63 Community and civil enforcement occupations</v>
      </c>
      <c r="CA138" s="68">
        <f t="shared" si="313"/>
        <v>-4.9885740391788155E-3</v>
      </c>
      <c r="CB138" s="68">
        <f t="shared" si="313"/>
        <v>1.3476594833144416E-2</v>
      </c>
      <c r="CC138" s="68">
        <f t="shared" si="313"/>
        <v>-1.4733391656764454E-2</v>
      </c>
      <c r="CD138" s="68">
        <f t="shared" si="313"/>
        <v>1.8995051086687711E-3</v>
      </c>
      <c r="CE138" s="68">
        <f t="shared" si="314"/>
        <v>-1.2833886548095683E-2</v>
      </c>
      <c r="CK138" t="str">
        <f t="shared" si="324"/>
        <v>63 Community and civil enforcement occupations</v>
      </c>
      <c r="CL138" s="68">
        <f t="shared" si="315"/>
        <v>-4.2384322364899182E-3</v>
      </c>
      <c r="CM138" s="68">
        <f t="shared" si="315"/>
        <v>1.0041901310034497E-2</v>
      </c>
      <c r="CN138" s="68">
        <f t="shared" si="315"/>
        <v>-1.0618412831995364E-2</v>
      </c>
      <c r="CO138" s="68">
        <f t="shared" si="315"/>
        <v>-1.4246422306318576E-3</v>
      </c>
      <c r="CP138" s="68">
        <f t="shared" si="316"/>
        <v>-1.2043055062627222E-2</v>
      </c>
    </row>
    <row r="139" spans="1:94" x14ac:dyDescent="0.2">
      <c r="A139" t="str">
        <f t="shared" si="298"/>
        <v>71 Sales occupations</v>
      </c>
      <c r="B139" s="27">
        <f t="shared" si="299"/>
        <v>9.9749244513405513E-3</v>
      </c>
      <c r="C139" s="27">
        <f t="shared" si="299"/>
        <v>-8.8454195842590302E-3</v>
      </c>
      <c r="D139" s="27">
        <f t="shared" si="299"/>
        <v>1.7095727639806033E-2</v>
      </c>
      <c r="E139" s="27">
        <f t="shared" si="299"/>
        <v>3.1438163082550458E-2</v>
      </c>
      <c r="F139" s="27">
        <f t="shared" si="300"/>
        <v>4.853389072235649E-2</v>
      </c>
      <c r="L139" t="str">
        <f t="shared" si="317"/>
        <v>71 Sales occupations</v>
      </c>
      <c r="M139" s="27">
        <f t="shared" si="301"/>
        <v>0.10840015843789885</v>
      </c>
      <c r="N139" s="27">
        <f t="shared" si="301"/>
        <v>-1.1138739880930504E-2</v>
      </c>
      <c r="O139" s="27">
        <f t="shared" si="301"/>
        <v>0.28355828251133963</v>
      </c>
      <c r="P139" s="27">
        <f t="shared" si="301"/>
        <v>0.76197168579136276</v>
      </c>
      <c r="Q139" s="27">
        <f t="shared" si="302"/>
        <v>1.0455299683027024</v>
      </c>
      <c r="W139" t="str">
        <f t="shared" si="318"/>
        <v>71 Sales occupations</v>
      </c>
      <c r="X139" s="27">
        <f t="shared" si="303"/>
        <v>-8.6364855684506914E-2</v>
      </c>
      <c r="Y139" s="27">
        <f t="shared" si="303"/>
        <v>0.21886869899829531</v>
      </c>
      <c r="Z139" s="27">
        <f t="shared" si="303"/>
        <v>0.40286835384773489</v>
      </c>
      <c r="AA139" s="27">
        <f t="shared" si="303"/>
        <v>0.84495839835876785</v>
      </c>
      <c r="AB139" s="27">
        <f t="shared" si="304"/>
        <v>1.2478267522065027</v>
      </c>
      <c r="AH139" t="str">
        <f t="shared" si="319"/>
        <v>71 Sales occupations</v>
      </c>
      <c r="AI139" s="27">
        <f t="shared" si="305"/>
        <v>-5.3167905740830079E-2</v>
      </c>
      <c r="AJ139" s="27">
        <f t="shared" si="305"/>
        <v>0.12238104809251427</v>
      </c>
      <c r="AK139" s="27">
        <f t="shared" si="305"/>
        <v>0.10090388295615793</v>
      </c>
      <c r="AL139" s="27">
        <f t="shared" si="305"/>
        <v>0.30205304325030635</v>
      </c>
      <c r="AM139" s="27">
        <f t="shared" si="306"/>
        <v>0.40295692620646428</v>
      </c>
      <c r="AS139" t="str">
        <f t="shared" si="320"/>
        <v>71 Sales occupations</v>
      </c>
      <c r="AT139" s="27">
        <f t="shared" si="307"/>
        <v>-8.6184081014044067E-2</v>
      </c>
      <c r="AU139" s="27">
        <f t="shared" si="307"/>
        <v>4.8986305733711211E-2</v>
      </c>
      <c r="AV139" s="27">
        <f t="shared" si="307"/>
        <v>4.101616045030565E-2</v>
      </c>
      <c r="AW139" s="27">
        <f t="shared" si="307"/>
        <v>0.13379358220530124</v>
      </c>
      <c r="AX139" s="27">
        <f t="shared" si="308"/>
        <v>0.17480974265560689</v>
      </c>
      <c r="BD139" t="str">
        <f t="shared" si="321"/>
        <v>71 Sales occupations</v>
      </c>
      <c r="BE139" s="27">
        <f t="shared" si="309"/>
        <v>0.1084202857460328</v>
      </c>
      <c r="BF139" s="27">
        <f t="shared" si="309"/>
        <v>-5.3207295115760722E-2</v>
      </c>
      <c r="BG139" s="27">
        <f t="shared" si="309"/>
        <v>-6.2125220135546222E-2</v>
      </c>
      <c r="BH139" s="27">
        <f t="shared" si="309"/>
        <v>0.50481040061893001</v>
      </c>
      <c r="BI139" s="27">
        <f t="shared" si="310"/>
        <v>0.44268518048338379</v>
      </c>
      <c r="BO139" t="str">
        <f t="shared" si="322"/>
        <v>71 Sales occupations</v>
      </c>
      <c r="BP139" s="27">
        <f t="shared" si="311"/>
        <v>-0.73436703592482022</v>
      </c>
      <c r="BQ139" s="27">
        <f t="shared" si="311"/>
        <v>-0.38275559207611298</v>
      </c>
      <c r="BR139" s="27">
        <f t="shared" si="311"/>
        <v>-0.87153811964307071</v>
      </c>
      <c r="BS139" s="27">
        <f t="shared" si="311"/>
        <v>-1.2144675234165794</v>
      </c>
      <c r="BT139" s="27">
        <f t="shared" si="312"/>
        <v>-2.0860056430596501</v>
      </c>
      <c r="BZ139" t="str">
        <f t="shared" si="323"/>
        <v>71 Sales occupations</v>
      </c>
      <c r="CA139" s="68">
        <f t="shared" si="313"/>
        <v>0.57587680439681721</v>
      </c>
      <c r="CB139" s="68">
        <f t="shared" si="313"/>
        <v>-0.14523818498066721</v>
      </c>
      <c r="CC139" s="68">
        <f t="shared" si="313"/>
        <v>-0.78036468780683244</v>
      </c>
      <c r="CD139" s="68">
        <f t="shared" si="313"/>
        <v>-2.3123780132607168</v>
      </c>
      <c r="CE139" s="68">
        <f t="shared" si="314"/>
        <v>-3.0927427010675492</v>
      </c>
      <c r="CK139" t="str">
        <f t="shared" si="324"/>
        <v>71 Sales occupations</v>
      </c>
      <c r="CL139" s="68">
        <f t="shared" si="315"/>
        <v>-0.24720973727997819</v>
      </c>
      <c r="CM139" s="68">
        <f t="shared" si="315"/>
        <v>0.20295902912902908</v>
      </c>
      <c r="CN139" s="68">
        <f t="shared" si="315"/>
        <v>-0.50338785812666598</v>
      </c>
      <c r="CO139" s="68">
        <f t="shared" si="315"/>
        <v>-0.23893617471910167</v>
      </c>
      <c r="CP139" s="68">
        <f t="shared" si="316"/>
        <v>-0.74232403284576765</v>
      </c>
    </row>
    <row r="140" spans="1:94" x14ac:dyDescent="0.2">
      <c r="A140" t="str">
        <f t="shared" si="298"/>
        <v>72 Customer service occupations</v>
      </c>
      <c r="B140" s="27">
        <f t="shared" si="299"/>
        <v>3.8391473279890259E-3</v>
      </c>
      <c r="C140" s="27">
        <f t="shared" si="299"/>
        <v>1.626509652658422E-3</v>
      </c>
      <c r="D140" s="27">
        <f t="shared" si="299"/>
        <v>1.8446345342547497E-2</v>
      </c>
      <c r="E140" s="27">
        <f t="shared" si="299"/>
        <v>3.004515979890042E-2</v>
      </c>
      <c r="F140" s="27">
        <f t="shared" si="300"/>
        <v>4.8491505141447913E-2</v>
      </c>
      <c r="L140" t="str">
        <f t="shared" si="317"/>
        <v>72 Customer service occupations</v>
      </c>
      <c r="M140" s="27">
        <f t="shared" si="301"/>
        <v>4.9283276087768307E-2</v>
      </c>
      <c r="N140" s="27">
        <f t="shared" si="301"/>
        <v>1.672452787863829E-2</v>
      </c>
      <c r="O140" s="27">
        <f t="shared" si="301"/>
        <v>0.18599957009331977</v>
      </c>
      <c r="P140" s="27">
        <f t="shared" si="301"/>
        <v>0.3048669482366192</v>
      </c>
      <c r="Q140" s="27">
        <f t="shared" si="302"/>
        <v>0.49086651832993899</v>
      </c>
      <c r="W140" t="str">
        <f t="shared" si="318"/>
        <v>72 Customer service occupations</v>
      </c>
      <c r="X140" s="27">
        <f t="shared" si="303"/>
        <v>4.5337816168515177E-2</v>
      </c>
      <c r="Y140" s="27">
        <f t="shared" si="303"/>
        <v>0.1214176127671438</v>
      </c>
      <c r="Z140" s="27">
        <f t="shared" si="303"/>
        <v>0.45659763146970944</v>
      </c>
      <c r="AA140" s="27">
        <f t="shared" si="303"/>
        <v>0.48078097170997847</v>
      </c>
      <c r="AB140" s="27">
        <f t="shared" si="304"/>
        <v>0.93737860317968791</v>
      </c>
      <c r="AH140" t="str">
        <f t="shared" si="319"/>
        <v>72 Customer service occupations</v>
      </c>
      <c r="AI140" s="27">
        <f t="shared" si="305"/>
        <v>1.2870424617483528E-2</v>
      </c>
      <c r="AJ140" s="27">
        <f t="shared" si="305"/>
        <v>3.9334478229505643E-2</v>
      </c>
      <c r="AK140" s="27">
        <f t="shared" si="305"/>
        <v>0.13994404086412165</v>
      </c>
      <c r="AL140" s="27">
        <f t="shared" si="305"/>
        <v>0.13008926608189375</v>
      </c>
      <c r="AM140" s="27">
        <f t="shared" si="306"/>
        <v>0.27003330694601541</v>
      </c>
      <c r="AS140" t="str">
        <f t="shared" si="320"/>
        <v>72 Customer service occupations</v>
      </c>
      <c r="AT140" s="27">
        <f t="shared" si="307"/>
        <v>-1.1170051768087941E-2</v>
      </c>
      <c r="AU140" s="27">
        <f t="shared" si="307"/>
        <v>2.9698280574048386E-2</v>
      </c>
      <c r="AV140" s="27">
        <f t="shared" si="307"/>
        <v>0.13698797271301144</v>
      </c>
      <c r="AW140" s="27">
        <f t="shared" si="307"/>
        <v>8.7383492959183628E-2</v>
      </c>
      <c r="AX140" s="27">
        <f t="shared" si="308"/>
        <v>0.22437146567219507</v>
      </c>
      <c r="BD140" t="str">
        <f t="shared" si="321"/>
        <v>72 Customer service occupations</v>
      </c>
      <c r="BE140" s="27">
        <f t="shared" si="309"/>
        <v>0.1165517031587735</v>
      </c>
      <c r="BF140" s="27">
        <f t="shared" si="309"/>
        <v>0.12156177868449869</v>
      </c>
      <c r="BG140" s="27">
        <f t="shared" si="309"/>
        <v>0.40796817005699526</v>
      </c>
      <c r="BH140" s="27">
        <f t="shared" si="309"/>
        <v>0.30836503946206939</v>
      </c>
      <c r="BI140" s="27">
        <f t="shared" si="310"/>
        <v>0.71633320951906465</v>
      </c>
      <c r="BO140" t="str">
        <f t="shared" si="322"/>
        <v>72 Customer service occupations</v>
      </c>
      <c r="BP140" s="27">
        <f t="shared" si="311"/>
        <v>0.10253604247734405</v>
      </c>
      <c r="BQ140" s="27">
        <f t="shared" si="311"/>
        <v>-5.3395974929829393E-2</v>
      </c>
      <c r="BR140" s="27">
        <f t="shared" si="311"/>
        <v>0.25800694159913351</v>
      </c>
      <c r="BS140" s="27">
        <f t="shared" si="311"/>
        <v>-0.17396446754750072</v>
      </c>
      <c r="BT140" s="27">
        <f t="shared" si="312"/>
        <v>8.4042474051632787E-2</v>
      </c>
      <c r="BZ140" t="str">
        <f t="shared" si="323"/>
        <v>72 Customer service occupations</v>
      </c>
      <c r="CA140" s="68">
        <f t="shared" si="313"/>
        <v>0.10598397827725159</v>
      </c>
      <c r="CB140" s="68">
        <f t="shared" si="313"/>
        <v>1.1788817898784387E-2</v>
      </c>
      <c r="CC140" s="68">
        <f t="shared" si="313"/>
        <v>1.6523020573383174E-2</v>
      </c>
      <c r="CD140" s="68">
        <f t="shared" si="313"/>
        <v>-0.12498395055745493</v>
      </c>
      <c r="CE140" s="68">
        <f t="shared" si="314"/>
        <v>-0.10846092998407175</v>
      </c>
      <c r="CK140" t="str">
        <f t="shared" si="324"/>
        <v>72 Customer service occupations</v>
      </c>
      <c r="CL140" s="68">
        <f t="shared" si="315"/>
        <v>2.1298102558481941E-2</v>
      </c>
      <c r="CM140" s="68">
        <f t="shared" si="315"/>
        <v>3.3240672108921759E-2</v>
      </c>
      <c r="CN140" s="68">
        <f t="shared" si="315"/>
        <v>7.5570502379228272E-2</v>
      </c>
      <c r="CO140" s="68">
        <f t="shared" si="315"/>
        <v>2.4753296291382842E-2</v>
      </c>
      <c r="CP140" s="68">
        <f t="shared" si="316"/>
        <v>0.10032379867061111</v>
      </c>
    </row>
    <row r="141" spans="1:94" x14ac:dyDescent="0.2">
      <c r="A141" t="str">
        <f t="shared" si="298"/>
        <v>81 Process, plant and machine operatives</v>
      </c>
      <c r="B141" s="27">
        <f t="shared" si="299"/>
        <v>5.4968074191957695E-3</v>
      </c>
      <c r="C141" s="27">
        <f t="shared" si="299"/>
        <v>-4.5223161852725943E-3</v>
      </c>
      <c r="D141" s="27">
        <f t="shared" si="299"/>
        <v>1.4337265738313395E-2</v>
      </c>
      <c r="E141" s="27">
        <f t="shared" si="299"/>
        <v>3.7608109705212348E-2</v>
      </c>
      <c r="F141" s="27">
        <f t="shared" si="300"/>
        <v>5.1945375443525746E-2</v>
      </c>
      <c r="L141" t="str">
        <f t="shared" si="317"/>
        <v>81 Process, plant and machine operatives</v>
      </c>
      <c r="M141" s="27">
        <f t="shared" si="301"/>
        <v>2.7475664807966454E-2</v>
      </c>
      <c r="N141" s="27">
        <f t="shared" si="301"/>
        <v>-2.0723431207742532E-2</v>
      </c>
      <c r="O141" s="27">
        <f t="shared" si="301"/>
        <v>0.11195889114113855</v>
      </c>
      <c r="P141" s="27">
        <f t="shared" si="301"/>
        <v>0.20873378450932992</v>
      </c>
      <c r="Q141" s="27">
        <f t="shared" si="302"/>
        <v>0.32069267565046844</v>
      </c>
      <c r="W141" t="str">
        <f t="shared" si="318"/>
        <v>81 Process, plant and machine operatives</v>
      </c>
      <c r="X141" s="27">
        <f t="shared" si="303"/>
        <v>-2.7899817255802706E-2</v>
      </c>
      <c r="Y141" s="27">
        <f t="shared" si="303"/>
        <v>-3.0496142900845846E-2</v>
      </c>
      <c r="Z141" s="27">
        <f t="shared" si="303"/>
        <v>0.2270408942988813</v>
      </c>
      <c r="AA141" s="27">
        <f t="shared" si="303"/>
        <v>0.35453027704570483</v>
      </c>
      <c r="AB141" s="27">
        <f t="shared" si="304"/>
        <v>0.58157117134458614</v>
      </c>
      <c r="AH141" t="str">
        <f t="shared" si="319"/>
        <v>81 Process, plant and machine operatives</v>
      </c>
      <c r="AI141" s="27">
        <f t="shared" si="305"/>
        <v>-6.3675750220386074E-3</v>
      </c>
      <c r="AJ141" s="27">
        <f t="shared" si="305"/>
        <v>-1.2991234205977392E-2</v>
      </c>
      <c r="AK141" s="27">
        <f t="shared" si="305"/>
        <v>9.6000749093396592E-2</v>
      </c>
      <c r="AL141" s="27">
        <f t="shared" si="305"/>
        <v>0.1506835711548713</v>
      </c>
      <c r="AM141" s="27">
        <f t="shared" si="306"/>
        <v>0.24668432024826789</v>
      </c>
      <c r="AS141" t="str">
        <f t="shared" si="320"/>
        <v>81 Process, plant and machine operatives</v>
      </c>
      <c r="AT141" s="27">
        <f t="shared" si="307"/>
        <v>-3.0341981931700623E-2</v>
      </c>
      <c r="AU141" s="27">
        <f t="shared" si="307"/>
        <v>-3.4353849656366287E-2</v>
      </c>
      <c r="AV141" s="27">
        <f t="shared" si="307"/>
        <v>0.17925385196688459</v>
      </c>
      <c r="AW141" s="27">
        <f t="shared" si="307"/>
        <v>0.18617714425169846</v>
      </c>
      <c r="AX141" s="27">
        <f t="shared" si="308"/>
        <v>0.36543099621858305</v>
      </c>
      <c r="BD141" t="str">
        <f t="shared" si="321"/>
        <v>81 Process, plant and machine operatives</v>
      </c>
      <c r="BE141" s="27">
        <f t="shared" si="309"/>
        <v>-3.8389342379539837E-2</v>
      </c>
      <c r="BF141" s="27">
        <f t="shared" si="309"/>
        <v>-0.37303039922076398</v>
      </c>
      <c r="BG141" s="27">
        <f t="shared" si="309"/>
        <v>0.76371989193517154</v>
      </c>
      <c r="BH141" s="27">
        <f t="shared" si="309"/>
        <v>0.55814730650413669</v>
      </c>
      <c r="BI141" s="27">
        <f t="shared" si="310"/>
        <v>1.3218671984393082</v>
      </c>
      <c r="BO141" t="str">
        <f t="shared" si="322"/>
        <v>81 Process, plant and machine operatives</v>
      </c>
      <c r="BP141" s="27">
        <f t="shared" si="311"/>
        <v>-0.34850436224010739</v>
      </c>
      <c r="BQ141" s="27">
        <f t="shared" si="311"/>
        <v>-0.24213130517884185</v>
      </c>
      <c r="BR141" s="27">
        <f t="shared" si="311"/>
        <v>0.49521208959746676</v>
      </c>
      <c r="BS141" s="27">
        <f t="shared" si="311"/>
        <v>-0.20820957750031255</v>
      </c>
      <c r="BT141" s="27">
        <f t="shared" si="312"/>
        <v>0.28700251209715422</v>
      </c>
      <c r="BZ141" t="str">
        <f t="shared" si="323"/>
        <v>81 Process, plant and machine operatives</v>
      </c>
      <c r="CA141" s="68">
        <f t="shared" si="313"/>
        <v>0.19858405478617991</v>
      </c>
      <c r="CB141" s="68">
        <f t="shared" si="313"/>
        <v>-0.49578172379910712</v>
      </c>
      <c r="CC141" s="68">
        <f t="shared" si="313"/>
        <v>0.11654515117369058</v>
      </c>
      <c r="CD141" s="68">
        <f t="shared" si="313"/>
        <v>-1.3091388900884726</v>
      </c>
      <c r="CE141" s="68">
        <f t="shared" si="314"/>
        <v>-1.1925937389147823</v>
      </c>
      <c r="CK141" t="str">
        <f t="shared" si="324"/>
        <v>81 Process, plant and machine operatives</v>
      </c>
      <c r="CL141" s="68">
        <f t="shared" si="315"/>
        <v>-0.14276638895951355</v>
      </c>
      <c r="CM141" s="68">
        <f t="shared" si="315"/>
        <v>9.6702130161299693E-2</v>
      </c>
      <c r="CN141" s="68">
        <f t="shared" si="315"/>
        <v>-0.35044364999187227</v>
      </c>
      <c r="CO141" s="68">
        <f t="shared" si="315"/>
        <v>-0.13784034900344871</v>
      </c>
      <c r="CP141" s="68">
        <f t="shared" si="316"/>
        <v>-0.48828399899532099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4.0224916373515496E-3</v>
      </c>
      <c r="C142" s="27">
        <f t="shared" si="299"/>
        <v>-4.1645234855135146E-3</v>
      </c>
      <c r="D142" s="27">
        <f t="shared" si="299"/>
        <v>1.5423511218094051E-2</v>
      </c>
      <c r="E142" s="27">
        <f t="shared" si="299"/>
        <v>2.2134910349421097E-2</v>
      </c>
      <c r="F142" s="27">
        <f t="shared" si="300"/>
        <v>3.7558421567515148E-2</v>
      </c>
      <c r="L142" t="str">
        <f t="shared" si="317"/>
        <v>82 Transport and mobile machine drivers and operatives</v>
      </c>
      <c r="M142" s="27">
        <f t="shared" si="301"/>
        <v>5.9204298360586438E-2</v>
      </c>
      <c r="N142" s="27">
        <f t="shared" si="301"/>
        <v>-2.4654382926903279E-2</v>
      </c>
      <c r="O142" s="27">
        <f t="shared" si="301"/>
        <v>0.10663662734479032</v>
      </c>
      <c r="P142" s="27">
        <f t="shared" si="301"/>
        <v>0.17776315310426899</v>
      </c>
      <c r="Q142" s="27">
        <f t="shared" si="302"/>
        <v>0.28439978044905934</v>
      </c>
      <c r="W142" t="str">
        <f t="shared" si="318"/>
        <v>82 Transport and mobile machine drivers and operatives</v>
      </c>
      <c r="X142" s="27">
        <f t="shared" si="303"/>
        <v>5.1353395992766393E-2</v>
      </c>
      <c r="Y142" s="27">
        <f t="shared" si="303"/>
        <v>-3.0463552358721613E-2</v>
      </c>
      <c r="Z142" s="27">
        <f t="shared" si="303"/>
        <v>0.13742775141385122</v>
      </c>
      <c r="AA142" s="27">
        <f t="shared" si="303"/>
        <v>0.21103967371226251</v>
      </c>
      <c r="AB142" s="27">
        <f t="shared" si="304"/>
        <v>0.34846742512611373</v>
      </c>
      <c r="AH142" t="str">
        <f t="shared" si="319"/>
        <v>82 Transport and mobile machine drivers and operatives</v>
      </c>
      <c r="AI142" s="27">
        <f t="shared" si="305"/>
        <v>3.6041994395317689E-2</v>
      </c>
      <c r="AJ142" s="27">
        <f t="shared" si="305"/>
        <v>-6.646360524668965E-3</v>
      </c>
      <c r="AK142" s="27">
        <f t="shared" si="305"/>
        <v>7.7640625580258027E-2</v>
      </c>
      <c r="AL142" s="27">
        <f t="shared" si="305"/>
        <v>9.4917582182091675E-2</v>
      </c>
      <c r="AM142" s="27">
        <f t="shared" si="306"/>
        <v>0.1725582077623497</v>
      </c>
      <c r="AS142" t="str">
        <f t="shared" si="320"/>
        <v>82 Transport and mobile machine drivers and operatives</v>
      </c>
      <c r="AT142" s="27">
        <f t="shared" si="307"/>
        <v>9.7648270378872803E-3</v>
      </c>
      <c r="AU142" s="27">
        <f t="shared" si="307"/>
        <v>-3.6312332133181635E-2</v>
      </c>
      <c r="AV142" s="27">
        <f t="shared" si="307"/>
        <v>0.11419078180271103</v>
      </c>
      <c r="AW142" s="27">
        <f t="shared" si="307"/>
        <v>9.7255689679228041E-2</v>
      </c>
      <c r="AX142" s="27">
        <f t="shared" si="308"/>
        <v>0.21144647148193907</v>
      </c>
      <c r="BD142" t="str">
        <f t="shared" si="321"/>
        <v>82 Transport and mobile machine drivers and operatives</v>
      </c>
      <c r="BE142" s="27">
        <f t="shared" si="309"/>
        <v>2.7020883091438463E-2</v>
      </c>
      <c r="BF142" s="27">
        <f t="shared" si="309"/>
        <v>-0.3181087640470095</v>
      </c>
      <c r="BG142" s="27">
        <f t="shared" si="309"/>
        <v>0.37524259759580469</v>
      </c>
      <c r="BH142" s="27">
        <f t="shared" si="309"/>
        <v>0.37295695159765518</v>
      </c>
      <c r="BI142" s="27">
        <f t="shared" si="310"/>
        <v>0.74819954919345988</v>
      </c>
      <c r="BO142" t="str">
        <f t="shared" si="322"/>
        <v>82 Transport and mobile machine drivers and operatives</v>
      </c>
      <c r="BP142" s="27">
        <f t="shared" si="311"/>
        <v>-0.13468155367689727</v>
      </c>
      <c r="BQ142" s="27">
        <f t="shared" si="311"/>
        <v>-0.1698303935641694</v>
      </c>
      <c r="BR142" s="27">
        <f t="shared" si="311"/>
        <v>0.11091051688915332</v>
      </c>
      <c r="BS142" s="27">
        <f t="shared" si="311"/>
        <v>-8.8043943957141213E-2</v>
      </c>
      <c r="BT142" s="27">
        <f t="shared" si="312"/>
        <v>2.2866572932012108E-2</v>
      </c>
      <c r="BZ142" t="str">
        <f t="shared" si="323"/>
        <v>82 Transport and mobile machine drivers and operatives</v>
      </c>
      <c r="CA142" s="68">
        <f t="shared" si="313"/>
        <v>0.36632633857825692</v>
      </c>
      <c r="CB142" s="68">
        <f t="shared" si="313"/>
        <v>-0.67810817090951137</v>
      </c>
      <c r="CC142" s="68">
        <f t="shared" si="313"/>
        <v>-8.3429876847281648E-2</v>
      </c>
      <c r="CD142" s="68">
        <f t="shared" si="313"/>
        <v>-0.33887428652577367</v>
      </c>
      <c r="CE142" s="68">
        <f t="shared" si="314"/>
        <v>-0.42230416337305532</v>
      </c>
      <c r="CK142" t="str">
        <f t="shared" si="324"/>
        <v>82 Transport and mobile machine drivers and operatives</v>
      </c>
      <c r="CL142" s="68">
        <f t="shared" si="315"/>
        <v>0.10537329275154794</v>
      </c>
      <c r="CM142" s="68">
        <f t="shared" si="315"/>
        <v>0.26464811542436173</v>
      </c>
      <c r="CN142" s="68">
        <f t="shared" si="315"/>
        <v>-0.22338717597588487</v>
      </c>
      <c r="CO142" s="68">
        <f t="shared" si="315"/>
        <v>-0.28492286612577</v>
      </c>
      <c r="CP142" s="68">
        <f t="shared" si="316"/>
        <v>-0.50831004210165487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-4.0409002520662538E-5</v>
      </c>
      <c r="C143" s="27">
        <f t="shared" si="299"/>
        <v>-5.0222238419764693E-5</v>
      </c>
      <c r="D143" s="27">
        <f t="shared" si="299"/>
        <v>5.4284234343398267E-5</v>
      </c>
      <c r="E143" s="27">
        <f t="shared" si="299"/>
        <v>1.3481775749365772E-4</v>
      </c>
      <c r="F143" s="27">
        <f t="shared" si="300"/>
        <v>1.8910199183705599E-4</v>
      </c>
      <c r="L143" t="str">
        <f t="shared" si="317"/>
        <v>91 Elementary trades and related occupations</v>
      </c>
      <c r="M143" s="27">
        <f t="shared" si="301"/>
        <v>2.0630917224652087E-2</v>
      </c>
      <c r="N143" s="27">
        <f t="shared" si="301"/>
        <v>-2.3111189031894769E-2</v>
      </c>
      <c r="O143" s="27">
        <f t="shared" si="301"/>
        <v>4.3785115296556903E-2</v>
      </c>
      <c r="P143" s="27">
        <f t="shared" si="301"/>
        <v>7.7827663862328866E-2</v>
      </c>
      <c r="Q143" s="27">
        <f t="shared" si="302"/>
        <v>0.12161277915888577</v>
      </c>
      <c r="W143" t="str">
        <f t="shared" si="318"/>
        <v>91 Elementary trades and related occupations</v>
      </c>
      <c r="X143" s="27">
        <f t="shared" si="303"/>
        <v>-3.6039797572826215E-2</v>
      </c>
      <c r="Y143" s="27">
        <f t="shared" si="303"/>
        <v>-1.1723333471205521E-2</v>
      </c>
      <c r="Z143" s="27">
        <f t="shared" si="303"/>
        <v>3.0935191879694901E-2</v>
      </c>
      <c r="AA143" s="27">
        <f t="shared" si="303"/>
        <v>3.3393201371420878E-2</v>
      </c>
      <c r="AB143" s="27">
        <f t="shared" si="304"/>
        <v>6.4328393251115779E-2</v>
      </c>
      <c r="AH143" t="str">
        <f t="shared" si="319"/>
        <v>91 Elementary trades and related occupations</v>
      </c>
      <c r="AI143" s="27">
        <f t="shared" si="305"/>
        <v>-1.7211888480121701E-2</v>
      </c>
      <c r="AJ143" s="27">
        <f t="shared" si="305"/>
        <v>-1.767438335819832E-2</v>
      </c>
      <c r="AK143" s="27">
        <f t="shared" si="305"/>
        <v>1.78634398469108E-2</v>
      </c>
      <c r="AL143" s="27">
        <f t="shared" si="305"/>
        <v>3.9122266481453172E-2</v>
      </c>
      <c r="AM143" s="27">
        <f t="shared" si="306"/>
        <v>5.6985706328363972E-2</v>
      </c>
      <c r="AS143" t="str">
        <f t="shared" si="320"/>
        <v>91 Elementary trades and related occupations</v>
      </c>
      <c r="AT143" s="27">
        <f t="shared" si="307"/>
        <v>-2.7888228885028898E-2</v>
      </c>
      <c r="AU143" s="27">
        <f t="shared" si="307"/>
        <v>-1.5829788478828599E-3</v>
      </c>
      <c r="AV143" s="27">
        <f t="shared" si="307"/>
        <v>1.9916633737759315E-2</v>
      </c>
      <c r="AW143" s="27">
        <f t="shared" si="307"/>
        <v>2.7245547769839534E-2</v>
      </c>
      <c r="AX143" s="27">
        <f t="shared" si="308"/>
        <v>4.7162181507598849E-2</v>
      </c>
      <c r="BD143" t="str">
        <f t="shared" si="321"/>
        <v>91 Elementary trades and related occupations</v>
      </c>
      <c r="BE143" s="27">
        <f t="shared" si="309"/>
        <v>-0.14289014019549962</v>
      </c>
      <c r="BF143" s="27">
        <f t="shared" si="309"/>
        <v>-0.10705838146380575</v>
      </c>
      <c r="BG143" s="27">
        <f t="shared" si="309"/>
        <v>1.4133834036512249E-2</v>
      </c>
      <c r="BH143" s="27">
        <f t="shared" si="309"/>
        <v>0.1611158408349711</v>
      </c>
      <c r="BI143" s="27">
        <f t="shared" si="310"/>
        <v>0.17524967487148335</v>
      </c>
      <c r="BO143" t="str">
        <f t="shared" si="322"/>
        <v>91 Elementary trades and related occupations</v>
      </c>
      <c r="BP143" s="27">
        <f t="shared" si="311"/>
        <v>-0.44238395636179795</v>
      </c>
      <c r="BQ143" s="27">
        <f t="shared" si="311"/>
        <v>-8.9665704883111097E-2</v>
      </c>
      <c r="BR143" s="27">
        <f t="shared" si="311"/>
        <v>-0.22355830277657851</v>
      </c>
      <c r="BS143" s="27">
        <f t="shared" si="311"/>
        <v>-0.1317807383654156</v>
      </c>
      <c r="BT143" s="27">
        <f t="shared" si="312"/>
        <v>-0.35533904114199411</v>
      </c>
      <c r="BZ143" t="str">
        <f t="shared" si="323"/>
        <v>91 Elementary trades and related occupations</v>
      </c>
      <c r="CA143" s="68">
        <f t="shared" si="313"/>
        <v>1.6850788275218465E-2</v>
      </c>
      <c r="CB143" s="68">
        <f t="shared" si="313"/>
        <v>-0.37803770870558684</v>
      </c>
      <c r="CC143" s="68">
        <f t="shared" si="313"/>
        <v>-0.3110315528132388</v>
      </c>
      <c r="CD143" s="68">
        <f t="shared" si="313"/>
        <v>-0.21661388337753107</v>
      </c>
      <c r="CE143" s="68">
        <f t="shared" si="314"/>
        <v>-0.52764543619076987</v>
      </c>
      <c r="CK143" t="str">
        <f t="shared" si="324"/>
        <v>91 Elementary trades and related occupations</v>
      </c>
      <c r="CL143" s="68">
        <f t="shared" si="315"/>
        <v>-6.931413916696616E-2</v>
      </c>
      <c r="CM143" s="68">
        <f t="shared" si="315"/>
        <v>9.8024463263128969E-2</v>
      </c>
      <c r="CN143" s="68">
        <f t="shared" si="315"/>
        <v>-0.14918977283248158</v>
      </c>
      <c r="CO143" s="68">
        <f t="shared" si="315"/>
        <v>-4.8539341903486299E-4</v>
      </c>
      <c r="CP143" s="68">
        <f t="shared" si="316"/>
        <v>-0.14967516625151644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2.6673577001691401E-3</v>
      </c>
      <c r="C144" s="27">
        <f t="shared" si="299"/>
        <v>-2.0694789823217825E-3</v>
      </c>
      <c r="D144" s="27">
        <f t="shared" si="299"/>
        <v>1.4075456427123437E-2</v>
      </c>
      <c r="E144" s="27">
        <f t="shared" si="299"/>
        <v>1.8372587498775475E-2</v>
      </c>
      <c r="F144" s="27">
        <f t="shared" si="300"/>
        <v>3.2448043925898909E-2</v>
      </c>
      <c r="L144" t="str">
        <f t="shared" ref="L144" si="325">A144</f>
        <v>92 Elementary administration and service occupations</v>
      </c>
      <c r="M144" s="27">
        <f t="shared" si="301"/>
        <v>0.16348177048698775</v>
      </c>
      <c r="N144" s="27">
        <f t="shared" si="301"/>
        <v>-9.3517646920523445E-3</v>
      </c>
      <c r="O144" s="27">
        <f t="shared" si="301"/>
        <v>0.48227827196516715</v>
      </c>
      <c r="P144" s="27">
        <f t="shared" si="301"/>
        <v>0.9403950517680344</v>
      </c>
      <c r="Q144" s="27">
        <f t="shared" si="302"/>
        <v>1.4226733237332017</v>
      </c>
      <c r="W144" t="str">
        <f t="shared" ref="W144" si="326">A144</f>
        <v>92 Elementary administration and service occupations</v>
      </c>
      <c r="X144" s="27">
        <f t="shared" si="303"/>
        <v>0.15056084773407186</v>
      </c>
      <c r="Y144" s="27">
        <f t="shared" si="303"/>
        <v>0.12926746067935246</v>
      </c>
      <c r="Z144" s="27">
        <f t="shared" si="303"/>
        <v>0.7808548669558788</v>
      </c>
      <c r="AA144" s="27">
        <f t="shared" si="303"/>
        <v>0.92408142751700906</v>
      </c>
      <c r="AB144" s="27">
        <f t="shared" si="304"/>
        <v>1.7049362944728879</v>
      </c>
      <c r="AH144" t="str">
        <f t="shared" ref="AH144" si="327">L144</f>
        <v>92 Elementary administration and service occupations</v>
      </c>
      <c r="AI144" s="27">
        <f t="shared" si="305"/>
        <v>3.270760840213971E-2</v>
      </c>
      <c r="AJ144" s="27">
        <f t="shared" si="305"/>
        <v>5.9435119333089315E-2</v>
      </c>
      <c r="AK144" s="27">
        <f t="shared" si="305"/>
        <v>0.35059522522633024</v>
      </c>
      <c r="AL144" s="27">
        <f t="shared" si="305"/>
        <v>0.45625844434687912</v>
      </c>
      <c r="AM144" s="27">
        <f t="shared" si="306"/>
        <v>0.80685366957320936</v>
      </c>
      <c r="AS144" t="str">
        <f t="shared" ref="AS144" si="328">W144</f>
        <v>92 Elementary administration and service occupations</v>
      </c>
      <c r="AT144" s="27">
        <f t="shared" si="307"/>
        <v>2.0763694913071173E-2</v>
      </c>
      <c r="AU144" s="27">
        <f t="shared" si="307"/>
        <v>0.10378055454870461</v>
      </c>
      <c r="AV144" s="27">
        <f t="shared" si="307"/>
        <v>0.27849161157411384</v>
      </c>
      <c r="AW144" s="27">
        <f t="shared" si="307"/>
        <v>0.38883836445972575</v>
      </c>
      <c r="AX144" s="27">
        <f t="shared" si="308"/>
        <v>0.66732997603383959</v>
      </c>
      <c r="BD144" t="str">
        <f t="shared" ref="BD144" si="329">AH144</f>
        <v>92 Elementary administration and service occupations</v>
      </c>
      <c r="BE144" s="27">
        <f t="shared" si="309"/>
        <v>-1.4266706913934613E-2</v>
      </c>
      <c r="BF144" s="27">
        <f t="shared" si="309"/>
        <v>-0.54714285249514027</v>
      </c>
      <c r="BG144" s="27">
        <f t="shared" si="309"/>
        <v>0.31731653602673404</v>
      </c>
      <c r="BH144" s="27">
        <f t="shared" si="309"/>
        <v>-7.5958525737675586E-2</v>
      </c>
      <c r="BI144" s="27">
        <f t="shared" si="310"/>
        <v>0.24135801028905846</v>
      </c>
      <c r="BO144" t="str">
        <f t="shared" ref="BO144" si="330">AS144</f>
        <v>92 Elementary administration and service occupations</v>
      </c>
      <c r="BP144" s="27">
        <f t="shared" si="311"/>
        <v>-0.41644751367358523</v>
      </c>
      <c r="BQ144" s="27">
        <f t="shared" si="311"/>
        <v>-0.89959181412620737</v>
      </c>
      <c r="BR144" s="27">
        <f t="shared" si="311"/>
        <v>0.14303390536670868</v>
      </c>
      <c r="BS144" s="27">
        <f t="shared" si="311"/>
        <v>-1.3982301452256873</v>
      </c>
      <c r="BT144" s="27">
        <f t="shared" si="312"/>
        <v>-1.2551962398589787</v>
      </c>
      <c r="BZ144" t="str">
        <f t="shared" ref="BZ144" si="331">BD144</f>
        <v>92 Elementary administration and service occupations</v>
      </c>
      <c r="CA144" s="68">
        <f t="shared" si="313"/>
        <v>1.0035938523171257</v>
      </c>
      <c r="CB144" s="68">
        <f t="shared" si="313"/>
        <v>-0.99700433793971044</v>
      </c>
      <c r="CC144" s="68">
        <f t="shared" si="313"/>
        <v>0.17579405136085402</v>
      </c>
      <c r="CD144" s="68">
        <f t="shared" si="313"/>
        <v>-1.9429630584230093</v>
      </c>
      <c r="CE144" s="68">
        <f t="shared" si="314"/>
        <v>-1.7671690070621553</v>
      </c>
      <c r="CK144" t="str">
        <f t="shared" ref="CK144" si="332">BO144</f>
        <v>92 Elementary administration and service occupations</v>
      </c>
      <c r="CL144" s="68">
        <f t="shared" si="315"/>
        <v>-0.68892294758784067</v>
      </c>
      <c r="CM144" s="68">
        <f t="shared" si="315"/>
        <v>0.15441009861960331</v>
      </c>
      <c r="CN144" s="68">
        <f t="shared" si="315"/>
        <v>-0.60758730927840521</v>
      </c>
      <c r="CO144" s="68">
        <f t="shared" si="315"/>
        <v>-9.3359948596938303E-2</v>
      </c>
      <c r="CP144" s="68">
        <f t="shared" si="316"/>
        <v>-0.70094725787534351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1.2127397561910751</v>
      </c>
      <c r="C146" s="29">
        <f>D35-C35</f>
        <v>-0.10337778299188649</v>
      </c>
      <c r="D146" s="29">
        <f>E35-D35</f>
        <v>1.7761283249991893</v>
      </c>
      <c r="E146" s="29">
        <f>F35-E35</f>
        <v>3.5961803636172869</v>
      </c>
      <c r="F146" s="29">
        <f t="shared" ref="F146" si="334">F35-D35</f>
        <v>5.3723086886164761</v>
      </c>
      <c r="L146" s="24" t="str">
        <f t="shared" ref="L146" si="335">L35</f>
        <v>All occupations</v>
      </c>
      <c r="M146" s="29">
        <f>N35-M35</f>
        <v>8.4171922341663148</v>
      </c>
      <c r="N146" s="29">
        <f t="shared" ref="N146" si="336">O35-N35</f>
        <v>0.68309072446650987</v>
      </c>
      <c r="O146" s="29">
        <f>P35-O35</f>
        <v>12.041772937257939</v>
      </c>
      <c r="P146" s="29">
        <f>Q35-P35</f>
        <v>24.95955015284337</v>
      </c>
      <c r="Q146" s="29">
        <f>Q35-O35</f>
        <v>37.001323090101309</v>
      </c>
      <c r="W146" s="24" t="str">
        <f t="shared" ref="W146" si="337">W35</f>
        <v>All occupations</v>
      </c>
      <c r="X146" s="29">
        <f>Y35-X35</f>
        <v>1.5796444486314982</v>
      </c>
      <c r="Y146" s="29">
        <f t="shared" ref="Y146" si="338">Z35-Y35</f>
        <v>3.2469727958502972</v>
      </c>
      <c r="Z146" s="29">
        <f>AA35-Z35</f>
        <v>8.5351306732894443</v>
      </c>
      <c r="AA146" s="29">
        <f>AB35-AA35</f>
        <v>10.600391848758832</v>
      </c>
      <c r="AB146" s="29">
        <f>AB35-Z35</f>
        <v>19.135522522048277</v>
      </c>
      <c r="AH146" s="24" t="str">
        <f t="shared" ref="AH146" si="339">AH35</f>
        <v>All occupations</v>
      </c>
      <c r="AI146" s="29">
        <f>AJ35-AI35</f>
        <v>-2.0123869278873876</v>
      </c>
      <c r="AJ146" s="29">
        <f t="shared" ref="AJ146" si="340">AK35-AJ35</f>
        <v>0.96181067463194125</v>
      </c>
      <c r="AK146" s="29">
        <f>AL35-AK35</f>
        <v>1.1667899887407032</v>
      </c>
      <c r="AL146" s="29">
        <f>AM35-AL35</f>
        <v>2.2611265949784745</v>
      </c>
      <c r="AM146" s="29">
        <f>AM35-AK35</f>
        <v>3.4279165837191776</v>
      </c>
      <c r="AS146" s="24" t="str">
        <f t="shared" ref="AS146" si="341">AS35</f>
        <v>All occupations</v>
      </c>
      <c r="AT146" s="29">
        <f>AU35-AT35</f>
        <v>-0.17229309947519411</v>
      </c>
      <c r="AU146" s="29">
        <f t="shared" ref="AU146" si="342">AV35-AU35</f>
        <v>0.91823887599507259</v>
      </c>
      <c r="AV146" s="29">
        <f>AW35-AV35</f>
        <v>1.9736206927101989</v>
      </c>
      <c r="AW146" s="29">
        <f>AX35-AW35</f>
        <v>2.7802647035078785</v>
      </c>
      <c r="AX146" s="29">
        <f>AX35-AV35</f>
        <v>4.7538853962180774</v>
      </c>
      <c r="BD146" s="24" t="str">
        <f t="shared" ref="BD146" si="343">BD35</f>
        <v>All occupations</v>
      </c>
      <c r="BE146" s="29">
        <f>BF35-BE35</f>
        <v>3.8376417200937709</v>
      </c>
      <c r="BF146" s="29">
        <f t="shared" ref="BF146" si="344">BG35-BF35</f>
        <v>-3.6851203980828586</v>
      </c>
      <c r="BG146" s="29">
        <f>BH35-BG35</f>
        <v>2.9143314999424064</v>
      </c>
      <c r="BH146" s="29">
        <f>BI35-BH35</f>
        <v>3.8115685200932177</v>
      </c>
      <c r="BI146" s="29">
        <f>BI35-BG35</f>
        <v>6.725900020035624</v>
      </c>
      <c r="BO146" s="24" t="str">
        <f t="shared" ref="BO146" si="345">BO35</f>
        <v>All occupations</v>
      </c>
      <c r="BP146" s="29">
        <f>BQ35-BP35</f>
        <v>-4.1893180779672434</v>
      </c>
      <c r="BQ146" s="29">
        <f t="shared" ref="BQ146" si="346">BR35-BQ35</f>
        <v>-3.4818832362257126</v>
      </c>
      <c r="BR146" s="29">
        <f>BS35-BR35</f>
        <v>-5.1516921693656812</v>
      </c>
      <c r="BS146" s="29">
        <f>BT35-BS35</f>
        <v>-12.351014095531525</v>
      </c>
      <c r="BT146" s="29">
        <f>BT35-BR35</f>
        <v>-17.502706264897206</v>
      </c>
      <c r="BZ146" s="24" t="str">
        <f t="shared" ref="BZ146" si="347">BZ35</f>
        <v>All occupations</v>
      </c>
      <c r="CA146" s="70">
        <f>CB35-CA35</f>
        <v>6.3200333296377664</v>
      </c>
      <c r="CB146" s="70">
        <f t="shared" ref="CB146" si="348">CC35-CB35</f>
        <v>-4.4631085262196493</v>
      </c>
      <c r="CC146" s="70">
        <f>CD35-CC35</f>
        <v>-3.9140580064997081</v>
      </c>
      <c r="CD146" s="70">
        <f>CE35-CD35</f>
        <v>-10.872077734417616</v>
      </c>
      <c r="CE146" s="70">
        <f>CE35-CC35</f>
        <v>-14.786135740917324</v>
      </c>
      <c r="CK146" s="24" t="str">
        <f t="shared" ref="CK146" si="349">CK35</f>
        <v>All occupations</v>
      </c>
      <c r="CL146" s="70">
        <f>CM35-CL35</f>
        <v>-0.90525338339056383</v>
      </c>
      <c r="CM146" s="70">
        <f t="shared" ref="CM146" si="350">CN35-CM35</f>
        <v>2.1583768725762393</v>
      </c>
      <c r="CN146" s="70">
        <f>CO35-CN35</f>
        <v>-3.0910239410744644</v>
      </c>
      <c r="CO146" s="70">
        <f>CP35-CO35</f>
        <v>-2.2579903538498964</v>
      </c>
      <c r="CP146" s="70">
        <f>CP35-CN35</f>
        <v>-5.3490142949243609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Gloucestershire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0.42324036504387774</v>
      </c>
      <c r="C8" s="69">
        <f>'Basic T2'!O8</f>
        <v>3.4769183003496136</v>
      </c>
      <c r="D8" s="69">
        <f>'Basic T2'!Z8</f>
        <v>7.4530297930764977</v>
      </c>
      <c r="E8" s="69">
        <f>'Basic T2'!AK8</f>
        <v>1.4620040417830551</v>
      </c>
      <c r="F8" s="69">
        <f>'Basic T2'!AV8</f>
        <v>2.1309620406870553</v>
      </c>
      <c r="G8" s="69">
        <f>'Basic T2'!BG8</f>
        <v>5.3611334372286468</v>
      </c>
      <c r="H8" s="69">
        <f>'Basic T2'!BR8</f>
        <v>3.7748166466312671</v>
      </c>
      <c r="I8" s="69">
        <f>'Basic T2'!CC8</f>
        <v>2.6449519819179477</v>
      </c>
      <c r="J8" s="69">
        <f>'Basic T2'!CN8</f>
        <v>0.48810071734517135</v>
      </c>
      <c r="K8" s="309">
        <f>SUM(B8:J8)</f>
        <v>27.215157324063131</v>
      </c>
      <c r="L8" s="97"/>
      <c r="M8" s="97">
        <f t="shared" ref="M8:M33" si="0">B8/B$35*100</f>
        <v>7.6952451811209386</v>
      </c>
      <c r="N8" s="97">
        <f t="shared" ref="N8:N33" si="1">C8/C$35*100</f>
        <v>9.047656306883697</v>
      </c>
      <c r="O8" s="97">
        <f t="shared" ref="O8:O33" si="2">D8/D$35*100</f>
        <v>11.01412725376019</v>
      </c>
      <c r="P8" s="97">
        <f t="shared" ref="P8:P33" si="3">E8/E$35*100</f>
        <v>7.831570957077556</v>
      </c>
      <c r="Q8" s="97">
        <f t="shared" ref="Q8:Q33" si="4">F8/F$35*100</f>
        <v>10.944160741586101</v>
      </c>
      <c r="R8" s="97">
        <f t="shared" ref="R8:R33" si="5">G8/G$35*100</f>
        <v>7.004362881295406</v>
      </c>
      <c r="S8" s="97">
        <f t="shared" ref="S8:S33" si="6">H8/H$35*100</f>
        <v>5.7591385856668866</v>
      </c>
      <c r="T8" s="97">
        <f t="shared" ref="T8:T33" si="7">I8/I$35*100</f>
        <v>6.0975322109746877</v>
      </c>
      <c r="U8" s="97">
        <f t="shared" ref="U8:U33" si="8">J8/J$35*100</f>
        <v>4.0025727127116344</v>
      </c>
      <c r="V8" s="97">
        <f t="shared" ref="V8:V33" si="9">K8/K$35*100</f>
        <v>7.8341121795957713</v>
      </c>
      <c r="W8" s="97"/>
      <c r="X8" s="97">
        <f t="shared" ref="X8:X32" si="10">IF($K8&gt;0,B8/$K8*100,0)</f>
        <v>1.5551641315321612</v>
      </c>
      <c r="Y8" s="97">
        <f t="shared" ref="Y8:AG23" si="11">IF($K8&gt;0,C8/$K8*100,0)</f>
        <v>12.775668569350461</v>
      </c>
      <c r="Z8" s="97">
        <f t="shared" si="11"/>
        <v>27.385584085845675</v>
      </c>
      <c r="AA8" s="97">
        <f t="shared" si="11"/>
        <v>5.3720212761378328</v>
      </c>
      <c r="AB8" s="97">
        <f t="shared" si="11"/>
        <v>7.8300559328492243</v>
      </c>
      <c r="AC8" s="97">
        <f t="shared" si="11"/>
        <v>19.699072003851445</v>
      </c>
      <c r="AD8" s="97">
        <f t="shared" si="11"/>
        <v>13.870273104369105</v>
      </c>
      <c r="AE8" s="97">
        <f t="shared" si="11"/>
        <v>9.7186723942959929</v>
      </c>
      <c r="AF8" s="97">
        <f>IF($K8&gt;0,J8/$K8*100,0)</f>
        <v>1.7934885017681008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0.165839025285199</v>
      </c>
      <c r="C9" s="69">
        <f>'Basic T2'!O9</f>
        <v>1.39847980192606</v>
      </c>
      <c r="D9" s="69">
        <f>'Basic T2'!Z9</f>
        <v>2.9099302537947693</v>
      </c>
      <c r="E9" s="69">
        <f>'Basic T2'!AK9</f>
        <v>0.86370503902119133</v>
      </c>
      <c r="F9" s="69">
        <f>'Basic T2'!AV9</f>
        <v>0.9094743348114277</v>
      </c>
      <c r="G9" s="69">
        <f>'Basic T2'!BG9</f>
        <v>2.4152341013855594</v>
      </c>
      <c r="H9" s="69">
        <f>'Basic T2'!BR9</f>
        <v>2.4729282771341534</v>
      </c>
      <c r="I9" s="69">
        <f>'Basic T2'!CC9</f>
        <v>1.8155793502738389</v>
      </c>
      <c r="J9" s="69">
        <f>'Basic T2'!CN9</f>
        <v>0.41616573235696669</v>
      </c>
      <c r="K9" s="309">
        <f>SUM(B9:J9)</f>
        <v>13.367335915989168</v>
      </c>
      <c r="L9" s="97"/>
      <c r="M9" s="97">
        <f t="shared" si="0"/>
        <v>3.0152416110770037</v>
      </c>
      <c r="N9" s="97">
        <f t="shared" si="1"/>
        <v>3.6391319861250384</v>
      </c>
      <c r="O9" s="97">
        <f t="shared" si="2"/>
        <v>4.3003104783822934</v>
      </c>
      <c r="P9" s="97">
        <f t="shared" si="3"/>
        <v>4.6266406287292776</v>
      </c>
      <c r="Q9" s="97">
        <f t="shared" si="4"/>
        <v>4.67086373219216</v>
      </c>
      <c r="R9" s="97">
        <f t="shared" si="5"/>
        <v>3.1555222953243525</v>
      </c>
      <c r="S9" s="97">
        <f t="shared" si="6"/>
        <v>3.7728817035762168</v>
      </c>
      <c r="T9" s="97">
        <f t="shared" si="7"/>
        <v>4.1855404731573165</v>
      </c>
      <c r="U9" s="97">
        <f t="shared" si="8"/>
        <v>3.4126841963227177</v>
      </c>
      <c r="V9" s="97">
        <f t="shared" si="9"/>
        <v>3.8479001925741656</v>
      </c>
      <c r="W9" s="97"/>
      <c r="X9" s="97">
        <f t="shared" si="10"/>
        <v>1.2406288457734707</v>
      </c>
      <c r="Y9" s="97">
        <f t="shared" si="11"/>
        <v>10.461918595561635</v>
      </c>
      <c r="Z9" s="97">
        <f t="shared" si="11"/>
        <v>21.768961834153458</v>
      </c>
      <c r="AA9" s="97">
        <f t="shared" si="11"/>
        <v>6.4613102000981488</v>
      </c>
      <c r="AB9" s="97">
        <f t="shared" si="11"/>
        <v>6.80370674102363</v>
      </c>
      <c r="AC9" s="97">
        <f t="shared" si="11"/>
        <v>18.068178405665769</v>
      </c>
      <c r="AD9" s="97">
        <f t="shared" si="11"/>
        <v>18.499784045796229</v>
      </c>
      <c r="AE9" s="97">
        <f t="shared" si="11"/>
        <v>13.582207866132523</v>
      </c>
      <c r="AF9" s="97">
        <f t="shared" si="11"/>
        <v>3.1133034657951204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1.0645128887073718</v>
      </c>
      <c r="C10" s="69">
        <f>'Basic T2'!O10</f>
        <v>4.5717316496732012</v>
      </c>
      <c r="D10" s="69">
        <f>'Basic T2'!Z10</f>
        <v>7.0414675623695775</v>
      </c>
      <c r="E10" s="69">
        <f>'Basic T2'!AK10</f>
        <v>0.77710272012831361</v>
      </c>
      <c r="F10" s="69">
        <f>'Basic T2'!AV10</f>
        <v>1.9919525646748537</v>
      </c>
      <c r="G10" s="69">
        <f>'Basic T2'!BG10</f>
        <v>3.3966305820977851</v>
      </c>
      <c r="H10" s="69">
        <f>'Basic T2'!BR10</f>
        <v>2.1955937717892793</v>
      </c>
      <c r="I10" s="69">
        <f>'Basic T2'!CC10</f>
        <v>1.3869401901071716</v>
      </c>
      <c r="J10" s="69">
        <f>'Basic T2'!CN10</f>
        <v>0.28772076911632882</v>
      </c>
      <c r="K10" s="309">
        <f t="shared" ref="K10:K32" si="12">SUM(B10:J10)</f>
        <v>22.713652698663886</v>
      </c>
      <c r="L10" s="97"/>
      <c r="M10" s="97">
        <f t="shared" si="0"/>
        <v>19.354693818528609</v>
      </c>
      <c r="N10" s="97">
        <f t="shared" si="1"/>
        <v>11.896585746460117</v>
      </c>
      <c r="O10" s="97">
        <f t="shared" si="2"/>
        <v>10.405918390022872</v>
      </c>
      <c r="P10" s="97">
        <f t="shared" si="3"/>
        <v>4.1627347939479593</v>
      </c>
      <c r="Q10" s="97">
        <f t="shared" si="4"/>
        <v>10.230238099589771</v>
      </c>
      <c r="R10" s="97">
        <f t="shared" si="5"/>
        <v>4.4377244941355229</v>
      </c>
      <c r="S10" s="97">
        <f t="shared" si="6"/>
        <v>3.3497597349121526</v>
      </c>
      <c r="T10" s="97">
        <f t="shared" si="7"/>
        <v>3.1973784558997664</v>
      </c>
      <c r="U10" s="97">
        <f t="shared" si="8"/>
        <v>2.3593968589294776</v>
      </c>
      <c r="V10" s="97">
        <f t="shared" si="9"/>
        <v>6.5383161717892682</v>
      </c>
      <c r="W10" s="97"/>
      <c r="X10" s="97">
        <f t="shared" si="10"/>
        <v>4.6866653410175241</v>
      </c>
      <c r="Y10" s="97">
        <f t="shared" si="11"/>
        <v>20.127681400808466</v>
      </c>
      <c r="Z10" s="97">
        <f t="shared" si="11"/>
        <v>31.001035614072709</v>
      </c>
      <c r="AA10" s="97">
        <f t="shared" si="11"/>
        <v>3.4213022909081729</v>
      </c>
      <c r="AB10" s="97">
        <f t="shared" si="11"/>
        <v>8.7698468894526549</v>
      </c>
      <c r="AC10" s="97">
        <f t="shared" si="11"/>
        <v>14.954136294853138</v>
      </c>
      <c r="AD10" s="97">
        <f t="shared" si="11"/>
        <v>9.6664054915237543</v>
      </c>
      <c r="AE10" s="97">
        <f t="shared" si="11"/>
        <v>6.106196165395966</v>
      </c>
      <c r="AF10" s="97">
        <f t="shared" si="11"/>
        <v>1.2667305119676053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1.0764737882476627</v>
      </c>
      <c r="C11" s="69">
        <f>'Basic T2'!O11</f>
        <v>2.995530641141082</v>
      </c>
      <c r="D11" s="69">
        <f>'Basic T2'!Z11</f>
        <v>5.576591875700311</v>
      </c>
      <c r="E11" s="69">
        <f>'Basic T2'!AK11</f>
        <v>1.7738250057905813</v>
      </c>
      <c r="F11" s="69">
        <f>'Basic T2'!AV11</f>
        <v>0.43235992645868138</v>
      </c>
      <c r="G11" s="69">
        <f>'Basic T2'!BG11</f>
        <v>1.7388491337386538</v>
      </c>
      <c r="H11" s="69">
        <f>'Basic T2'!BR11</f>
        <v>1.1822774146323092</v>
      </c>
      <c r="I11" s="69">
        <f>'Basic T2'!CC11</f>
        <v>0.63333955117705409</v>
      </c>
      <c r="J11" s="69">
        <f>'Basic T2'!CN11</f>
        <v>9.2331862540159557E-2</v>
      </c>
      <c r="K11" s="309">
        <f t="shared" si="12"/>
        <v>15.501579199426496</v>
      </c>
      <c r="L11" s="97"/>
      <c r="M11" s="97">
        <f t="shared" si="0"/>
        <v>19.572163753230498</v>
      </c>
      <c r="N11" s="97">
        <f t="shared" si="1"/>
        <v>7.7949866394784832</v>
      </c>
      <c r="O11" s="97">
        <f t="shared" si="2"/>
        <v>8.2411172726433826</v>
      </c>
      <c r="P11" s="97">
        <f t="shared" si="3"/>
        <v>9.5019138123209341</v>
      </c>
      <c r="Q11" s="97">
        <f t="shared" si="4"/>
        <v>2.2205071901977864</v>
      </c>
      <c r="R11" s="97">
        <f t="shared" si="5"/>
        <v>2.2718200304351526</v>
      </c>
      <c r="S11" s="97">
        <f t="shared" si="6"/>
        <v>1.8037695906761027</v>
      </c>
      <c r="T11" s="97">
        <f t="shared" si="7"/>
        <v>1.4600674568715633</v>
      </c>
      <c r="U11" s="97">
        <f t="shared" si="8"/>
        <v>0.75714904810463124</v>
      </c>
      <c r="V11" s="97">
        <f t="shared" si="9"/>
        <v>4.4622600914314621</v>
      </c>
      <c r="W11" s="97"/>
      <c r="X11" s="97">
        <f t="shared" si="10"/>
        <v>6.9442846718964502</v>
      </c>
      <c r="Y11" s="97">
        <f t="shared" si="11"/>
        <v>19.324035329586977</v>
      </c>
      <c r="Z11" s="97">
        <f t="shared" si="11"/>
        <v>35.974346896905999</v>
      </c>
      <c r="AA11" s="97">
        <f t="shared" si="11"/>
        <v>11.442866452317366</v>
      </c>
      <c r="AB11" s="97">
        <f t="shared" si="11"/>
        <v>2.7891347126406139</v>
      </c>
      <c r="AC11" s="97">
        <f t="shared" si="11"/>
        <v>11.217238652710847</v>
      </c>
      <c r="AD11" s="97">
        <f t="shared" si="11"/>
        <v>7.6268191738558437</v>
      </c>
      <c r="AE11" s="97">
        <f t="shared" si="11"/>
        <v>4.0856453592836877</v>
      </c>
      <c r="AF11" s="97">
        <f t="shared" si="11"/>
        <v>0.59562875080221189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1.4136012940322527</v>
      </c>
      <c r="C12" s="69">
        <f>'Basic T2'!O12</f>
        <v>8.1057612521711118</v>
      </c>
      <c r="D12" s="69">
        <f>'Basic T2'!Z12</f>
        <v>4.3312510093817256</v>
      </c>
      <c r="E12" s="69">
        <f>'Basic T2'!AK12</f>
        <v>0.39116544083853716</v>
      </c>
      <c r="F12" s="69">
        <f>'Basic T2'!AV12</f>
        <v>0.18125243731020271</v>
      </c>
      <c r="G12" s="69">
        <f>'Basic T2'!BG12</f>
        <v>0.81644867448272396</v>
      </c>
      <c r="H12" s="69">
        <f>'Basic T2'!BR12</f>
        <v>0.51655047523319819</v>
      </c>
      <c r="I12" s="69">
        <f>'Basic T2'!CC12</f>
        <v>0.45475423522531017</v>
      </c>
      <c r="J12" s="69">
        <f>'Basic T2'!CN12</f>
        <v>8.2081967973535078E-2</v>
      </c>
      <c r="K12" s="309">
        <f t="shared" si="12"/>
        <v>16.292866786648595</v>
      </c>
      <c r="L12" s="97"/>
      <c r="M12" s="97">
        <f t="shared" si="0"/>
        <v>25.701727539149726</v>
      </c>
      <c r="N12" s="97">
        <f t="shared" si="1"/>
        <v>21.09285740419184</v>
      </c>
      <c r="O12" s="97">
        <f t="shared" si="2"/>
        <v>6.4007458858708937</v>
      </c>
      <c r="P12" s="97">
        <f t="shared" si="3"/>
        <v>2.0953703398434973</v>
      </c>
      <c r="Q12" s="97">
        <f t="shared" si="4"/>
        <v>0.93087336651363106</v>
      </c>
      <c r="R12" s="97">
        <f t="shared" si="5"/>
        <v>1.0666965963424744</v>
      </c>
      <c r="S12" s="97">
        <f t="shared" si="6"/>
        <v>0.78808748923340033</v>
      </c>
      <c r="T12" s="97">
        <f t="shared" si="7"/>
        <v>1.0483663281300013</v>
      </c>
      <c r="U12" s="97">
        <f t="shared" si="8"/>
        <v>0.67309682928453485</v>
      </c>
      <c r="V12" s="97">
        <f t="shared" si="9"/>
        <v>4.6900388858291908</v>
      </c>
      <c r="W12" s="97"/>
      <c r="X12" s="97">
        <f t="shared" si="10"/>
        <v>8.676197458329721</v>
      </c>
      <c r="Y12" s="97">
        <f t="shared" si="11"/>
        <v>49.750368417751289</v>
      </c>
      <c r="Z12" s="97">
        <f t="shared" si="11"/>
        <v>26.583725664111036</v>
      </c>
      <c r="AA12" s="97">
        <f t="shared" si="11"/>
        <v>2.4008386366915051</v>
      </c>
      <c r="AB12" s="97">
        <f t="shared" si="11"/>
        <v>1.1124649804338449</v>
      </c>
      <c r="AC12" s="97">
        <f t="shared" si="11"/>
        <v>5.0110805248329511</v>
      </c>
      <c r="AD12" s="97">
        <f t="shared" si="11"/>
        <v>3.1704087561588135</v>
      </c>
      <c r="AE12" s="97">
        <f t="shared" si="11"/>
        <v>2.7911247368570185</v>
      </c>
      <c r="AF12" s="97">
        <f t="shared" si="11"/>
        <v>0.50379082483383608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0.39476790480345569</v>
      </c>
      <c r="C13" s="69">
        <f>'Basic T2'!O13</f>
        <v>5.3820779250244577</v>
      </c>
      <c r="D13" s="69">
        <f>'Basic T2'!Z13</f>
        <v>8.1436941238940523</v>
      </c>
      <c r="E13" s="69">
        <f>'Basic T2'!AK13</f>
        <v>0.75822776542571491</v>
      </c>
      <c r="F13" s="69">
        <f>'Basic T2'!AV13</f>
        <v>1.3485329218355275</v>
      </c>
      <c r="G13" s="69">
        <f>'Basic T2'!BG13</f>
        <v>3.4791724198944345</v>
      </c>
      <c r="H13" s="69">
        <f>'Basic T2'!BR13</f>
        <v>2.1225061902270945</v>
      </c>
      <c r="I13" s="69">
        <f>'Basic T2'!CC13</f>
        <v>1.3624987181713162</v>
      </c>
      <c r="J13" s="69">
        <f>'Basic T2'!CN13</f>
        <v>0.25406560100269471</v>
      </c>
      <c r="K13" s="309">
        <f t="shared" si="12"/>
        <v>23.245543570278752</v>
      </c>
      <c r="L13" s="97"/>
      <c r="M13" s="97">
        <f t="shared" si="0"/>
        <v>7.1775663854393157</v>
      </c>
      <c r="N13" s="97">
        <f t="shared" si="1"/>
        <v>14.005273370268903</v>
      </c>
      <c r="O13" s="97">
        <f t="shared" si="2"/>
        <v>12.034794692433824</v>
      </c>
      <c r="P13" s="97">
        <f t="shared" si="3"/>
        <v>4.0616266281423812</v>
      </c>
      <c r="Q13" s="97">
        <f t="shared" si="4"/>
        <v>6.9257737961068457</v>
      </c>
      <c r="R13" s="97">
        <f t="shared" si="5"/>
        <v>4.5455660525645598</v>
      </c>
      <c r="S13" s="97">
        <f t="shared" si="6"/>
        <v>3.2382519318819059</v>
      </c>
      <c r="T13" s="97">
        <f t="shared" si="7"/>
        <v>3.141032381025302</v>
      </c>
      <c r="U13" s="97">
        <f t="shared" si="8"/>
        <v>2.0834143562483898</v>
      </c>
      <c r="V13" s="97">
        <f t="shared" si="9"/>
        <v>6.6914254375530762</v>
      </c>
      <c r="W13" s="97"/>
      <c r="X13" s="97">
        <f t="shared" si="10"/>
        <v>1.6982519836971992</v>
      </c>
      <c r="Y13" s="97">
        <f t="shared" si="11"/>
        <v>23.153160126166576</v>
      </c>
      <c r="Z13" s="97">
        <f t="shared" si="11"/>
        <v>35.033356390540177</v>
      </c>
      <c r="AA13" s="97">
        <f t="shared" si="11"/>
        <v>3.2618198973637615</v>
      </c>
      <c r="AB13" s="97">
        <f t="shared" si="11"/>
        <v>5.8012535510665906</v>
      </c>
      <c r="AC13" s="97">
        <f t="shared" si="11"/>
        <v>14.967051251676597</v>
      </c>
      <c r="AD13" s="97">
        <f t="shared" si="11"/>
        <v>9.1308090250076361</v>
      </c>
      <c r="AE13" s="97">
        <f t="shared" si="11"/>
        <v>5.861333007989443</v>
      </c>
      <c r="AF13" s="97">
        <f t="shared" si="11"/>
        <v>1.0929647664920061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0.16083527697670158</v>
      </c>
      <c r="C14" s="69">
        <f>'Basic T2'!O14</f>
        <v>0.83165336914335852</v>
      </c>
      <c r="D14" s="69">
        <f>'Basic T2'!Z14</f>
        <v>1.7630221142713876</v>
      </c>
      <c r="E14" s="69">
        <f>'Basic T2'!AK14</f>
        <v>0.3186623674891782</v>
      </c>
      <c r="F14" s="69">
        <f>'Basic T2'!AV14</f>
        <v>0.7433123883102819</v>
      </c>
      <c r="G14" s="69">
        <f>'Basic T2'!BG14</f>
        <v>1.4354904941471727</v>
      </c>
      <c r="H14" s="69">
        <f>'Basic T2'!BR14</f>
        <v>0.98832866000724717</v>
      </c>
      <c r="I14" s="69">
        <f>'Basic T2'!CC14</f>
        <v>0.84982919847281968</v>
      </c>
      <c r="J14" s="69">
        <f>'Basic T2'!CN14</f>
        <v>0.15404593779304709</v>
      </c>
      <c r="K14" s="309">
        <f t="shared" si="12"/>
        <v>7.2451798066111941</v>
      </c>
      <c r="L14" s="97"/>
      <c r="M14" s="97">
        <f t="shared" si="0"/>
        <v>2.9242647732356626</v>
      </c>
      <c r="N14" s="97">
        <f t="shared" si="1"/>
        <v>2.1641330628086295</v>
      </c>
      <c r="O14" s="97">
        <f t="shared" si="2"/>
        <v>2.6054035012468244</v>
      </c>
      <c r="P14" s="97">
        <f t="shared" si="3"/>
        <v>1.7069904535271772</v>
      </c>
      <c r="Q14" s="97">
        <f t="shared" si="4"/>
        <v>3.8174918668458133</v>
      </c>
      <c r="R14" s="97">
        <f t="shared" si="5"/>
        <v>1.8754795886696811</v>
      </c>
      <c r="S14" s="97">
        <f t="shared" si="6"/>
        <v>1.5078670711722615</v>
      </c>
      <c r="T14" s="97">
        <f t="shared" si="7"/>
        <v>1.9591512235156987</v>
      </c>
      <c r="U14" s="97">
        <f t="shared" si="8"/>
        <v>1.2632230300093901</v>
      </c>
      <c r="V14" s="97">
        <f t="shared" si="9"/>
        <v>2.0855860096810233</v>
      </c>
      <c r="W14" s="97"/>
      <c r="X14" s="97">
        <f t="shared" si="10"/>
        <v>2.2198935191358551</v>
      </c>
      <c r="Y14" s="97">
        <f t="shared" si="11"/>
        <v>11.478712624695367</v>
      </c>
      <c r="Z14" s="97">
        <f t="shared" si="11"/>
        <v>24.333724784340589</v>
      </c>
      <c r="AA14" s="97">
        <f t="shared" si="11"/>
        <v>4.3982672065419299</v>
      </c>
      <c r="AB14" s="97">
        <f t="shared" si="11"/>
        <v>10.259405675922807</v>
      </c>
      <c r="AC14" s="97">
        <f t="shared" si="11"/>
        <v>19.813041669956817</v>
      </c>
      <c r="AD14" s="97">
        <f t="shared" si="11"/>
        <v>13.641188850901969</v>
      </c>
      <c r="AE14" s="97">
        <f t="shared" si="11"/>
        <v>11.729580509476857</v>
      </c>
      <c r="AF14" s="97">
        <f t="shared" si="11"/>
        <v>2.1261851590278114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3.2521698353868221E-2</v>
      </c>
      <c r="C15" s="69">
        <f>'Basic T2'!O15</f>
        <v>0.73942995005112966</v>
      </c>
      <c r="D15" s="69">
        <f>'Basic T2'!Z15</f>
        <v>1.9718806743232975</v>
      </c>
      <c r="E15" s="69">
        <f>'Basic T2'!AK15</f>
        <v>0.97882682540673327</v>
      </c>
      <c r="F15" s="69">
        <f>'Basic T2'!AV15</f>
        <v>0.32928003944879675</v>
      </c>
      <c r="G15" s="69">
        <f>'Basic T2'!BG15</f>
        <v>1.3499683868322825</v>
      </c>
      <c r="H15" s="69">
        <f>'Basic T2'!BR15</f>
        <v>0.9246765805840943</v>
      </c>
      <c r="I15" s="69">
        <f>'Basic T2'!CC15</f>
        <v>0.30658525234676698</v>
      </c>
      <c r="J15" s="69">
        <f>'Basic T2'!CN15</f>
        <v>4.6959328961825218E-2</v>
      </c>
      <c r="K15" s="309">
        <f t="shared" si="12"/>
        <v>6.6801287363087942</v>
      </c>
      <c r="L15" s="97"/>
      <c r="M15" s="97">
        <f t="shared" si="0"/>
        <v>0.59130097979555485</v>
      </c>
      <c r="N15" s="97">
        <f t="shared" si="1"/>
        <v>1.9241487642680855</v>
      </c>
      <c r="O15" s="97">
        <f t="shared" si="2"/>
        <v>2.9140557973352967</v>
      </c>
      <c r="P15" s="97">
        <f t="shared" si="3"/>
        <v>5.2433177465875342</v>
      </c>
      <c r="Q15" s="97">
        <f t="shared" si="4"/>
        <v>1.6911111563308545</v>
      </c>
      <c r="R15" s="97">
        <f t="shared" si="5"/>
        <v>1.7637442847418168</v>
      </c>
      <c r="S15" s="97">
        <f t="shared" si="6"/>
        <v>1.4107547658657353</v>
      </c>
      <c r="T15" s="97">
        <f t="shared" si="7"/>
        <v>0.70678540267435674</v>
      </c>
      <c r="U15" s="97">
        <f t="shared" si="8"/>
        <v>0.38508062379455993</v>
      </c>
      <c r="V15" s="97">
        <f t="shared" si="9"/>
        <v>1.9229313015255909</v>
      </c>
      <c r="W15" s="97"/>
      <c r="X15" s="97">
        <f t="shared" si="10"/>
        <v>0.48684238938542634</v>
      </c>
      <c r="Y15" s="97">
        <f t="shared" si="11"/>
        <v>11.069097306943711</v>
      </c>
      <c r="Z15" s="97">
        <f t="shared" si="11"/>
        <v>29.518602891669566</v>
      </c>
      <c r="AA15" s="97">
        <f t="shared" si="11"/>
        <v>14.65281380112442</v>
      </c>
      <c r="AB15" s="97">
        <f t="shared" si="11"/>
        <v>4.9292469119501634</v>
      </c>
      <c r="AC15" s="97">
        <f t="shared" si="11"/>
        <v>20.208718126863943</v>
      </c>
      <c r="AD15" s="97">
        <f t="shared" si="11"/>
        <v>13.842197015727548</v>
      </c>
      <c r="AE15" s="97">
        <f t="shared" si="11"/>
        <v>4.589511137418218</v>
      </c>
      <c r="AF15" s="97">
        <f t="shared" si="11"/>
        <v>0.70297041891700585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1.0030917239124875E-2</v>
      </c>
      <c r="C16" s="69">
        <f>'Basic T2'!O16</f>
        <v>0.15267242650993521</v>
      </c>
      <c r="D16" s="69">
        <f>'Basic T2'!Z16</f>
        <v>0.59677610348388932</v>
      </c>
      <c r="E16" s="69">
        <f>'Basic T2'!AK16</f>
        <v>0.16202576602808019</v>
      </c>
      <c r="F16" s="69">
        <f>'Basic T2'!AV16</f>
        <v>0.13253922585847963</v>
      </c>
      <c r="G16" s="69">
        <f>'Basic T2'!BG16</f>
        <v>0.49322277188581887</v>
      </c>
      <c r="H16" s="69">
        <f>'Basic T2'!BR16</f>
        <v>0.54627076536898223</v>
      </c>
      <c r="I16" s="69">
        <f>'Basic T2'!CC16</f>
        <v>0.31659560641367857</v>
      </c>
      <c r="J16" s="69">
        <f>'Basic T2'!CN16</f>
        <v>3.9001503648084843E-2</v>
      </c>
      <c r="K16" s="309">
        <f t="shared" si="12"/>
        <v>2.4491350864360735</v>
      </c>
      <c r="L16" s="97"/>
      <c r="M16" s="97">
        <f t="shared" si="0"/>
        <v>0.18237950328437183</v>
      </c>
      <c r="N16" s="97">
        <f t="shared" si="1"/>
        <v>0.39728504476534776</v>
      </c>
      <c r="O16" s="97">
        <f t="shared" si="2"/>
        <v>0.88191891462458449</v>
      </c>
      <c r="P16" s="97">
        <f t="shared" si="3"/>
        <v>0.86792939503518074</v>
      </c>
      <c r="Q16" s="97">
        <f t="shared" si="4"/>
        <v>0.68069283481601228</v>
      </c>
      <c r="R16" s="97">
        <f t="shared" si="5"/>
        <v>0.64439941964819281</v>
      </c>
      <c r="S16" s="97">
        <f t="shared" si="6"/>
        <v>0.83343095508119425</v>
      </c>
      <c r="T16" s="97">
        <f t="shared" si="7"/>
        <v>0.72986274274840746</v>
      </c>
      <c r="U16" s="97">
        <f t="shared" si="8"/>
        <v>0.31982406234849586</v>
      </c>
      <c r="V16" s="97">
        <f t="shared" si="9"/>
        <v>0.70500415564967467</v>
      </c>
      <c r="W16" s="97"/>
      <c r="X16" s="97">
        <f t="shared" si="10"/>
        <v>0.40956978219284917</v>
      </c>
      <c r="Y16" s="97">
        <f t="shared" si="11"/>
        <v>6.233728280464133</v>
      </c>
      <c r="Z16" s="97">
        <f t="shared" si="11"/>
        <v>24.366810421727472</v>
      </c>
      <c r="AA16" s="97">
        <f t="shared" si="11"/>
        <v>6.6156320623317058</v>
      </c>
      <c r="AB16" s="97">
        <f t="shared" si="11"/>
        <v>5.411674782355421</v>
      </c>
      <c r="AC16" s="97">
        <f t="shared" si="11"/>
        <v>20.138651175976804</v>
      </c>
      <c r="AD16" s="97">
        <f t="shared" si="11"/>
        <v>22.30464005004735</v>
      </c>
      <c r="AE16" s="97">
        <f t="shared" si="11"/>
        <v>12.926833157022033</v>
      </c>
      <c r="AF16" s="97">
        <f t="shared" si="11"/>
        <v>1.59246028788224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9.6831486483795276E-2</v>
      </c>
      <c r="C17" s="69">
        <f>'Basic T2'!O17</f>
        <v>1.5136853230779916</v>
      </c>
      <c r="D17" s="69">
        <f>'Basic T2'!Z17</f>
        <v>2.5989716914479835</v>
      </c>
      <c r="E17" s="69">
        <f>'Basic T2'!AK17</f>
        <v>0.33829960933672948</v>
      </c>
      <c r="F17" s="69">
        <f>'Basic T2'!AV17</f>
        <v>0.43302626340642414</v>
      </c>
      <c r="G17" s="69">
        <f>'Basic T2'!BG17</f>
        <v>1.1498524155693657</v>
      </c>
      <c r="H17" s="69">
        <f>'Basic T2'!BR17</f>
        <v>0.51016858262936271</v>
      </c>
      <c r="I17" s="69">
        <f>'Basic T2'!CC17</f>
        <v>0.47728368641049479</v>
      </c>
      <c r="J17" s="69">
        <f>'Basic T2'!CN17</f>
        <v>0.11933568219942124</v>
      </c>
      <c r="K17" s="309">
        <f t="shared" si="12"/>
        <v>7.2374547405615681</v>
      </c>
      <c r="L17" s="97"/>
      <c r="M17" s="97">
        <f t="shared" si="0"/>
        <v>1.7605646608587373</v>
      </c>
      <c r="N17" s="97">
        <f t="shared" si="1"/>
        <v>3.9389204395762705</v>
      </c>
      <c r="O17" s="97">
        <f t="shared" si="2"/>
        <v>3.8407742533271589</v>
      </c>
      <c r="P17" s="97">
        <f t="shared" si="3"/>
        <v>1.812181990988885</v>
      </c>
      <c r="Q17" s="97">
        <f t="shared" si="4"/>
        <v>2.223929352828991</v>
      </c>
      <c r="R17" s="97">
        <f t="shared" si="5"/>
        <v>1.5022911988449412</v>
      </c>
      <c r="S17" s="97">
        <f t="shared" si="6"/>
        <v>0.77835080335300622</v>
      </c>
      <c r="T17" s="97">
        <f t="shared" si="7"/>
        <v>1.1003045316347888</v>
      </c>
      <c r="U17" s="97">
        <f t="shared" si="8"/>
        <v>0.97858849260090364</v>
      </c>
      <c r="V17" s="97">
        <f t="shared" si="9"/>
        <v>2.0833622843757849</v>
      </c>
      <c r="W17" s="97"/>
      <c r="X17" s="97">
        <f t="shared" si="10"/>
        <v>1.3379218241063837</v>
      </c>
      <c r="Y17" s="97">
        <f t="shared" si="11"/>
        <v>20.914608482381222</v>
      </c>
      <c r="Z17" s="97">
        <f t="shared" si="11"/>
        <v>35.910023407570549</v>
      </c>
      <c r="AA17" s="97">
        <f t="shared" si="11"/>
        <v>4.6742898085533335</v>
      </c>
      <c r="AB17" s="97">
        <f t="shared" si="11"/>
        <v>5.983129137645216</v>
      </c>
      <c r="AC17" s="97">
        <f t="shared" si="11"/>
        <v>15.887524783058559</v>
      </c>
      <c r="AD17" s="97">
        <f t="shared" si="11"/>
        <v>7.0490054987173254</v>
      </c>
      <c r="AE17" s="97">
        <f t="shared" si="11"/>
        <v>6.5946344884978361</v>
      </c>
      <c r="AF17" s="97">
        <f t="shared" si="11"/>
        <v>1.648862569469578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0.262191296267831</v>
      </c>
      <c r="C18" s="69">
        <f>'Basic T2'!O18</f>
        <v>2.9728057450049845</v>
      </c>
      <c r="D18" s="69">
        <f>'Basic T2'!Z18</f>
        <v>5.5293575567305373</v>
      </c>
      <c r="E18" s="69">
        <f>'Basic T2'!AK18</f>
        <v>1.4887798895137074</v>
      </c>
      <c r="F18" s="69">
        <f>'Basic T2'!AV18</f>
        <v>1.3281413935498088</v>
      </c>
      <c r="G18" s="69">
        <f>'Basic T2'!BG18</f>
        <v>4.336882347626716</v>
      </c>
      <c r="H18" s="69">
        <f>'Basic T2'!BR18</f>
        <v>3.1040785527417625</v>
      </c>
      <c r="I18" s="69">
        <f>'Basic T2'!CC18</f>
        <v>1.890152941060675</v>
      </c>
      <c r="J18" s="69">
        <f>'Basic T2'!CN18</f>
        <v>0.33347926044589843</v>
      </c>
      <c r="K18" s="309">
        <f t="shared" si="12"/>
        <v>21.245868982941918</v>
      </c>
      <c r="L18" s="97"/>
      <c r="M18" s="97">
        <f t="shared" si="0"/>
        <v>4.7670933015278676</v>
      </c>
      <c r="N18" s="97">
        <f t="shared" si="1"/>
        <v>7.7358517872651413</v>
      </c>
      <c r="O18" s="97">
        <f t="shared" si="2"/>
        <v>8.1713141436714469</v>
      </c>
      <c r="P18" s="97">
        <f t="shared" si="3"/>
        <v>7.9750021278852392</v>
      </c>
      <c r="Q18" s="97">
        <f t="shared" si="4"/>
        <v>6.8210473115123325</v>
      </c>
      <c r="R18" s="97">
        <f t="shared" si="5"/>
        <v>5.6661707998756343</v>
      </c>
      <c r="S18" s="97">
        <f t="shared" si="6"/>
        <v>4.7358110974713945</v>
      </c>
      <c r="T18" s="97">
        <f t="shared" si="7"/>
        <v>4.3574584796161888</v>
      </c>
      <c r="U18" s="97">
        <f t="shared" si="8"/>
        <v>2.7346302529035071</v>
      </c>
      <c r="V18" s="97">
        <f t="shared" si="9"/>
        <v>6.1158022708983548</v>
      </c>
      <c r="W18" s="97"/>
      <c r="X18" s="97">
        <f t="shared" si="10"/>
        <v>1.2340813005970319</v>
      </c>
      <c r="Y18" s="97">
        <f t="shared" si="11"/>
        <v>13.992394226810955</v>
      </c>
      <c r="Z18" s="97">
        <f t="shared" si="11"/>
        <v>26.025565540152769</v>
      </c>
      <c r="AA18" s="97">
        <f t="shared" si="11"/>
        <v>7.0073852507940861</v>
      </c>
      <c r="AB18" s="97">
        <f t="shared" si="11"/>
        <v>6.2512924023778895</v>
      </c>
      <c r="AC18" s="97">
        <f t="shared" si="11"/>
        <v>20.412826376312275</v>
      </c>
      <c r="AD18" s="97">
        <f t="shared" si="11"/>
        <v>14.610268731460192</v>
      </c>
      <c r="AE18" s="97">
        <f t="shared" si="11"/>
        <v>8.8965668694382831</v>
      </c>
      <c r="AF18" s="97">
        <f t="shared" si="11"/>
        <v>1.5696193020565334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0.15096169864485509</v>
      </c>
      <c r="C19" s="69">
        <f>'Basic T2'!O19</f>
        <v>1.9146174148907185</v>
      </c>
      <c r="D19" s="69">
        <f>'Basic T2'!Z19</f>
        <v>5.5646449361351742</v>
      </c>
      <c r="E19" s="69">
        <f>'Basic T2'!AK19</f>
        <v>2.0148380871120417</v>
      </c>
      <c r="F19" s="69">
        <f>'Basic T2'!AV19</f>
        <v>2.0391998744396069</v>
      </c>
      <c r="G19" s="69">
        <f>'Basic T2'!BG19</f>
        <v>6.5338407547524122</v>
      </c>
      <c r="H19" s="69">
        <f>'Basic T2'!BR19</f>
        <v>6.3819337579631616</v>
      </c>
      <c r="I19" s="69">
        <f>'Basic T2'!CC19</f>
        <v>3.4403676848949436</v>
      </c>
      <c r="J19" s="69">
        <f>'Basic T2'!CN19</f>
        <v>0.57397170630029237</v>
      </c>
      <c r="K19" s="309">
        <f t="shared" si="12"/>
        <v>28.614375915133206</v>
      </c>
      <c r="L19" s="97"/>
      <c r="M19" s="97">
        <f t="shared" si="0"/>
        <v>2.7447459646487622</v>
      </c>
      <c r="N19" s="97">
        <f t="shared" si="1"/>
        <v>4.982228178143707</v>
      </c>
      <c r="O19" s="97">
        <f t="shared" si="2"/>
        <v>8.2234620215150898</v>
      </c>
      <c r="P19" s="97">
        <f t="shared" si="3"/>
        <v>10.792957471578482</v>
      </c>
      <c r="Q19" s="97">
        <f t="shared" si="4"/>
        <v>10.472890076865845</v>
      </c>
      <c r="R19" s="97">
        <f t="shared" si="5"/>
        <v>8.5365141887870362</v>
      </c>
      <c r="S19" s="97">
        <f t="shared" si="6"/>
        <v>9.736748668165438</v>
      </c>
      <c r="T19" s="97">
        <f t="shared" si="7"/>
        <v>7.9312414439492498</v>
      </c>
      <c r="U19" s="97">
        <f t="shared" si="8"/>
        <v>4.7067406538586471</v>
      </c>
      <c r="V19" s="97">
        <f t="shared" si="9"/>
        <v>8.2368890320568369</v>
      </c>
      <c r="W19" s="97"/>
      <c r="X19" s="97">
        <f t="shared" si="10"/>
        <v>0.52757292031316472</v>
      </c>
      <c r="Y19" s="97">
        <f t="shared" si="11"/>
        <v>6.6911031733463036</v>
      </c>
      <c r="Z19" s="97">
        <f t="shared" si="11"/>
        <v>19.447025343621828</v>
      </c>
      <c r="AA19" s="97">
        <f t="shared" si="11"/>
        <v>7.0413490515669777</v>
      </c>
      <c r="AB19" s="97">
        <f t="shared" si="11"/>
        <v>7.1264873310102175</v>
      </c>
      <c r="AC19" s="97">
        <f t="shared" si="11"/>
        <v>22.834119374579398</v>
      </c>
      <c r="AD19" s="97">
        <f t="shared" si="11"/>
        <v>22.303242876556904</v>
      </c>
      <c r="AE19" s="97">
        <f t="shared" si="11"/>
        <v>12.023214118311229</v>
      </c>
      <c r="AF19" s="97">
        <f t="shared" si="11"/>
        <v>2.0058858106939788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1.618277145995662E-2</v>
      </c>
      <c r="C20" s="69">
        <f>'Basic T2'!O20</f>
        <v>0.32092271858747784</v>
      </c>
      <c r="D20" s="69">
        <f>'Basic T2'!Z20</f>
        <v>0.94548180462329012</v>
      </c>
      <c r="E20" s="69">
        <f>'Basic T2'!AK20</f>
        <v>0.44450223841394915</v>
      </c>
      <c r="F20" s="69">
        <f>'Basic T2'!AV20</f>
        <v>0.3837472389270376</v>
      </c>
      <c r="G20" s="69">
        <f>'Basic T2'!BG20</f>
        <v>1.2459720342458289</v>
      </c>
      <c r="H20" s="69">
        <f>'Basic T2'!BR20</f>
        <v>1.3891675346187491</v>
      </c>
      <c r="I20" s="69">
        <f>'Basic T2'!CC20</f>
        <v>1.317456618257308</v>
      </c>
      <c r="J20" s="69">
        <f>'Basic T2'!CN20</f>
        <v>0.23300224583380857</v>
      </c>
      <c r="K20" s="309">
        <f t="shared" si="12"/>
        <v>6.2964352049674064</v>
      </c>
      <c r="L20" s="97"/>
      <c r="M20" s="97">
        <f t="shared" si="0"/>
        <v>0.2942309013496443</v>
      </c>
      <c r="N20" s="97">
        <f t="shared" si="1"/>
        <v>0.83510689870345567</v>
      </c>
      <c r="O20" s="97">
        <f t="shared" si="2"/>
        <v>1.3972380630907351</v>
      </c>
      <c r="P20" s="97">
        <f t="shared" si="3"/>
        <v>2.3810815300298676</v>
      </c>
      <c r="Q20" s="97">
        <f t="shared" si="4"/>
        <v>1.9708429276399819</v>
      </c>
      <c r="R20" s="97">
        <f t="shared" si="5"/>
        <v>1.6278722344793981</v>
      </c>
      <c r="S20" s="97">
        <f t="shared" si="6"/>
        <v>2.1194164113158513</v>
      </c>
      <c r="T20" s="97">
        <f t="shared" si="7"/>
        <v>3.0371947095086909</v>
      </c>
      <c r="U20" s="97">
        <f t="shared" si="8"/>
        <v>1.9106885075840103</v>
      </c>
      <c r="V20" s="97">
        <f t="shared" si="9"/>
        <v>1.8124818879388498</v>
      </c>
      <c r="W20" s="97"/>
      <c r="X20" s="97">
        <f t="shared" si="10"/>
        <v>0.2570148176414116</v>
      </c>
      <c r="Y20" s="97">
        <f t="shared" si="11"/>
        <v>5.0968954359173635</v>
      </c>
      <c r="Z20" s="97">
        <f t="shared" si="11"/>
        <v>15.016144434828412</v>
      </c>
      <c r="AA20" s="97">
        <f t="shared" si="11"/>
        <v>7.0595856852981003</v>
      </c>
      <c r="AB20" s="97">
        <f t="shared" si="11"/>
        <v>6.0946746283403401</v>
      </c>
      <c r="AC20" s="97">
        <f t="shared" si="11"/>
        <v>19.788531028840765</v>
      </c>
      <c r="AD20" s="97">
        <f t="shared" si="11"/>
        <v>22.062762331339517</v>
      </c>
      <c r="AE20" s="97">
        <f t="shared" si="11"/>
        <v>20.923849374610182</v>
      </c>
      <c r="AF20" s="97">
        <f t="shared" si="11"/>
        <v>3.7005422631838982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1.6006987486414923E-2</v>
      </c>
      <c r="C21" s="69">
        <f>'Basic T2'!O21</f>
        <v>8.2454788634613918E-2</v>
      </c>
      <c r="D21" s="69">
        <f>'Basic T2'!Z21</f>
        <v>0.67012710621167149</v>
      </c>
      <c r="E21" s="69">
        <f>'Basic T2'!AK21</f>
        <v>0.29294716033443802</v>
      </c>
      <c r="F21" s="69">
        <f>'Basic T2'!AV21</f>
        <v>0.45535578815841132</v>
      </c>
      <c r="G21" s="69">
        <f>'Basic T2'!BG21</f>
        <v>0.859710588396701</v>
      </c>
      <c r="H21" s="69">
        <f>'Basic T2'!BR21</f>
        <v>1.1373278490055658</v>
      </c>
      <c r="I21" s="69">
        <f>'Basic T2'!CC21</f>
        <v>1.0085339870969996</v>
      </c>
      <c r="J21" s="69">
        <f>'Basic T2'!CN21</f>
        <v>0.72945115918561698</v>
      </c>
      <c r="K21" s="309">
        <f t="shared" si="12"/>
        <v>5.2519154145104334</v>
      </c>
      <c r="L21" s="97"/>
      <c r="M21" s="97">
        <f t="shared" si="0"/>
        <v>0.29103484330075097</v>
      </c>
      <c r="N21" s="97">
        <f t="shared" si="1"/>
        <v>0.21456431356115332</v>
      </c>
      <c r="O21" s="97">
        <f t="shared" si="2"/>
        <v>0.99031741840960918</v>
      </c>
      <c r="P21" s="97">
        <f t="shared" si="3"/>
        <v>1.5692408552000201</v>
      </c>
      <c r="Q21" s="97">
        <f t="shared" si="4"/>
        <v>2.3386089686564895</v>
      </c>
      <c r="R21" s="97">
        <f t="shared" si="5"/>
        <v>1.1232186261596431</v>
      </c>
      <c r="S21" s="97">
        <f t="shared" si="6"/>
        <v>1.7351912193157439</v>
      </c>
      <c r="T21" s="97">
        <f t="shared" si="7"/>
        <v>2.3250208375153245</v>
      </c>
      <c r="U21" s="97">
        <f t="shared" si="8"/>
        <v>5.981718938854792</v>
      </c>
      <c r="V21" s="97">
        <f t="shared" si="9"/>
        <v>1.5118080716970217</v>
      </c>
      <c r="W21" s="97"/>
      <c r="X21" s="97">
        <f t="shared" si="10"/>
        <v>0.30478380215700873</v>
      </c>
      <c r="Y21" s="97">
        <f t="shared" si="11"/>
        <v>1.5699946043837816</v>
      </c>
      <c r="Z21" s="97">
        <f t="shared" si="11"/>
        <v>12.759670583425391</v>
      </c>
      <c r="AA21" s="97">
        <f t="shared" si="11"/>
        <v>5.5779108613413495</v>
      </c>
      <c r="AB21" s="97">
        <f t="shared" si="11"/>
        <v>8.6702803114520091</v>
      </c>
      <c r="AC21" s="97">
        <f t="shared" si="11"/>
        <v>16.369467528388221</v>
      </c>
      <c r="AD21" s="97">
        <f t="shared" si="11"/>
        <v>21.655486793699318</v>
      </c>
      <c r="AE21" s="97">
        <f t="shared" si="11"/>
        <v>19.203165083552889</v>
      </c>
      <c r="AF21" s="97">
        <f t="shared" si="11"/>
        <v>13.889240431600022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1.3950576183185548E-2</v>
      </c>
      <c r="C22" s="69">
        <f>'Basic T2'!O22</f>
        <v>0.27444117501790344</v>
      </c>
      <c r="D22" s="69">
        <f>'Basic T2'!Z22</f>
        <v>0.6723426932315002</v>
      </c>
      <c r="E22" s="69">
        <f>'Basic T2'!AK22</f>
        <v>0.27414166576241322</v>
      </c>
      <c r="F22" s="69">
        <f>'Basic T2'!AV22</f>
        <v>1.0239924349453771</v>
      </c>
      <c r="G22" s="69">
        <f>'Basic T2'!BG22</f>
        <v>6.2992177410976877</v>
      </c>
      <c r="H22" s="69">
        <f>'Basic T2'!BR22</f>
        <v>3.2505466776414895</v>
      </c>
      <c r="I22" s="69">
        <f>'Basic T2'!CC22</f>
        <v>1.7054342569306122</v>
      </c>
      <c r="J22" s="69">
        <f>'Basic T2'!CN22</f>
        <v>0.52057173222644493</v>
      </c>
      <c r="K22" s="309">
        <f t="shared" si="12"/>
        <v>14.034638953036614</v>
      </c>
      <c r="L22" s="97"/>
      <c r="M22" s="97">
        <f t="shared" si="0"/>
        <v>0.25364571296594013</v>
      </c>
      <c r="N22" s="97">
        <f t="shared" si="1"/>
        <v>0.71415236526254566</v>
      </c>
      <c r="O22" s="97">
        <f t="shared" si="2"/>
        <v>0.99359162474658647</v>
      </c>
      <c r="P22" s="97">
        <f t="shared" si="3"/>
        <v>1.4685047690369946</v>
      </c>
      <c r="Q22" s="97">
        <f t="shared" si="4"/>
        <v>5.2590039579480861</v>
      </c>
      <c r="R22" s="97">
        <f t="shared" si="5"/>
        <v>8.2299773813782018</v>
      </c>
      <c r="S22" s="97">
        <f t="shared" si="6"/>
        <v>4.9592736676158484</v>
      </c>
      <c r="T22" s="97">
        <f t="shared" si="7"/>
        <v>3.9316178087261351</v>
      </c>
      <c r="U22" s="97">
        <f t="shared" si="8"/>
        <v>4.2688448026703334</v>
      </c>
      <c r="V22" s="97">
        <f t="shared" si="9"/>
        <v>4.0399889902895625</v>
      </c>
      <c r="W22" s="97"/>
      <c r="X22" s="97">
        <f t="shared" si="10"/>
        <v>9.9401033613102818E-2</v>
      </c>
      <c r="Y22" s="97">
        <f t="shared" si="11"/>
        <v>1.9554558969151377</v>
      </c>
      <c r="Z22" s="97">
        <f t="shared" si="11"/>
        <v>4.7905948666105749</v>
      </c>
      <c r="AA22" s="97">
        <f t="shared" si="11"/>
        <v>1.9533218252336899</v>
      </c>
      <c r="AB22" s="97">
        <f t="shared" si="11"/>
        <v>7.2961793913752251</v>
      </c>
      <c r="AC22" s="97">
        <f t="shared" si="11"/>
        <v>44.883361532679494</v>
      </c>
      <c r="AD22" s="97">
        <f t="shared" si="11"/>
        <v>23.160885638160167</v>
      </c>
      <c r="AE22" s="97">
        <f t="shared" si="11"/>
        <v>12.151607623376837</v>
      </c>
      <c r="AF22" s="97">
        <f t="shared" si="11"/>
        <v>3.7091921920357707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3.6841364651434582E-3</v>
      </c>
      <c r="C23" s="69">
        <f>'Basic T2'!O23</f>
        <v>0.10907391395941825</v>
      </c>
      <c r="D23" s="69">
        <f>'Basic T2'!Z23</f>
        <v>0.39384631902224088</v>
      </c>
      <c r="E23" s="69">
        <f>'Basic T2'!AK23</f>
        <v>0.25473447917512182</v>
      </c>
      <c r="F23" s="69">
        <f>'Basic T2'!AV23</f>
        <v>0.39741159427082673</v>
      </c>
      <c r="G23" s="69">
        <f>'Basic T2'!BG23</f>
        <v>4.235619375068568</v>
      </c>
      <c r="H23" s="69">
        <f>'Basic T2'!BR23</f>
        <v>3.7260501526536287</v>
      </c>
      <c r="I23" s="69">
        <f>'Basic T2'!CC23</f>
        <v>1.8474251746244281</v>
      </c>
      <c r="J23" s="69">
        <f>'Basic T2'!CN23</f>
        <v>0.85588645227867632</v>
      </c>
      <c r="K23" s="309">
        <f t="shared" si="12"/>
        <v>11.823731597518053</v>
      </c>
      <c r="L23" s="97"/>
      <c r="M23" s="97">
        <f t="shared" si="0"/>
        <v>6.6984001814307151E-2</v>
      </c>
      <c r="N23" s="97">
        <f t="shared" si="1"/>
        <v>0.2838327508162008</v>
      </c>
      <c r="O23" s="97">
        <f t="shared" si="2"/>
        <v>0.58202819478404166</v>
      </c>
      <c r="P23" s="97">
        <f t="shared" si="3"/>
        <v>1.3645455770704311</v>
      </c>
      <c r="Q23" s="97">
        <f t="shared" si="4"/>
        <v>2.0410201051106625</v>
      </c>
      <c r="R23" s="97">
        <f t="shared" si="5"/>
        <v>5.5338699320571711</v>
      </c>
      <c r="S23" s="97">
        <f t="shared" si="6"/>
        <v>5.6847368270000249</v>
      </c>
      <c r="T23" s="97">
        <f t="shared" si="7"/>
        <v>4.258956149922061</v>
      </c>
      <c r="U23" s="97">
        <f t="shared" si="8"/>
        <v>7.0185263764888175</v>
      </c>
      <c r="V23" s="97">
        <f t="shared" si="9"/>
        <v>3.403560692794056</v>
      </c>
      <c r="W23" s="97"/>
      <c r="X23" s="97">
        <f t="shared" si="10"/>
        <v>3.1158830313069721E-2</v>
      </c>
      <c r="Y23" s="97">
        <f t="shared" si="11"/>
        <v>0.92249991519017738</v>
      </c>
      <c r="Z23" s="97">
        <f t="shared" si="11"/>
        <v>3.330981558350953</v>
      </c>
      <c r="AA23" s="97">
        <f t="shared" si="11"/>
        <v>2.1544338779526568</v>
      </c>
      <c r="AB23" s="97">
        <f t="shared" si="11"/>
        <v>3.3611351119831601</v>
      </c>
      <c r="AC23" s="97">
        <f t="shared" si="11"/>
        <v>35.823033871622023</v>
      </c>
      <c r="AD23" s="97">
        <f t="shared" si="11"/>
        <v>31.513318125690304</v>
      </c>
      <c r="AE23" s="97">
        <f t="shared" si="11"/>
        <v>15.624721851874796</v>
      </c>
      <c r="AF23" s="97">
        <f t="shared" si="11"/>
        <v>7.2387168570228493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2.690038247501457E-2</v>
      </c>
      <c r="C24" s="69">
        <f>'Basic T2'!O24</f>
        <v>0.26645591435998367</v>
      </c>
      <c r="D24" s="69">
        <f>'Basic T2'!Z24</f>
        <v>0.55426153408079903</v>
      </c>
      <c r="E24" s="69">
        <f>'Basic T2'!AK24</f>
        <v>0.25620462687261331</v>
      </c>
      <c r="F24" s="69">
        <f>'Basic T2'!AV24</f>
        <v>0.26566158925510219</v>
      </c>
      <c r="G24" s="69">
        <f>'Basic T2'!BG24</f>
        <v>1.6099323819670461</v>
      </c>
      <c r="H24" s="69">
        <f>'Basic T2'!BR24</f>
        <v>1.6600099913761732</v>
      </c>
      <c r="I24" s="69">
        <f>'Basic T2'!CC24</f>
        <v>1.3835260636292726</v>
      </c>
      <c r="J24" s="69">
        <f>'Basic T2'!CN24</f>
        <v>0.4648818835139038</v>
      </c>
      <c r="K24" s="309">
        <f t="shared" si="12"/>
        <v>6.4878343675299082</v>
      </c>
      <c r="L24" s="97"/>
      <c r="M24" s="97">
        <f t="shared" si="0"/>
        <v>0.48909569055329966</v>
      </c>
      <c r="N24" s="97">
        <f t="shared" si="1"/>
        <v>0.69337307518072999</v>
      </c>
      <c r="O24" s="97">
        <f t="shared" si="2"/>
        <v>0.81909065678245874</v>
      </c>
      <c r="P24" s="97">
        <f t="shared" si="3"/>
        <v>1.3724207714483116</v>
      </c>
      <c r="Q24" s="97">
        <f t="shared" si="4"/>
        <v>1.3643805380670491</v>
      </c>
      <c r="R24" s="97">
        <f t="shared" si="5"/>
        <v>2.1033892831950682</v>
      </c>
      <c r="S24" s="97">
        <f t="shared" si="6"/>
        <v>2.5326336320093428</v>
      </c>
      <c r="T24" s="97">
        <f t="shared" si="7"/>
        <v>3.1895077095445776</v>
      </c>
      <c r="U24" s="97">
        <f t="shared" si="8"/>
        <v>3.8121712906045326</v>
      </c>
      <c r="V24" s="97">
        <f t="shared" si="9"/>
        <v>1.8675777484088367</v>
      </c>
      <c r="W24" s="97"/>
      <c r="X24" s="97">
        <f t="shared" si="10"/>
        <v>0.41462807080348241</v>
      </c>
      <c r="Y24" s="97">
        <f t="shared" ref="Y24:AG32" si="13">IF($K24&gt;0,C24/$K24*100,0)</f>
        <v>4.1070085835349479</v>
      </c>
      <c r="Z24" s="97">
        <f t="shared" si="13"/>
        <v>8.5430900772490155</v>
      </c>
      <c r="AA24" s="97">
        <f t="shared" si="13"/>
        <v>3.9490007352046081</v>
      </c>
      <c r="AB24" s="97">
        <f t="shared" si="13"/>
        <v>4.094765282305544</v>
      </c>
      <c r="AC24" s="97">
        <f t="shared" si="13"/>
        <v>24.814634449121893</v>
      </c>
      <c r="AD24" s="97">
        <f t="shared" si="13"/>
        <v>25.586503867671695</v>
      </c>
      <c r="AE24" s="97">
        <f t="shared" si="13"/>
        <v>21.324928863065566</v>
      </c>
      <c r="AF24" s="97">
        <f t="shared" si="13"/>
        <v>7.1654400710432551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1.6292764791576094E-2</v>
      </c>
      <c r="C25" s="69">
        <f>'Basic T2'!O25</f>
        <v>0.97901030477618267</v>
      </c>
      <c r="D25" s="69">
        <f>'Basic T2'!Z25</f>
        <v>2.93744909498364</v>
      </c>
      <c r="E25" s="69">
        <f>'Basic T2'!AK25</f>
        <v>2.3912057650375647</v>
      </c>
      <c r="F25" s="69">
        <f>'Basic T2'!AV25</f>
        <v>1.4788446879632962</v>
      </c>
      <c r="G25" s="69">
        <f>'Basic T2'!BG25</f>
        <v>9.2790294440795353</v>
      </c>
      <c r="H25" s="69">
        <f>'Basic T2'!BR25</f>
        <v>5.8253479947044582</v>
      </c>
      <c r="I25" s="69">
        <f>'Basic T2'!CC25</f>
        <v>1.0227805092061661</v>
      </c>
      <c r="J25" s="69">
        <f>'Basic T2'!CN25</f>
        <v>0.18705769574152625</v>
      </c>
      <c r="K25" s="309">
        <f t="shared" si="12"/>
        <v>24.117018261283942</v>
      </c>
      <c r="L25" s="97"/>
      <c r="M25" s="97">
        <f t="shared" si="0"/>
        <v>0.29623077122267127</v>
      </c>
      <c r="N25" s="97">
        <f t="shared" si="1"/>
        <v>2.5475861073933457</v>
      </c>
      <c r="O25" s="97">
        <f t="shared" si="2"/>
        <v>4.3409779689391943</v>
      </c>
      <c r="P25" s="97">
        <f t="shared" si="3"/>
        <v>12.809060089208337</v>
      </c>
      <c r="Q25" s="97">
        <f t="shared" si="4"/>
        <v>7.5950268788893345</v>
      </c>
      <c r="R25" s="97">
        <f t="shared" si="5"/>
        <v>12.12312474097927</v>
      </c>
      <c r="S25" s="97">
        <f t="shared" si="6"/>
        <v>8.8875803917998368</v>
      </c>
      <c r="T25" s="97">
        <f t="shared" si="7"/>
        <v>2.3578640150281411</v>
      </c>
      <c r="U25" s="97">
        <f t="shared" si="8"/>
        <v>1.5339293757855303</v>
      </c>
      <c r="V25" s="97">
        <f t="shared" si="9"/>
        <v>6.9422867649273146</v>
      </c>
      <c r="W25" s="97"/>
      <c r="X25" s="97">
        <f t="shared" si="10"/>
        <v>6.7557127564693814E-2</v>
      </c>
      <c r="Y25" s="97">
        <f t="shared" si="13"/>
        <v>4.059416857297939</v>
      </c>
      <c r="Z25" s="97">
        <f t="shared" si="13"/>
        <v>12.17998453689132</v>
      </c>
      <c r="AA25" s="97">
        <f t="shared" si="13"/>
        <v>9.915014116302542</v>
      </c>
      <c r="AB25" s="97">
        <f t="shared" si="13"/>
        <v>6.1319549205522943</v>
      </c>
      <c r="AC25" s="97">
        <f t="shared" si="13"/>
        <v>38.475027648735285</v>
      </c>
      <c r="AD25" s="97">
        <f t="shared" si="13"/>
        <v>24.154511687940015</v>
      </c>
      <c r="AE25" s="97">
        <f t="shared" si="13"/>
        <v>4.2409078026369391</v>
      </c>
      <c r="AF25" s="97">
        <f t="shared" si="13"/>
        <v>0.77562530207897962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2.1451979959550806E-2</v>
      </c>
      <c r="C26" s="69">
        <f>'Basic T2'!O26</f>
        <v>0.17653736743353737</v>
      </c>
      <c r="D26" s="69">
        <f>'Basic T2'!Z26</f>
        <v>0.70698248928267082</v>
      </c>
      <c r="E26" s="69">
        <f>'Basic T2'!AK26</f>
        <v>0.4428787011818715</v>
      </c>
      <c r="F26" s="69">
        <f>'Basic T2'!AV26</f>
        <v>0.52010693699634425</v>
      </c>
      <c r="G26" s="69">
        <f>'Basic T2'!BG26</f>
        <v>1.6409338559616293</v>
      </c>
      <c r="H26" s="69">
        <f>'Basic T2'!BR26</f>
        <v>1.6869836746504139</v>
      </c>
      <c r="I26" s="69">
        <f>'Basic T2'!CC26</f>
        <v>1.282014838702477</v>
      </c>
      <c r="J26" s="69">
        <f>'Basic T2'!CN26</f>
        <v>0.29653709183821075</v>
      </c>
      <c r="K26" s="309">
        <f t="shared" si="12"/>
        <v>6.7744269360067051</v>
      </c>
      <c r="L26" s="97"/>
      <c r="M26" s="97">
        <f t="shared" si="0"/>
        <v>0.39003426667993368</v>
      </c>
      <c r="N26" s="97">
        <f t="shared" si="1"/>
        <v>0.4593865279204522</v>
      </c>
      <c r="O26" s="97">
        <f t="shared" si="2"/>
        <v>1.0447825004500908</v>
      </c>
      <c r="P26" s="97">
        <f t="shared" si="3"/>
        <v>2.3723846682763488</v>
      </c>
      <c r="Q26" s="97">
        <f t="shared" si="4"/>
        <v>2.6711568824880398</v>
      </c>
      <c r="R26" s="97">
        <f t="shared" si="5"/>
        <v>2.1438929521030654</v>
      </c>
      <c r="S26" s="97">
        <f t="shared" si="6"/>
        <v>2.5737866719274196</v>
      </c>
      <c r="T26" s="97">
        <f t="shared" si="7"/>
        <v>2.9554891080734853</v>
      </c>
      <c r="U26" s="97">
        <f t="shared" si="8"/>
        <v>2.4316933573755342</v>
      </c>
      <c r="V26" s="97">
        <f t="shared" si="9"/>
        <v>1.9500758322725866</v>
      </c>
      <c r="W26" s="97"/>
      <c r="X26" s="97">
        <f t="shared" si="10"/>
        <v>0.31666117536129218</v>
      </c>
      <c r="Y26" s="97">
        <f t="shared" si="13"/>
        <v>2.6059380240005976</v>
      </c>
      <c r="Z26" s="97">
        <f t="shared" si="13"/>
        <v>10.436048627596728</v>
      </c>
      <c r="AA26" s="97">
        <f t="shared" si="13"/>
        <v>6.5375079747030744</v>
      </c>
      <c r="AB26" s="97">
        <f t="shared" si="13"/>
        <v>7.677504561041582</v>
      </c>
      <c r="AC26" s="97">
        <f t="shared" si="13"/>
        <v>24.222474778492543</v>
      </c>
      <c r="AD26" s="97">
        <f t="shared" si="13"/>
        <v>24.902234396889568</v>
      </c>
      <c r="AE26" s="97">
        <f t="shared" si="13"/>
        <v>18.924328962623388</v>
      </c>
      <c r="AF26" s="97">
        <f t="shared" si="13"/>
        <v>4.3773014992912351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5.8119353285131193E-4</v>
      </c>
      <c r="C27" s="69">
        <f>'Basic T2'!O27</f>
        <v>1.1405593250857684E-2</v>
      </c>
      <c r="D27" s="69">
        <f>'Basic T2'!Z27</f>
        <v>4.0881231631549095E-2</v>
      </c>
      <c r="E27" s="69">
        <f>'Basic T2'!AK27</f>
        <v>1.3722118125337258E-2</v>
      </c>
      <c r="F27" s="69">
        <f>'Basic T2'!AV27</f>
        <v>1.2592320657552827E-2</v>
      </c>
      <c r="G27" s="69">
        <f>'Basic T2'!BG27</f>
        <v>5.2114837025818712E-2</v>
      </c>
      <c r="H27" s="69">
        <f>'Basic T2'!BR27</f>
        <v>7.5829270515251249E-2</v>
      </c>
      <c r="I27" s="69">
        <f>'Basic T2'!CC27</f>
        <v>6.8573277166480109E-2</v>
      </c>
      <c r="J27" s="69">
        <f>'Basic T2'!CN27</f>
        <v>1.8668220978918973E-2</v>
      </c>
      <c r="K27" s="309">
        <f t="shared" si="12"/>
        <v>0.2943680628846172</v>
      </c>
      <c r="L27" s="97"/>
      <c r="M27" s="97">
        <f t="shared" si="0"/>
        <v>1.0567108202236455E-2</v>
      </c>
      <c r="N27" s="97">
        <f t="shared" si="1"/>
        <v>2.9679698743423518E-2</v>
      </c>
      <c r="O27" s="97">
        <f t="shared" si="2"/>
        <v>6.0414502555538957E-2</v>
      </c>
      <c r="P27" s="97">
        <f t="shared" si="3"/>
        <v>7.350577611872669E-2</v>
      </c>
      <c r="Q27" s="97">
        <f t="shared" si="4"/>
        <v>6.4671438887489746E-2</v>
      </c>
      <c r="R27" s="97">
        <f t="shared" si="5"/>
        <v>6.8088443293271433E-2</v>
      </c>
      <c r="S27" s="97">
        <f t="shared" si="6"/>
        <v>0.11569072583620371</v>
      </c>
      <c r="T27" s="97">
        <f t="shared" si="7"/>
        <v>0.15808520124116143</v>
      </c>
      <c r="U27" s="97">
        <f t="shared" si="8"/>
        <v>0.15308502780226685</v>
      </c>
      <c r="V27" s="97">
        <f t="shared" si="9"/>
        <v>8.4736325396486761E-2</v>
      </c>
      <c r="W27" s="97"/>
      <c r="X27" s="97">
        <f t="shared" si="10"/>
        <v>0.19743769998551816</v>
      </c>
      <c r="Y27" s="97">
        <f t="shared" si="13"/>
        <v>3.8746028149556118</v>
      </c>
      <c r="Z27" s="97">
        <f t="shared" si="13"/>
        <v>13.887794494735395</v>
      </c>
      <c r="AA27" s="97">
        <f t="shared" si="13"/>
        <v>4.6615512535121333</v>
      </c>
      <c r="AB27" s="97">
        <f t="shared" si="13"/>
        <v>4.2777468907992962</v>
      </c>
      <c r="AC27" s="97">
        <f t="shared" si="13"/>
        <v>17.703971183261839</v>
      </c>
      <c r="AD27" s="97">
        <f t="shared" si="13"/>
        <v>25.760019538863453</v>
      </c>
      <c r="AE27" s="97">
        <f t="shared" si="13"/>
        <v>23.295080483428197</v>
      </c>
      <c r="AF27" s="97">
        <f t="shared" si="13"/>
        <v>6.3417956404585629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5.255969718291259E-2</v>
      </c>
      <c r="C28" s="69">
        <f>'Basic T2'!O28</f>
        <v>0.79467708989313635</v>
      </c>
      <c r="D28" s="69">
        <f>'Basic T2'!Z28</f>
        <v>2.9514768559711251</v>
      </c>
      <c r="E28" s="69">
        <f>'Basic T2'!AK28</f>
        <v>1.0750552845307297</v>
      </c>
      <c r="F28" s="69">
        <f>'Basic T2'!AV28</f>
        <v>0.78766227071605943</v>
      </c>
      <c r="G28" s="69">
        <f>'Basic T2'!BG28</f>
        <v>6.5781616907869864</v>
      </c>
      <c r="H28" s="69">
        <f>'Basic T2'!BR28</f>
        <v>5.8984475060639099</v>
      </c>
      <c r="I28" s="69">
        <f>'Basic T2'!CC28</f>
        <v>4.3732411714891271</v>
      </c>
      <c r="J28" s="69">
        <f>'Basic T2'!CN28</f>
        <v>1.2645632565304643</v>
      </c>
      <c r="K28" s="309">
        <f t="shared" si="12"/>
        <v>23.775844823164451</v>
      </c>
      <c r="L28" s="97"/>
      <c r="M28" s="97">
        <f t="shared" si="0"/>
        <v>0.95562661284930395</v>
      </c>
      <c r="N28" s="97">
        <f t="shared" si="1"/>
        <v>2.0679131815046237</v>
      </c>
      <c r="O28" s="97">
        <f t="shared" si="2"/>
        <v>4.3617082690843798</v>
      </c>
      <c r="P28" s="97">
        <f t="shared" si="3"/>
        <v>5.758788281676277</v>
      </c>
      <c r="Q28" s="97">
        <f t="shared" si="4"/>
        <v>4.0452632830662445</v>
      </c>
      <c r="R28" s="97">
        <f t="shared" si="5"/>
        <v>8.5944198393103175</v>
      </c>
      <c r="S28" s="97">
        <f t="shared" si="6"/>
        <v>8.9991063958083544</v>
      </c>
      <c r="T28" s="97">
        <f t="shared" si="7"/>
        <v>10.081838570913938</v>
      </c>
      <c r="U28" s="97">
        <f t="shared" si="8"/>
        <v>10.369799109529358</v>
      </c>
      <c r="V28" s="97">
        <f t="shared" si="9"/>
        <v>6.8440771181815574</v>
      </c>
      <c r="W28" s="97"/>
      <c r="X28" s="97">
        <f t="shared" si="10"/>
        <v>0.22106342623713821</v>
      </c>
      <c r="Y28" s="97">
        <f t="shared" si="13"/>
        <v>3.3423716204561291</v>
      </c>
      <c r="Z28" s="97">
        <f t="shared" si="13"/>
        <v>12.413762278156968</v>
      </c>
      <c r="AA28" s="97">
        <f t="shared" si="13"/>
        <v>4.5216281167991115</v>
      </c>
      <c r="AB28" s="97">
        <f t="shared" si="13"/>
        <v>3.3128676460264064</v>
      </c>
      <c r="AC28" s="97">
        <f t="shared" si="13"/>
        <v>27.667415142186584</v>
      </c>
      <c r="AD28" s="97">
        <f t="shared" si="13"/>
        <v>24.808571682454541</v>
      </c>
      <c r="AE28" s="97">
        <f t="shared" si="13"/>
        <v>18.393631031896472</v>
      </c>
      <c r="AF28" s="97">
        <f t="shared" si="13"/>
        <v>5.31868905578665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2.2620083699106366E-2</v>
      </c>
      <c r="C29" s="69">
        <f>'Basic T2'!O29</f>
        <v>0.24973040969753504</v>
      </c>
      <c r="D29" s="69">
        <f>'Basic T2'!Z29</f>
        <v>0.99722032590579224</v>
      </c>
      <c r="E29" s="69">
        <f>'Basic T2'!AK29</f>
        <v>0.29927824306995771</v>
      </c>
      <c r="F29" s="69">
        <f>'Basic T2'!AV29</f>
        <v>0.34626506380118588</v>
      </c>
      <c r="G29" s="69">
        <f>'Basic T2'!BG29</f>
        <v>1.5783955427747844</v>
      </c>
      <c r="H29" s="69">
        <f>'Basic T2'!BR29</f>
        <v>1.4356239625939415</v>
      </c>
      <c r="I29" s="69">
        <f>'Basic T2'!CC29</f>
        <v>0.72564560292044111</v>
      </c>
      <c r="J29" s="69">
        <f>'Basic T2'!CN29</f>
        <v>0.19437009982616629</v>
      </c>
      <c r="K29" s="309">
        <f t="shared" si="12"/>
        <v>5.84914933428891</v>
      </c>
      <c r="L29" s="97"/>
      <c r="M29" s="97">
        <f t="shared" si="0"/>
        <v>0.41127242214729415</v>
      </c>
      <c r="N29" s="97">
        <f t="shared" si="1"/>
        <v>0.649849873117052</v>
      </c>
      <c r="O29" s="97">
        <f t="shared" si="2"/>
        <v>1.4736975263087977</v>
      </c>
      <c r="P29" s="97">
        <f t="shared" si="3"/>
        <v>1.6031547995266584</v>
      </c>
      <c r="Q29" s="97">
        <f t="shared" si="4"/>
        <v>1.7783425725471511</v>
      </c>
      <c r="R29" s="97">
        <f t="shared" si="5"/>
        <v>2.0621861554576157</v>
      </c>
      <c r="S29" s="97">
        <f t="shared" si="6"/>
        <v>2.1902937629729058</v>
      </c>
      <c r="T29" s="97">
        <f t="shared" si="7"/>
        <v>1.672864939631558</v>
      </c>
      <c r="U29" s="97">
        <f t="shared" si="8"/>
        <v>1.5938932889973265</v>
      </c>
      <c r="V29" s="97">
        <f t="shared" si="9"/>
        <v>1.6837268840445581</v>
      </c>
      <c r="W29" s="97"/>
      <c r="X29" s="97">
        <f>IF($K29&gt;0,B29/$K29*100,0)</f>
        <v>0.38672433214352742</v>
      </c>
      <c r="Y29" s="97">
        <f t="shared" si="13"/>
        <v>4.269516735255233</v>
      </c>
      <c r="Z29" s="97">
        <f t="shared" si="13"/>
        <v>17.048980439939918</v>
      </c>
      <c r="AA29" s="97">
        <f t="shared" si="13"/>
        <v>5.1166114244258969</v>
      </c>
      <c r="AB29" s="97">
        <f t="shared" si="13"/>
        <v>5.9199217529172872</v>
      </c>
      <c r="AC29" s="97">
        <f t="shared" si="13"/>
        <v>26.985044364005322</v>
      </c>
      <c r="AD29" s="97">
        <f t="shared" si="13"/>
        <v>24.544149594164406</v>
      </c>
      <c r="AE29" s="97">
        <f t="shared" si="13"/>
        <v>12.406002333819007</v>
      </c>
      <c r="AF29" s="97">
        <f t="shared" si="13"/>
        <v>3.3230490233294092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1.4688699563731759E-2</v>
      </c>
      <c r="C30" s="69">
        <f>'Basic T2'!O30</f>
        <v>0.12068433871513626</v>
      </c>
      <c r="D30" s="69">
        <f>'Basic T2'!Z30</f>
        <v>0.31080234823556019</v>
      </c>
      <c r="E30" s="69">
        <f>'Basic T2'!AK30</f>
        <v>0.13490700219533039</v>
      </c>
      <c r="F30" s="69">
        <f>'Basic T2'!AV30</f>
        <v>0.30955782273748439</v>
      </c>
      <c r="G30" s="69">
        <f>'Basic T2'!BG30</f>
        <v>2.1643881337253279</v>
      </c>
      <c r="H30" s="69">
        <f>'Basic T2'!BR30</f>
        <v>2.5354176152542376</v>
      </c>
      <c r="I30" s="69">
        <f>'Basic T2'!CC30</f>
        <v>1.9832850934778177</v>
      </c>
      <c r="J30" s="69">
        <f>'Basic T2'!CN30</f>
        <v>0.71901743461424905</v>
      </c>
      <c r="K30" s="309">
        <f t="shared" si="12"/>
        <v>8.2927484885188747</v>
      </c>
      <c r="L30" s="97"/>
      <c r="M30" s="97">
        <f t="shared" si="0"/>
        <v>0.26706607845171337</v>
      </c>
      <c r="N30" s="97">
        <f t="shared" si="1"/>
        <v>0.31404546325068849</v>
      </c>
      <c r="O30" s="97">
        <f t="shared" si="2"/>
        <v>0.45930537100682878</v>
      </c>
      <c r="P30" s="97">
        <f t="shared" si="3"/>
        <v>0.72266131289952018</v>
      </c>
      <c r="Q30" s="97">
        <f t="shared" si="4"/>
        <v>1.5898221114075548</v>
      </c>
      <c r="R30" s="97">
        <f t="shared" si="5"/>
        <v>2.827790071276183</v>
      </c>
      <c r="S30" s="97">
        <f t="shared" si="6"/>
        <v>3.8682200450242261</v>
      </c>
      <c r="T30" s="97">
        <f t="shared" si="7"/>
        <v>4.5721604111155818</v>
      </c>
      <c r="U30" s="97">
        <f t="shared" si="8"/>
        <v>5.8961592586960485</v>
      </c>
      <c r="V30" s="97">
        <f t="shared" si="9"/>
        <v>2.3871374749977337</v>
      </c>
      <c r="W30" s="97"/>
      <c r="X30" s="97">
        <f t="shared" si="10"/>
        <v>0.17712703555483367</v>
      </c>
      <c r="Y30" s="97">
        <f t="shared" si="13"/>
        <v>1.455299637776559</v>
      </c>
      <c r="Z30" s="97">
        <f t="shared" si="13"/>
        <v>3.7478810392701423</v>
      </c>
      <c r="AA30" s="97">
        <f t="shared" si="13"/>
        <v>1.626806870871655</v>
      </c>
      <c r="AB30" s="97">
        <f t="shared" si="13"/>
        <v>3.7328736445589819</v>
      </c>
      <c r="AC30" s="97">
        <f t="shared" si="13"/>
        <v>26.099768209802516</v>
      </c>
      <c r="AD30" s="97">
        <f t="shared" si="13"/>
        <v>30.57391187933008</v>
      </c>
      <c r="AE30" s="97">
        <f t="shared" si="13"/>
        <v>23.915895872443638</v>
      </c>
      <c r="AF30" s="97">
        <f t="shared" si="13"/>
        <v>8.6704358103916057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1.9789765413417169E-2</v>
      </c>
      <c r="C31" s="69">
        <f>'Basic T2'!O31</f>
        <v>0.18558922307991102</v>
      </c>
      <c r="D31" s="69">
        <f>'Basic T2'!Z31</f>
        <v>0.46449710760156948</v>
      </c>
      <c r="E31" s="69">
        <f>'Basic T2'!AK31</f>
        <v>0.22005360357628218</v>
      </c>
      <c r="F31" s="69">
        <f>'Basic T2'!AV31</f>
        <v>0.31171595388577689</v>
      </c>
      <c r="G31" s="69">
        <f>'Basic T2'!BG31</f>
        <v>1.9639032663826177</v>
      </c>
      <c r="H31" s="69">
        <f>'Basic T2'!BR31</f>
        <v>2.7043773484962053</v>
      </c>
      <c r="I31" s="69">
        <f>'Basic T2'!CC31</f>
        <v>2.1321482883657938</v>
      </c>
      <c r="J31" s="69">
        <f>'Basic T2'!CN31</f>
        <v>1.0241999311380632</v>
      </c>
      <c r="K31" s="309">
        <f t="shared" si="12"/>
        <v>9.0262744879396379</v>
      </c>
      <c r="L31" s="97"/>
      <c r="M31" s="97">
        <f t="shared" si="0"/>
        <v>0.3598123182729146</v>
      </c>
      <c r="N31" s="97">
        <f t="shared" si="1"/>
        <v>0.4829413174648825</v>
      </c>
      <c r="O31" s="97">
        <f t="shared" si="2"/>
        <v>0.68643630767178332</v>
      </c>
      <c r="P31" s="97">
        <f t="shared" si="3"/>
        <v>1.1787692520100415</v>
      </c>
      <c r="Q31" s="97">
        <f t="shared" si="4"/>
        <v>1.6009058068171274</v>
      </c>
      <c r="R31" s="97">
        <f t="shared" si="5"/>
        <v>2.5658550197579304</v>
      </c>
      <c r="S31" s="97">
        <f t="shared" si="6"/>
        <v>4.1259974711162144</v>
      </c>
      <c r="T31" s="97">
        <f t="shared" si="7"/>
        <v>4.9153417361692915</v>
      </c>
      <c r="U31" s="97">
        <f t="shared" si="8"/>
        <v>8.3987475352045831</v>
      </c>
      <c r="V31" s="97">
        <f t="shared" si="9"/>
        <v>2.5982891100107484</v>
      </c>
      <c r="W31" s="97"/>
      <c r="X31" s="97">
        <f t="shared" si="10"/>
        <v>0.21924621769323607</v>
      </c>
      <c r="Y31" s="97">
        <f t="shared" si="13"/>
        <v>2.0560999261421098</v>
      </c>
      <c r="Z31" s="97">
        <f t="shared" si="13"/>
        <v>5.1460556425821355</v>
      </c>
      <c r="AA31" s="97">
        <f t="shared" si="13"/>
        <v>2.4379227982741329</v>
      </c>
      <c r="AB31" s="97">
        <f t="shared" si="13"/>
        <v>3.4534287019774643</v>
      </c>
      <c r="AC31" s="97">
        <f t="shared" si="13"/>
        <v>21.75762845464833</v>
      </c>
      <c r="AD31" s="97">
        <f t="shared" si="13"/>
        <v>29.961168941955297</v>
      </c>
      <c r="AE31" s="97">
        <f t="shared" si="13"/>
        <v>23.621576002531736</v>
      </c>
      <c r="AF31" s="97">
        <f t="shared" si="13"/>
        <v>11.346873314195543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1.9939336874019549E-4</v>
      </c>
      <c r="C32" s="69">
        <f>'Basic T2'!O32</f>
        <v>8.6969645376531457E-2</v>
      </c>
      <c r="D32" s="69">
        <f>'Basic T2'!Z32</f>
        <v>0.25262876409338542</v>
      </c>
      <c r="E32" s="69">
        <f>'Basic T2'!AK32</f>
        <v>0.16207033614225053</v>
      </c>
      <c r="F32" s="69">
        <f>'Basic T2'!AV32</f>
        <v>0.19031488433698199</v>
      </c>
      <c r="G32" s="69">
        <f>'Basic T2'!BG32</f>
        <v>0.94891169475684922</v>
      </c>
      <c r="H32" s="69">
        <f>'Basic T2'!BR32</f>
        <v>1.2067346152627236</v>
      </c>
      <c r="I32" s="69">
        <f>'Basic T2'!CC32</f>
        <v>1.4246761077234797</v>
      </c>
      <c r="J32" s="69">
        <f>'Basic T2'!CN32</f>
        <v>0.68416744478143088</v>
      </c>
      <c r="K32" s="309">
        <f t="shared" si="12"/>
        <v>4.956672885842373</v>
      </c>
      <c r="L32" s="97"/>
      <c r="M32" s="97">
        <f t="shared" si="0"/>
        <v>3.6253178729452914E-3</v>
      </c>
      <c r="N32" s="97">
        <f t="shared" si="1"/>
        <v>0.22631289910358013</v>
      </c>
      <c r="O32" s="97">
        <f t="shared" si="2"/>
        <v>0.37333613750873557</v>
      </c>
      <c r="P32" s="97">
        <f t="shared" si="3"/>
        <v>0.86816814540912923</v>
      </c>
      <c r="Q32" s="97">
        <f t="shared" si="4"/>
        <v>0.97741613690535689</v>
      </c>
      <c r="R32" s="97">
        <f t="shared" si="5"/>
        <v>1.239760571193282</v>
      </c>
      <c r="S32" s="97">
        <f t="shared" si="6"/>
        <v>1.8410832991376029</v>
      </c>
      <c r="T32" s="97">
        <f t="shared" si="7"/>
        <v>3.2843728417143914</v>
      </c>
      <c r="U32" s="97">
        <f t="shared" si="8"/>
        <v>5.6103788584913241</v>
      </c>
      <c r="V32" s="97">
        <f t="shared" si="9"/>
        <v>1.4268200239620183</v>
      </c>
      <c r="W32" s="97"/>
      <c r="X32" s="97">
        <f t="shared" si="10"/>
        <v>4.022725996498942E-3</v>
      </c>
      <c r="Y32" s="97">
        <f t="shared" si="13"/>
        <v>1.7545972344663048</v>
      </c>
      <c r="Z32" s="97">
        <f t="shared" si="13"/>
        <v>5.0967406950529845</v>
      </c>
      <c r="AA32" s="97">
        <f t="shared" si="13"/>
        <v>3.2697404060124313</v>
      </c>
      <c r="AB32" s="97">
        <f t="shared" si="13"/>
        <v>3.8395691771505409</v>
      </c>
      <c r="AC32" s="97">
        <f t="shared" si="13"/>
        <v>19.144125840282967</v>
      </c>
      <c r="AD32" s="97">
        <f t="shared" si="13"/>
        <v>24.345657723540544</v>
      </c>
      <c r="AE32" s="97">
        <f t="shared" si="13"/>
        <v>28.742588840041233</v>
      </c>
      <c r="AF32" s="97">
        <f t="shared" si="13"/>
        <v>13.802957357456494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2.3308360071504452E-2</v>
      </c>
      <c r="C33" s="69">
        <f>'Basic T2'!O33</f>
        <v>0.71562246678155284</v>
      </c>
      <c r="D33" s="69">
        <f>'Basic T2'!Z33</f>
        <v>2.2892953179656623</v>
      </c>
      <c r="E33" s="69">
        <f>'Basic T2'!AK33</f>
        <v>1.0789176255873854</v>
      </c>
      <c r="F33" s="69">
        <f>'Basic T2'!AV33</f>
        <v>0.98796189083358854</v>
      </c>
      <c r="G33" s="69">
        <f>'Basic T2'!BG33</f>
        <v>5.5768994879131153</v>
      </c>
      <c r="H33" s="69">
        <f>'Basic T2'!BR33</f>
        <v>8.2928196573877653</v>
      </c>
      <c r="I33" s="69">
        <f>'Basic T2'!CC33</f>
        <v>7.5237977460260659</v>
      </c>
      <c r="J33" s="69">
        <f>'Basic T2'!CN33</f>
        <v>2.1150398668785773</v>
      </c>
      <c r="K33" s="309">
        <f t="shared" ref="K33" si="14">SUM(B33:J33)</f>
        <v>28.603662419445222</v>
      </c>
      <c r="L33" s="97"/>
      <c r="M33" s="97">
        <f t="shared" si="0"/>
        <v>0.42378648241994016</v>
      </c>
      <c r="N33" s="97">
        <f t="shared" si="1"/>
        <v>1.8621967977426264</v>
      </c>
      <c r="O33" s="97">
        <f t="shared" si="2"/>
        <v>3.3831328538273557</v>
      </c>
      <c r="P33" s="97">
        <f t="shared" si="3"/>
        <v>5.7794778264252376</v>
      </c>
      <c r="Q33" s="97">
        <f t="shared" si="4"/>
        <v>5.0739588661832951</v>
      </c>
      <c r="R33" s="97">
        <f t="shared" si="5"/>
        <v>7.2862629186948178</v>
      </c>
      <c r="S33" s="97">
        <f t="shared" si="6"/>
        <v>12.652137082064741</v>
      </c>
      <c r="T33" s="97">
        <f t="shared" si="7"/>
        <v>17.344964830698345</v>
      </c>
      <c r="U33" s="97">
        <f t="shared" si="8"/>
        <v>17.343963154798647</v>
      </c>
      <c r="V33" s="97">
        <f t="shared" si="9"/>
        <v>8.2338050621184742</v>
      </c>
      <c r="W33" s="97"/>
      <c r="X33" s="97">
        <f t="shared" ref="X33" si="15">IF($K33&gt;0,B33/$K33*100,0)</f>
        <v>8.148732749572328E-2</v>
      </c>
      <c r="Y33" s="97">
        <f t="shared" ref="Y33" si="16">IF($K33&gt;0,C33/$K33*100,0)</f>
        <v>2.5018560780351726</v>
      </c>
      <c r="Z33" s="97">
        <f t="shared" ref="Z33" si="17">IF($K33&gt;0,D33/$K33*100,0)</f>
        <v>8.0035041820706248</v>
      </c>
      <c r="AA33" s="97">
        <f t="shared" ref="AA33" si="18">IF($K33&gt;0,E33/$K33*100,0)</f>
        <v>3.77195622632548</v>
      </c>
      <c r="AB33" s="97">
        <f t="shared" ref="AB33" si="19">IF($K33&gt;0,F33/$K33*100,0)</f>
        <v>3.4539699019869445</v>
      </c>
      <c r="AC33" s="97">
        <f t="shared" ref="AC33" si="20">IF($K33&gt;0,G33/$K33*100,0)</f>
        <v>19.497151819697926</v>
      </c>
      <c r="AD33" s="97">
        <f t="shared" ref="AD33" si="21">IF($K33&gt;0,H33/$K33*100,0)</f>
        <v>28.992160289761269</v>
      </c>
      <c r="AE33" s="97">
        <f t="shared" ref="AE33" si="22">IF($K33&gt;0,I33/$K33*100,0)</f>
        <v>26.303616773603334</v>
      </c>
      <c r="AF33" s="97">
        <f>IF($K33&gt;0,J33/$K33*100,0)</f>
        <v>7.394297401023513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5.5000244317391047</v>
      </c>
      <c r="C35" s="310">
        <f t="shared" ref="C35:K35" si="24">SUM(C8:C33)</f>
        <v>38.428938748527415</v>
      </c>
      <c r="D35" s="310">
        <f t="shared" si="24"/>
        <v>67.667910687449663</v>
      </c>
      <c r="E35" s="310">
        <f t="shared" si="24"/>
        <v>18.668081407879107</v>
      </c>
      <c r="F35" s="310">
        <f t="shared" si="24"/>
        <v>19.471223888276171</v>
      </c>
      <c r="G35" s="310">
        <f t="shared" si="24"/>
        <v>76.539915593824063</v>
      </c>
      <c r="H35" s="310">
        <f t="shared" si="24"/>
        <v>65.544813525166418</v>
      </c>
      <c r="I35" s="310">
        <f t="shared" si="24"/>
        <v>43.377417132088482</v>
      </c>
      <c r="J35" s="310">
        <f t="shared" si="24"/>
        <v>12.194674585049484</v>
      </c>
      <c r="K35" s="310">
        <f t="shared" si="24"/>
        <v>347.39299999999992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1.5832283413134709</v>
      </c>
      <c r="Y35" s="98">
        <f t="shared" ref="Y35:AG35" si="26">IF($K35&gt;0,C35/$K35*100,0)</f>
        <v>11.062093579469771</v>
      </c>
      <c r="Z35" s="98">
        <f t="shared" si="26"/>
        <v>19.4787778358947</v>
      </c>
      <c r="AA35" s="98">
        <f t="shared" si="26"/>
        <v>5.373764413180206</v>
      </c>
      <c r="AB35" s="98">
        <f t="shared" si="26"/>
        <v>5.6049557383931674</v>
      </c>
      <c r="AC35" s="98">
        <f t="shared" si="26"/>
        <v>22.03265914794601</v>
      </c>
      <c r="AD35" s="98">
        <f t="shared" si="26"/>
        <v>18.867626441858771</v>
      </c>
      <c r="AE35" s="98">
        <f t="shared" si="26"/>
        <v>12.486554746954743</v>
      </c>
      <c r="AF35" s="98">
        <f t="shared" si="26"/>
        <v>3.5103397549891584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automation\Data\Results\Workbooks\LSIPs\GC_LSIP\[GC_LSIP_MainTables.Main.xlsm]Manager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automation\Data\Results\Workbooks\LSIPs\GC_LSIP\[GC_LSIP_MainTables.Main.xlsm]Manager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automation\Data\Results\Workbooks\LSIPs\GC_LSIP\[GC_LSIP_MainTables.Main.xlsm]Manager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automation\Data\Results\Workbooks\LSIPs\GC_LSIP\[GC_LSIP_MainTables.Main.xlsm]Manager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automation\Data\Results\Workbooks\LSIPs\GC_LSIP\[GC_LSIP_MainTables.Main.xlsm]Manager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automation\Data\Results\Workbooks\LSIPs\GC_LSIP\[GC_LSIP_MainTables.Main.xlsm]Manager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automation\Data\Results\Workbooks\LSIPs\GC_LSIP\[GC_LSIP_MainTables.Main.xlsm]Manager</v>
      </c>
      <c r="Y79" s="91" t="str">
        <f ca="1">CELL("filename")</f>
        <v>M:\IE\Projects\Nuffield via NFER AI and automation\Data\Results\Workbooks\LSIPs\GC_LSIP\[GC_LSIP_MainTables.Main.xlsm]Manager</v>
      </c>
      <c r="AW79" s="91" t="str">
        <f ca="1">CELL("filename")</f>
        <v>M:\IE\Projects\Nuffield via NFER AI and automation\Data\Results\Workbooks\LSIPs\GC_LSIP\[GC_LSIP_MainTables.Main.xlsm]Manager</v>
      </c>
      <c r="BU79" s="91" t="str">
        <f ca="1">CELL("filename")</f>
        <v>M:\IE\Projects\Nuffield via NFER AI and automation\Data\Results\Workbooks\LSIPs\GC_LSIP\[GC_LSIP_MainTables.Main.xlsm]Manager</v>
      </c>
      <c r="CS79" s="91" t="str">
        <f ca="1">CELL("filename")</f>
        <v>M:\IE\Projects\Nuffield via NFER AI and automation\Data\Results\Workbooks\LSIPs\GC_LSIP\[GC_LSIP_MainTables.Main.xlsm]Manager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automation\Data\Results\Workbooks\LSIPs\GC_LSIP\[GC_LSIP_MainTables.Main.xlsm]Manager</v>
      </c>
      <c r="Y96" s="91" t="str">
        <f ca="1">CELL("filename")</f>
        <v>M:\IE\Projects\Nuffield via NFER AI and automation\Data\Results\Workbooks\LSIPs\GC_LSIP\[GC_LSIP_MainTables.Main.xlsm]Manager</v>
      </c>
      <c r="AW96" s="91" t="str">
        <f ca="1">CELL("filename")</f>
        <v>M:\IE\Projects\Nuffield via NFER AI and automation\Data\Results\Workbooks\LSIPs\GC_LSIP\[GC_LSIP_MainTables.Main.xlsm]Manager</v>
      </c>
      <c r="BU96" s="91" t="str">
        <f ca="1">CELL("filename")</f>
        <v>M:\IE\Projects\Nuffield via NFER AI and automation\Data\Results\Workbooks\LSIPs\GC_LSIP\[GC_LSIP_MainTables.Main.xlsm]Manager</v>
      </c>
      <c r="CS96" s="91" t="str">
        <f ca="1">CELL("filename")</f>
        <v>M:\IE\Projects\Nuffield via NFER AI and automation\Data\Results\Workbooks\LSIPs\GC_LSIP\[GC_LSIP_MainTables.Main.xlsm]Manager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265E86-742A-4B00-9215-CD63980D154B}"/>
</file>

<file path=customXml/itemProps2.xml><?xml version="1.0" encoding="utf-8"?>
<ds:datastoreItem xmlns:ds="http://schemas.openxmlformats.org/officeDocument/2006/customXml" ds:itemID="{6446BDAA-C51D-4E64-8B90-8CA864B40A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2024-02-29T16:12:09Z</dcterms:modified>
</cp:coreProperties>
</file>