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HE_LEP\"/>
    </mc:Choice>
  </mc:AlternateContent>
  <xr:revisionPtr revIDLastSave="0" documentId="13_ncr:1_{D3777BC8-552D-476F-8AFF-3D616C7043FB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P26" i="109" l="1"/>
  <c r="AK54" i="109"/>
  <c r="W1" i="16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A505" i="76" s="1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F59" i="18" l="1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<sst xmlns="http://schemas.openxmlformats.org/spreadsheetml/2006/main" count="2355" uniqueCount="531">
  <si>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</si>
  <si>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</si>
  <si>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</si>
  <si>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</si>
  <si>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</si>
  <si>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</si>
  <si>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</si>
  <si>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</si>
  <si>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</si>
  <si>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</si>
  <si>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</si>
  <si>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</si>
  <si>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</si>
  <si>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</si>
  <si>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</si>
  <si>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</si>
  <si>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</si>
  <si>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</si>
  <si>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</si>
  <si>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</si>
  <si>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</si>
  <si>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</si>
  <si>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</si>
  <si>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</si>
  <si>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</si>
  <si>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</si>
  <si>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</si>
  <si>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</si>
  <si>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</si>
  <si>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</si>
  <si>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</si>
  <si>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</si>
  <si>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</si>
  <si>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</si>
  <si>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</si>
  <si>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</si>
  <si>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</si>
  <si>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</si>
  <si>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</si>
  <si>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</si>
  <si>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</si>
  <si>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</si>
  <si>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</si>
  <si>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</si>
  <si>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</si>
  <si>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</si>
  <si>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</si>
  <si>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</si>
  <si>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</si>
  <si>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</si>
  <si>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</si>
  <si>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</si>
  <si>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</si>
  <si>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</si>
  <si>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</si>
  <si>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</si>
  <si>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</si>
  <si>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</si>
  <si>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</si>
  <si>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</si>
  <si>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</si>
  <si>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</si>
  <si>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</si>
  <si>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</si>
  <si>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</si>
  <si>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</si>
  <si>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</si>
  <si>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</si>
  <si>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</si>
  <si>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</si>
  <si>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</si>
  <si>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</si>
  <si>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</si>
  <si>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</si>
  <si>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</si>
  <si>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</si>
  <si>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</si>
  <si>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</si>
  <si>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</si>
  <si>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</si>
  <si>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</si>
  <si>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</si>
  <si>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</si>
  <si>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</si>
  <si>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</si>
  <si>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</si>
  <si>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</si>
  <si>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</si>
  <si>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</si>
  <si>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</si>
  <si>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</si>
  <si>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</si>
  <si>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</si>
  <si>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</si>
  <si>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</si>
  <si>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</si>
  <si>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</si>
  <si>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</si>
  <si>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</si>
  <si>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</si>
  <si>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</si>
  <si>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</si>
  <si>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</si>
  <si>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</si>
  <si>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</si>
  <si>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</si>
  <si>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</si>
  <si>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</si>
  <si>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</si>
  <si>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</si>
  <si>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</si>
  <si>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</si>
  <si>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</si>
  <si>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</si>
  <si>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</si>
  <si>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</si>
  <si>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</si>
  <si>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</si>
  <si>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</si>
  <si>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</si>
  <si>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</si>
  <si>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</si>
  <si>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</si>
  <si>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</si>
  <si>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</si>
  <si>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</si>
  <si>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</si>
  <si>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</si>
  <si>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</si>
  <si>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</si>
  <si>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</si>
  <si>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</si>
  <si>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</si>
  <si>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</si>
  <si>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</si>
  <si>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</si>
  <si>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</si>
  <si>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</si>
  <si>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</si>
  <si>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</si>
  <si>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</si>
  <si>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</si>
  <si>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</si>
  <si>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</si>
  <si>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</si>
  <si>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</si>
  <si>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</si>
  <si>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</si>
  <si>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</si>
  <si>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</si>
  <si>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</si>
  <si>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</si>
  <si>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</si>
  <si>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</si>
  <si>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</si>
  <si>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</si>
  <si>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</si>
  <si>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</si>
  <si>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</si>
  <si>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</si>
  <si>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</si>
  <si>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</si>
  <si>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</si>
  <si>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</si>
  <si>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</si>
  <si>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</si>
  <si>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</si>
  <si>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</si>
  <si>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</si>
  <si>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</si>
  <si>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</si>
  <si>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</si>
  <si>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</si>
  <si>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</si>
  <si>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</si>
  <si>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</si>
  <si>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</si>
  <si>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</si>
  <si>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</si>
  <si>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</si>
  <si>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</si>
  <si>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</si>
  <si>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</si>
  <si>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</si>
  <si>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</si>
  <si>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</si>
  <si>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</si>
  <si>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</si>
  <si>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</si>
  <si>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</si>
  <si>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</si>
  <si>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</si>
  <si>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</si>
  <si>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</si>
  <si>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</si>
  <si>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</si>
  <si>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</si>
  <si>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</si>
  <si>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</si>
  <si>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</si>
  <si>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</si>
  <si>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</si>
  <si>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</si>
  <si>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</si>
  <si>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</si>
  <si>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</si>
  <si>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</si>
  <si>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</si>
  <si>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</si>
  <si>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</si>
  <si>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</si>
  <si>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</si>
  <si>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</si>
  <si>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</si>
  <si>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</si>
  <si>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</si>
  <si>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</si>
  <si>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</si>
  <si>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</si>
  <si>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</si>
  <si>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</si>
  <si>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</si>
  <si>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</si>
  <si>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</si>
  <si>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</si>
  <si>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</si>
  <si>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</si>
  <si>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</si>
  <si>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</si>
  <si>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</si>
  <si>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</si>
  <si>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</si>
  <si>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</si>
  <si>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</si>
  <si>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</si>
  <si>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</si>
  <si>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</si>
  <si>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</si>
  <si>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</si>
  <si>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</si>
  <si>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</si>
  <si>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</si>
  <si>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</si>
  <si>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</si>
  <si>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</si>
  <si>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</si>
  <si>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</si>
  <si>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</si>
  <si>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</si>
  <si>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</si>
  <si>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</si>
  <si>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</si>
  <si>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</si>
  <si>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</si>
  <si>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</si>
  <si>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</si>
  <si>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</si>
  <si>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</si>
  <si>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</si>
  <si>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</si>
  <si>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</si>
  <si>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</si>
  <si>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</si>
  <si>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</si>
  <si>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</si>
  <si>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</si>
  <si>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</si>
  <si>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</si>
  <si>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</si>
  <si>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</si>
  <si>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</si>
  <si>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</si>
  <si>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</si>
  <si>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</si>
  <si>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</si>
  <si>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</si>
  <si>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</si>
  <si>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</si>
  <si>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</si>
  <si>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</si>
  <si>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</si>
  <si>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</si>
  <si>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</si>
  <si>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</si>
  <si>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</si>
  <si>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</si>
  <si>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</si>
  <si>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</si>
  <si>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</si>
  <si>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</si>
  <si>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</si>
  <si>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</si>
  <si>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</si>
  <si>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</si>
  <si>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</si>
  <si>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</si>
  <si>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</si>
  <si>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</si>
  <si>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</si>
  <si>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</si>
  <si>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</si>
  <si>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</si>
  <si>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</si>
  <si>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</si>
  <si>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</si>
  <si>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</si>
  <si>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</si>
  <si>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</si>
  <si>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</si>
  <si>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</si>
  <si>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</si>
  <si>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</si>
  <si>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</si>
  <si>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</si>
  <si>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</si>
  <si>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</si>
  <si>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</si>
  <si>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</si>
  <si>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</si>
  <si>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</si>
  <si>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</si>
  <si>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</si>
  <si>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</si>
  <si>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</si>
  <si>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</si>
  <si>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</si>
  <si>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</si>
  <si>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</si>
  <si>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</si>
  <si>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</si>
  <si>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</si>
  <si>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</si>
  <si>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</si>
  <si>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</si>
  <si>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</si>
  <si>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</si>
  <si>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</si>
  <si>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</si>
  <si>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</si>
  <si>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</si>
  <si>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</si>
  <si>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</si>
  <si>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</si>
  <si>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</si>
  <si>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</si>
  <si>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</si>
  <si>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</si>
  <si>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</si>
  <si>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</si>
  <si>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</si>
  <si>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</si>
  <si>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</si>
  <si>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</si>
  <si>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</si>
  <si>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</si>
  <si>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</si>
  <si>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</si>
  <si>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</si>
  <si>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</si>
  <si>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</si>
  <si>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</si>
  <si>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</si>
  <si>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</si>
  <si>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</si>
  <si>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</si>
  <si>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</si>
  <si>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</si>
  <si>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</si>
  <si>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</si>
  <si>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</si>
  <si>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</si>
  <si>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</si>
  <si>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</si>
  <si>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</si>
  <si>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</si>
  <si>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</si>
  <si>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</si>
  <si>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</si>
  <si>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</si>
  <si>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</si>
  <si>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</si>
  <si>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</si>
  <si>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</si>
  <si>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</si>
  <si>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</si>
  <si>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</si>
  <si>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</si>
  <si>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</si>
  <si>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</si>
  <si>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</si>
  <si>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</si>
  <si>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</si>
  <si>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</si>
  <si>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</si>
  <si>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</si>
  <si>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</si>
  <si>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</si>
  <si>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</si>
  <si>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</si>
  <si>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</si>
  <si>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</si>
  <si>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</si>
  <si>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</si>
  <si>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</si>
  <si>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</si>
  <si>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</si>
  <si>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</si>
  <si>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</si>
  <si>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</si>
  <si>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</si>
  <si>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</si>
  <si>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</si>
  <si>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</si>
  <si>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</si>
  <si>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</si>
  <si>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</si>
  <si>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</si>
  <si>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</si>
  <si>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</si>
  <si>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</si>
  <si>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</si>
  <si>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</si>
  <si>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</si>
  <si>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</si>
  <si>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</si>
  <si>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</si>
  <si>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</si>
  <si>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</si>
  <si>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</si>
  <si>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</si>
  <si>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</si>
  <si>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</si>
  <si>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</si>
  <si>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</si>
  <si>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</si>
  <si>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</si>
  <si>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</si>
  <si>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</si>
  <si>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</si>
  <si>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</si>
  <si>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</si>
  <si>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</si>
  <si>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</si>
  <si>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</si>
  <si>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</si>
  <si>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</si>
  <si>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</si>
  <si>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</si>
  <si>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</si>
  <si>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</si>
  <si>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</si>
  <si>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</si>
  <si>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</si>
  <si>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</si>
  <si>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</si>
  <si>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</si>
  <si>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</si>
  <si>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</si>
  <si>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</si>
  <si>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</si>
  <si>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</si>
  <si>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</si>
  <si>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</si>
  <si>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</si>
  <si>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</si>
  <si>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</si>
  <si>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</si>
  <si>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</si>
  <si>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</si>
  <si>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</si>
  <si>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</si>
  <si>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</si>
  <si>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</si>
  <si>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</si>
  <si>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</si>
  <si>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</si>
  <si>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</si>
  <si>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</si>
  <si>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</si>
  <si>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</si>
  <si>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</si>
  <si>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</si>
  <si>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</si>
  <si>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</si>
  <si>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</si>
  <si>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</si>
  <si>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</si>
  <si>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</si>
  <si>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</si>
  <si>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</si>
  <si>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</si>
  <si>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</si>
  <si>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</si>
  <si>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</si>
  <si>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</si>
  <si>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</si>
  <si>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</si>
  <si>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</si>
  <si>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</si>
  <si>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</si>
  <si>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</si>
  <si>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</si>
  <si>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</si>
  <si>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</si>
  <si>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</si>
  <si>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</si>
  <si>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</si>
  <si>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</si>
  <si>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</si>
  <si>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</si>
  <si>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</si>
  <si>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</si>
  <si>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</si>
  <si>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</si>
  <si>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</si>
  <si>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</si>
  <si>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</si>
  <si>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</si>
  <si>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</si>
  <si>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</si>
  <si>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</si>
  <si>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</si>
  <si>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</si>
  <si>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</si>
  <si>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</si>
  <si>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</si>
  <si>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automation/Data/Results/Workbooks/LEPs/HE_LEP/HE_LEP_Database.Main.xlsx</t>
  </si>
  <si>
    <t>17. Hertfordshire</t>
  </si>
  <si>
    <t>28-02-2024 09:56:50</t>
  </si>
  <si>
    <t>Hertfordshire</t>
  </si>
  <si>
    <t>29 02 2024 03:51:54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</si>
</sst>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1.6781794729616051</c:v>
                </c:pt>
                <c:pt idx="2">
                  <c:v>2.2967604250618834</c:v>
                </c:pt>
                <c:pt idx="3">
                  <c:v>1.4478487785884564</c:v>
                </c:pt>
                <c:pt idx="4">
                  <c:v>-3.2084463602758184</c:v>
                </c:pt>
                <c:pt idx="5">
                  <c:v>1.2780492095296081</c:v>
                </c:pt>
                <c:pt idx="7">
                  <c:v>1.2062747021915232</c:v>
                </c:pt>
                <c:pt idx="8">
                  <c:v>7.575922282538472</c:v>
                </c:pt>
                <c:pt idx="9">
                  <c:v>2.1073055160136356</c:v>
                </c:pt>
                <c:pt idx="10">
                  <c:v>1.5713302531994655</c:v>
                </c:pt>
                <c:pt idx="11">
                  <c:v>2.1146375358722214</c:v>
                </c:pt>
                <c:pt idx="12">
                  <c:v>3.0008773708447123</c:v>
                </c:pt>
                <c:pt idx="13">
                  <c:v>0.34028382696811299</c:v>
                </c:pt>
                <c:pt idx="14">
                  <c:v>-0.1536630106680037</c:v>
                </c:pt>
                <c:pt idx="15">
                  <c:v>2.0101271881285188</c:v>
                </c:pt>
                <c:pt idx="17">
                  <c:v>1.9926421659637761</c:v>
                </c:pt>
                <c:pt idx="18">
                  <c:v>5.7335370656811158</c:v>
                </c:pt>
                <c:pt idx="19">
                  <c:v>0.15765254304391796</c:v>
                </c:pt>
                <c:pt idx="20">
                  <c:v>1.3533817868119691</c:v>
                </c:pt>
                <c:pt idx="22">
                  <c:v>3.8575201207634802</c:v>
                </c:pt>
                <c:pt idx="24">
                  <c:v>-0.33012346865152198</c:v>
                </c:pt>
                <c:pt idx="25">
                  <c:v>-2.4753511215681923</c:v>
                </c:pt>
                <c:pt idx="26">
                  <c:v>2.3338462059742993</c:v>
                </c:pt>
                <c:pt idx="27">
                  <c:v>-0.53361325935341597</c:v>
                </c:pt>
                <c:pt idx="29">
                  <c:v>3.3397678923724472</c:v>
                </c:pt>
                <c:pt idx="30">
                  <c:v>-5.763371713387599</c:v>
                </c:pt>
                <c:pt idx="31">
                  <c:v>-7.7059108016250377</c:v>
                </c:pt>
                <c:pt idx="32">
                  <c:v>-4.9868676718560101</c:v>
                </c:pt>
                <c:pt idx="33">
                  <c:v>-1.4941378687380324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0.57043219051473582</c:v>
                </c:pt>
                <c:pt idx="2">
                  <c:v>0.96884843286342281</c:v>
                </c:pt>
                <c:pt idx="3">
                  <c:v>8.6585366555036458E-3</c:v>
                </c:pt>
                <c:pt idx="4">
                  <c:v>0.95744243367468229</c:v>
                </c:pt>
                <c:pt idx="5">
                  <c:v>0.58844383849883108</c:v>
                </c:pt>
                <c:pt idx="7">
                  <c:v>3.466079838527758E-2</c:v>
                </c:pt>
                <c:pt idx="8">
                  <c:v>1.7175710747463491E-2</c:v>
                </c:pt>
                <c:pt idx="9">
                  <c:v>0.83714898983160424</c:v>
                </c:pt>
                <c:pt idx="10">
                  <c:v>0.89801418634072316</c:v>
                </c:pt>
                <c:pt idx="11">
                  <c:v>0.97999954485890051</c:v>
                </c:pt>
                <c:pt idx="12">
                  <c:v>-0.87538584890868298</c:v>
                </c:pt>
                <c:pt idx="13">
                  <c:v>0.62666975129308522</c:v>
                </c:pt>
                <c:pt idx="14">
                  <c:v>-0.30890665100292702</c:v>
                </c:pt>
                <c:pt idx="15">
                  <c:v>0.60063084731971639</c:v>
                </c:pt>
                <c:pt idx="17">
                  <c:v>1.009963124539448</c:v>
                </c:pt>
                <c:pt idx="18">
                  <c:v>0.65284922894204289</c:v>
                </c:pt>
                <c:pt idx="19">
                  <c:v>0.17021821101066426</c:v>
                </c:pt>
                <c:pt idx="20">
                  <c:v>0.44463458025447711</c:v>
                </c:pt>
                <c:pt idx="22">
                  <c:v>1.4460343533490683</c:v>
                </c:pt>
                <c:pt idx="24">
                  <c:v>-1.0770605717073445</c:v>
                </c:pt>
                <c:pt idx="25">
                  <c:v>-1.0252790309704274</c:v>
                </c:pt>
                <c:pt idx="26">
                  <c:v>0.89520683351311803</c:v>
                </c:pt>
                <c:pt idx="27">
                  <c:v>-0.87221012694119748</c:v>
                </c:pt>
                <c:pt idx="29">
                  <c:v>0.8365911684995897</c:v>
                </c:pt>
                <c:pt idx="30">
                  <c:v>-0.6925299866418988</c:v>
                </c:pt>
                <c:pt idx="31">
                  <c:v>-2.5797546547639549</c:v>
                </c:pt>
                <c:pt idx="32">
                  <c:v>0.16600659545222829</c:v>
                </c:pt>
                <c:pt idx="33">
                  <c:v>0.37141455716582783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4.8479999999999981</c:v>
                </c:pt>
                <c:pt idx="1">
                  <c:v>3.5329999999999924</c:v>
                </c:pt>
                <c:pt idx="2">
                  <c:v>4.5579999999999936</c:v>
                </c:pt>
                <c:pt idx="3">
                  <c:v>3.4859999999999922</c:v>
                </c:pt>
                <c:pt idx="4">
                  <c:v>4.6399999999999944</c:v>
                </c:pt>
                <c:pt idx="5">
                  <c:v>3.6910000000000105</c:v>
                </c:pt>
                <c:pt idx="6">
                  <c:v>4.5109999999999904</c:v>
                </c:pt>
                <c:pt idx="7">
                  <c:v>2.576000000000001</c:v>
                </c:pt>
                <c:pt idx="8">
                  <c:v>3.249999999999992</c:v>
                </c:pt>
                <c:pt idx="9">
                  <c:v>4.9560000000000004</c:v>
                </c:pt>
                <c:pt idx="10">
                  <c:v>2.8580000000000005</c:v>
                </c:pt>
                <c:pt idx="11">
                  <c:v>2.894999999999996</c:v>
                </c:pt>
                <c:pt idx="12">
                  <c:v>2.9369999999999981</c:v>
                </c:pt>
                <c:pt idx="13">
                  <c:v>2.9710000000000005</c:v>
                </c:pt>
                <c:pt idx="14">
                  <c:v>3.0039999999999956</c:v>
                </c:pt>
                <c:pt idx="15">
                  <c:v>2.9940000000000015</c:v>
                </c:pt>
                <c:pt idx="16">
                  <c:v>2.9879999999999938</c:v>
                </c:pt>
                <c:pt idx="17">
                  <c:v>2.9809999999999932</c:v>
                </c:pt>
                <c:pt idx="18">
                  <c:v>2.9739999999999984</c:v>
                </c:pt>
                <c:pt idx="19">
                  <c:v>2.9669999999999992</c:v>
                </c:pt>
                <c:pt idx="20">
                  <c:v>2.9610000000000065</c:v>
                </c:pt>
                <c:pt idx="21">
                  <c:v>2.9549999999999965</c:v>
                </c:pt>
                <c:pt idx="22">
                  <c:v>2.9489999999999976</c:v>
                </c:pt>
                <c:pt idx="23">
                  <c:v>2.9419999999999988</c:v>
                </c:pt>
                <c:pt idx="24" formatCode="#,##0.00">
                  <c:v>2.9359999999999999</c:v>
                </c:pt>
                <c:pt idx="25">
                  <c:v>2.9299999999999957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0.14700000000000055</c:v>
                </c:pt>
                <c:pt idx="1">
                  <c:v>0.21700000000000028</c:v>
                </c:pt>
                <c:pt idx="2">
                  <c:v>6.7999999999999686E-2</c:v>
                </c:pt>
                <c:pt idx="3">
                  <c:v>9.1999999999999915E-2</c:v>
                </c:pt>
                <c:pt idx="4">
                  <c:v>9.2000000000000165E-2</c:v>
                </c:pt>
                <c:pt idx="5">
                  <c:v>0.221</c:v>
                </c:pt>
                <c:pt idx="6">
                  <c:v>9.899999999999988E-2</c:v>
                </c:pt>
                <c:pt idx="7">
                  <c:v>0.3189999999999989</c:v>
                </c:pt>
                <c:pt idx="8">
                  <c:v>0.21000000000000077</c:v>
                </c:pt>
                <c:pt idx="9">
                  <c:v>0.12199999999999987</c:v>
                </c:pt>
                <c:pt idx="10">
                  <c:v>0.14800000000000055</c:v>
                </c:pt>
                <c:pt idx="11">
                  <c:v>0.14300000000000015</c:v>
                </c:pt>
                <c:pt idx="12">
                  <c:v>0.14100000000000013</c:v>
                </c:pt>
                <c:pt idx="13">
                  <c:v>0.13699999999999979</c:v>
                </c:pt>
                <c:pt idx="14">
                  <c:v>0.13199999999999987</c:v>
                </c:pt>
                <c:pt idx="15">
                  <c:v>0.12800000000000006</c:v>
                </c:pt>
                <c:pt idx="16">
                  <c:v>0.12500000000000011</c:v>
                </c:pt>
                <c:pt idx="17">
                  <c:v>0.12200000000000015</c:v>
                </c:pt>
                <c:pt idx="18">
                  <c:v>0.11900000000000024</c:v>
                </c:pt>
                <c:pt idx="19">
                  <c:v>0.11599999999999983</c:v>
                </c:pt>
                <c:pt idx="20">
                  <c:v>0.11300000000000046</c:v>
                </c:pt>
                <c:pt idx="21">
                  <c:v>0.10999999999999971</c:v>
                </c:pt>
                <c:pt idx="22">
                  <c:v>0.10699999999999996</c:v>
                </c:pt>
                <c:pt idx="23">
                  <c:v>0.10500000000000034</c:v>
                </c:pt>
                <c:pt idx="24" formatCode="#,##0.00">
                  <c:v>0.10200000000000001</c:v>
                </c:pt>
                <c:pt idx="25">
                  <c:v>0.10000000000000012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0.95700000000000218</c:v>
                </c:pt>
                <c:pt idx="1">
                  <c:v>1.0940000000000036</c:v>
                </c:pt>
                <c:pt idx="2">
                  <c:v>1.1069999999999982</c:v>
                </c:pt>
                <c:pt idx="3">
                  <c:v>1.2389999999999977</c:v>
                </c:pt>
                <c:pt idx="4">
                  <c:v>1.1990000000000012</c:v>
                </c:pt>
                <c:pt idx="5">
                  <c:v>1.4679999999999944</c:v>
                </c:pt>
                <c:pt idx="6">
                  <c:v>1.1649999999999987</c:v>
                </c:pt>
                <c:pt idx="7">
                  <c:v>1.5760000000000045</c:v>
                </c:pt>
                <c:pt idx="8">
                  <c:v>1.7930000000000004</c:v>
                </c:pt>
                <c:pt idx="9">
                  <c:v>1.2580000000000011</c:v>
                </c:pt>
                <c:pt idx="10">
                  <c:v>1.0909999999999991</c:v>
                </c:pt>
                <c:pt idx="11">
                  <c:v>1.0640000000000034</c:v>
                </c:pt>
                <c:pt idx="12">
                  <c:v>1.0370000000000004</c:v>
                </c:pt>
                <c:pt idx="13">
                  <c:v>1.0289999999999977</c:v>
                </c:pt>
                <c:pt idx="14">
                  <c:v>1.0240000000000014</c:v>
                </c:pt>
                <c:pt idx="15">
                  <c:v>1.0199999999999998</c:v>
                </c:pt>
                <c:pt idx="16">
                  <c:v>1.0159999999999998</c:v>
                </c:pt>
                <c:pt idx="17">
                  <c:v>1.0119999999999989</c:v>
                </c:pt>
                <c:pt idx="18">
                  <c:v>1.0080000000000013</c:v>
                </c:pt>
                <c:pt idx="19">
                  <c:v>1.0040000000000011</c:v>
                </c:pt>
                <c:pt idx="20">
                  <c:v>0.99999999999999956</c:v>
                </c:pt>
                <c:pt idx="21">
                  <c:v>0.99699999999999911</c:v>
                </c:pt>
                <c:pt idx="22">
                  <c:v>0.99299999999999966</c:v>
                </c:pt>
                <c:pt idx="23">
                  <c:v>0.99000000000000099</c:v>
                </c:pt>
                <c:pt idx="24" formatCode="#,##0.00">
                  <c:v>0.98600000000000032</c:v>
                </c:pt>
                <c:pt idx="25">
                  <c:v>0.98299999999999987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3.3240000000000012</c:v>
                </c:pt>
                <c:pt idx="1">
                  <c:v>2.8740000000000028</c:v>
                </c:pt>
                <c:pt idx="2">
                  <c:v>3.5139999999999971</c:v>
                </c:pt>
                <c:pt idx="3">
                  <c:v>2.6530000000000036</c:v>
                </c:pt>
                <c:pt idx="4">
                  <c:v>2.8150000000000057</c:v>
                </c:pt>
                <c:pt idx="5">
                  <c:v>3.5570000000000048</c:v>
                </c:pt>
                <c:pt idx="6">
                  <c:v>4.444</c:v>
                </c:pt>
                <c:pt idx="7">
                  <c:v>3.6740000000000075</c:v>
                </c:pt>
                <c:pt idx="8">
                  <c:v>5.1510000000000113</c:v>
                </c:pt>
                <c:pt idx="9">
                  <c:v>4.8419999999999872</c:v>
                </c:pt>
                <c:pt idx="10">
                  <c:v>4.1920000000000046</c:v>
                </c:pt>
                <c:pt idx="11">
                  <c:v>4.1270000000000051</c:v>
                </c:pt>
                <c:pt idx="12">
                  <c:v>4.1079999999999934</c:v>
                </c:pt>
                <c:pt idx="13">
                  <c:v>4.1670000000000034</c:v>
                </c:pt>
                <c:pt idx="14">
                  <c:v>4.3199999999999985</c:v>
                </c:pt>
                <c:pt idx="15">
                  <c:v>4.4060000000000086</c:v>
                </c:pt>
                <c:pt idx="16">
                  <c:v>4.4700000000000042</c:v>
                </c:pt>
                <c:pt idx="17">
                  <c:v>4.5180000000000016</c:v>
                </c:pt>
                <c:pt idx="18">
                  <c:v>4.5570000000000164</c:v>
                </c:pt>
                <c:pt idx="19">
                  <c:v>4.5900000000000212</c:v>
                </c:pt>
                <c:pt idx="20">
                  <c:v>4.6199999999999983</c:v>
                </c:pt>
                <c:pt idx="21">
                  <c:v>4.6479999999999997</c:v>
                </c:pt>
                <c:pt idx="22">
                  <c:v>4.6749999999999909</c:v>
                </c:pt>
                <c:pt idx="23">
                  <c:v>4.6999999999999948</c:v>
                </c:pt>
                <c:pt idx="24" formatCode="#,##0.00">
                  <c:v>4.7249999999999996</c:v>
                </c:pt>
                <c:pt idx="25">
                  <c:v>4.7500000000000018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1.9309999999999943</c:v>
                </c:pt>
                <c:pt idx="1">
                  <c:v>1.7769999999999966</c:v>
                </c:pt>
                <c:pt idx="2">
                  <c:v>2.0229999999999988</c:v>
                </c:pt>
                <c:pt idx="3">
                  <c:v>1.8629999999999984</c:v>
                </c:pt>
                <c:pt idx="4">
                  <c:v>2.7750000000000035</c:v>
                </c:pt>
                <c:pt idx="5">
                  <c:v>2.9280000000000106</c:v>
                </c:pt>
                <c:pt idx="6">
                  <c:v>3.1780000000000039</c:v>
                </c:pt>
                <c:pt idx="7">
                  <c:v>4.0410000000000137</c:v>
                </c:pt>
                <c:pt idx="8">
                  <c:v>3.774999999999995</c:v>
                </c:pt>
                <c:pt idx="9">
                  <c:v>3.4059999999999895</c:v>
                </c:pt>
                <c:pt idx="10">
                  <c:v>3.2860000000000134</c:v>
                </c:pt>
                <c:pt idx="11">
                  <c:v>3.3529999999999966</c:v>
                </c:pt>
                <c:pt idx="12">
                  <c:v>3.4319999999999991</c:v>
                </c:pt>
                <c:pt idx="13">
                  <c:v>3.4750000000000156</c:v>
                </c:pt>
                <c:pt idx="14">
                  <c:v>3.5099999999999971</c:v>
                </c:pt>
                <c:pt idx="15">
                  <c:v>3.5399999999999943</c:v>
                </c:pt>
                <c:pt idx="16">
                  <c:v>3.5609999999999937</c:v>
                </c:pt>
                <c:pt idx="17">
                  <c:v>3.5820000000000101</c:v>
                </c:pt>
                <c:pt idx="18">
                  <c:v>3.6039999999999979</c:v>
                </c:pt>
                <c:pt idx="19">
                  <c:v>3.624000000000009</c:v>
                </c:pt>
                <c:pt idx="20">
                  <c:v>3.6479999999999952</c:v>
                </c:pt>
                <c:pt idx="21">
                  <c:v>3.6719999999999948</c:v>
                </c:pt>
                <c:pt idx="22">
                  <c:v>3.6949999999999976</c:v>
                </c:pt>
                <c:pt idx="23">
                  <c:v>3.7159999999999931</c:v>
                </c:pt>
                <c:pt idx="24" formatCode="#,##0.00">
                  <c:v>3.7369999999999997</c:v>
                </c:pt>
                <c:pt idx="25">
                  <c:v>3.7559999999999967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8.6769999999999836</c:v>
                </c:pt>
                <c:pt idx="1">
                  <c:v>7.0969999999999951</c:v>
                </c:pt>
                <c:pt idx="2">
                  <c:v>7.4590000000000085</c:v>
                </c:pt>
                <c:pt idx="3">
                  <c:v>8.1890000000000267</c:v>
                </c:pt>
                <c:pt idx="4">
                  <c:v>7.222999999999999</c:v>
                </c:pt>
                <c:pt idx="5">
                  <c:v>7.8189999999999928</c:v>
                </c:pt>
                <c:pt idx="6">
                  <c:v>7.6959999999999953</c:v>
                </c:pt>
                <c:pt idx="7">
                  <c:v>7.9800000000000022</c:v>
                </c:pt>
                <c:pt idx="8">
                  <c:v>7.9089999999999989</c:v>
                </c:pt>
                <c:pt idx="9">
                  <c:v>7.1640000000000006</c:v>
                </c:pt>
                <c:pt idx="10">
                  <c:v>6.8979999999999917</c:v>
                </c:pt>
                <c:pt idx="11">
                  <c:v>7.016000000000008</c:v>
                </c:pt>
                <c:pt idx="12">
                  <c:v>6.9689999999999825</c:v>
                </c:pt>
                <c:pt idx="13">
                  <c:v>6.9539999999999669</c:v>
                </c:pt>
                <c:pt idx="14">
                  <c:v>6.9179999999999966</c:v>
                </c:pt>
                <c:pt idx="15">
                  <c:v>6.8600000000000101</c:v>
                </c:pt>
                <c:pt idx="16">
                  <c:v>6.7630000000000239</c:v>
                </c:pt>
                <c:pt idx="17">
                  <c:v>6.6650000000000009</c:v>
                </c:pt>
                <c:pt idx="18">
                  <c:v>6.5679999999999836</c:v>
                </c:pt>
                <c:pt idx="19">
                  <c:v>6.4709999999999734</c:v>
                </c:pt>
                <c:pt idx="20">
                  <c:v>6.3799999999999857</c:v>
                </c:pt>
                <c:pt idx="21">
                  <c:v>6.2859999999999916</c:v>
                </c:pt>
                <c:pt idx="22">
                  <c:v>6.1920000000000037</c:v>
                </c:pt>
                <c:pt idx="23">
                  <c:v>6.0979999999999883</c:v>
                </c:pt>
                <c:pt idx="24" formatCode="#,##0.00">
                  <c:v>6.0039999999999916</c:v>
                </c:pt>
                <c:pt idx="25">
                  <c:v>5.910000000000009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27.487999999999985</c:v>
                </c:pt>
                <c:pt idx="1">
                  <c:v>29.053000000000129</c:v>
                </c:pt>
                <c:pt idx="2">
                  <c:v>30.811000000000117</c:v>
                </c:pt>
                <c:pt idx="3">
                  <c:v>28.325000000000035</c:v>
                </c:pt>
                <c:pt idx="4">
                  <c:v>28.817000000000046</c:v>
                </c:pt>
                <c:pt idx="5">
                  <c:v>27.930999999999973</c:v>
                </c:pt>
                <c:pt idx="6">
                  <c:v>28.88500000000003</c:v>
                </c:pt>
                <c:pt idx="7">
                  <c:v>28.745999999999945</c:v>
                </c:pt>
                <c:pt idx="8">
                  <c:v>26.988000000000078</c:v>
                </c:pt>
                <c:pt idx="9">
                  <c:v>28.32899999999999</c:v>
                </c:pt>
                <c:pt idx="10">
                  <c:v>27.472999999999956</c:v>
                </c:pt>
                <c:pt idx="11">
                  <c:v>27.155000000000062</c:v>
                </c:pt>
                <c:pt idx="12">
                  <c:v>26.743999999999971</c:v>
                </c:pt>
                <c:pt idx="13">
                  <c:v>26.30399999999997</c:v>
                </c:pt>
                <c:pt idx="14">
                  <c:v>26.047999999999906</c:v>
                </c:pt>
                <c:pt idx="15">
                  <c:v>25.712000000000046</c:v>
                </c:pt>
                <c:pt idx="16">
                  <c:v>25.439999999999994</c:v>
                </c:pt>
                <c:pt idx="17">
                  <c:v>25.167000000000037</c:v>
                </c:pt>
                <c:pt idx="18">
                  <c:v>24.904000000000025</c:v>
                </c:pt>
                <c:pt idx="19">
                  <c:v>24.651000000000057</c:v>
                </c:pt>
                <c:pt idx="20">
                  <c:v>24.425999999999988</c:v>
                </c:pt>
                <c:pt idx="21">
                  <c:v>24.194000000000006</c:v>
                </c:pt>
                <c:pt idx="22">
                  <c:v>23.969999999999978</c:v>
                </c:pt>
                <c:pt idx="23">
                  <c:v>23.75400000000004</c:v>
                </c:pt>
                <c:pt idx="24" formatCode="#,##0.00">
                  <c:v>23.547000000000043</c:v>
                </c:pt>
                <c:pt idx="25">
                  <c:v>23.353999999999992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48.311</c:v>
                </c:pt>
                <c:pt idx="1">
                  <c:v>50.22500000000008</c:v>
                </c:pt>
                <c:pt idx="2">
                  <c:v>48.737999999999978</c:v>
                </c:pt>
                <c:pt idx="3">
                  <c:v>48.654999999999994</c:v>
                </c:pt>
                <c:pt idx="4">
                  <c:v>52.76</c:v>
                </c:pt>
                <c:pt idx="5">
                  <c:v>55.168999999999897</c:v>
                </c:pt>
                <c:pt idx="6">
                  <c:v>56.900999999999996</c:v>
                </c:pt>
                <c:pt idx="7">
                  <c:v>58.359999999999978</c:v>
                </c:pt>
                <c:pt idx="8">
                  <c:v>58.458999999999946</c:v>
                </c:pt>
                <c:pt idx="9">
                  <c:v>56.964999999999876</c:v>
                </c:pt>
                <c:pt idx="10">
                  <c:v>66.662999999999997</c:v>
                </c:pt>
                <c:pt idx="11">
                  <c:v>66.256</c:v>
                </c:pt>
                <c:pt idx="12">
                  <c:v>67.57099999999997</c:v>
                </c:pt>
                <c:pt idx="13">
                  <c:v>70.445999999999884</c:v>
                </c:pt>
                <c:pt idx="14">
                  <c:v>72.655000000000101</c:v>
                </c:pt>
                <c:pt idx="15">
                  <c:v>73.63799999999955</c:v>
                </c:pt>
                <c:pt idx="16">
                  <c:v>74.541000000000338</c:v>
                </c:pt>
                <c:pt idx="17">
                  <c:v>75.277000000000001</c:v>
                </c:pt>
                <c:pt idx="18">
                  <c:v>76.108999999999995</c:v>
                </c:pt>
                <c:pt idx="19">
                  <c:v>76.90599999999985</c:v>
                </c:pt>
                <c:pt idx="20">
                  <c:v>77.811000000000092</c:v>
                </c:pt>
                <c:pt idx="21">
                  <c:v>78.738999999999848</c:v>
                </c:pt>
                <c:pt idx="22">
                  <c:v>79.694999999999851</c:v>
                </c:pt>
                <c:pt idx="23">
                  <c:v>80.674000000000149</c:v>
                </c:pt>
                <c:pt idx="24" formatCode="#,##0.00">
                  <c:v>81.669999999999717</c:v>
                </c:pt>
                <c:pt idx="25">
                  <c:v>82.681999999999903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117.71500000000024</c:v>
                </c:pt>
                <c:pt idx="1">
                  <c:v>122.6480000000001</c:v>
                </c:pt>
                <c:pt idx="2">
                  <c:v>119.40000000000003</c:v>
                </c:pt>
                <c:pt idx="3">
                  <c:v>113.27400000000041</c:v>
                </c:pt>
                <c:pt idx="4">
                  <c:v>112.97300000000028</c:v>
                </c:pt>
                <c:pt idx="5">
                  <c:v>111.16000000000021</c:v>
                </c:pt>
                <c:pt idx="6">
                  <c:v>112.02199999999976</c:v>
                </c:pt>
                <c:pt idx="7">
                  <c:v>117.12900000000015</c:v>
                </c:pt>
                <c:pt idx="8">
                  <c:v>117.25199999999998</c:v>
                </c:pt>
                <c:pt idx="9">
                  <c:v>114.40599999999996</c:v>
                </c:pt>
                <c:pt idx="10">
                  <c:v>112.03900000000009</c:v>
                </c:pt>
                <c:pt idx="11">
                  <c:v>112.72199999999987</c:v>
                </c:pt>
                <c:pt idx="12">
                  <c:v>112.99499999999981</c:v>
                </c:pt>
                <c:pt idx="13">
                  <c:v>113.05800000000001</c:v>
                </c:pt>
                <c:pt idx="14">
                  <c:v>113.27800000000008</c:v>
                </c:pt>
                <c:pt idx="15">
                  <c:v>113.53200000000001</c:v>
                </c:pt>
                <c:pt idx="16">
                  <c:v>113.68299999999994</c:v>
                </c:pt>
                <c:pt idx="17">
                  <c:v>113.80500000000001</c:v>
                </c:pt>
                <c:pt idx="18">
                  <c:v>113.91500000000015</c:v>
                </c:pt>
                <c:pt idx="19">
                  <c:v>114.01800000000007</c:v>
                </c:pt>
                <c:pt idx="20">
                  <c:v>114.14299999999999</c:v>
                </c:pt>
                <c:pt idx="21">
                  <c:v>114.28</c:v>
                </c:pt>
                <c:pt idx="22">
                  <c:v>114.41699999999989</c:v>
                </c:pt>
                <c:pt idx="23">
                  <c:v>114.59099999999978</c:v>
                </c:pt>
                <c:pt idx="24" formatCode="#,##0.00">
                  <c:v>114.76100000000005</c:v>
                </c:pt>
                <c:pt idx="25">
                  <c:v>114.93399999999995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23.591000000000008</c:v>
                </c:pt>
                <c:pt idx="1">
                  <c:v>23.164999999999939</c:v>
                </c:pt>
                <c:pt idx="2">
                  <c:v>22.093000000000092</c:v>
                </c:pt>
                <c:pt idx="3">
                  <c:v>23.617999999999991</c:v>
                </c:pt>
                <c:pt idx="4">
                  <c:v>22.437999999999885</c:v>
                </c:pt>
                <c:pt idx="5">
                  <c:v>22.177999999999969</c:v>
                </c:pt>
                <c:pt idx="6">
                  <c:v>28.880000000000056</c:v>
                </c:pt>
                <c:pt idx="7">
                  <c:v>30.790999999999986</c:v>
                </c:pt>
                <c:pt idx="8">
                  <c:v>34.583999999999939</c:v>
                </c:pt>
                <c:pt idx="9">
                  <c:v>30.617000000000047</c:v>
                </c:pt>
                <c:pt idx="10">
                  <c:v>29.308000000000099</c:v>
                </c:pt>
                <c:pt idx="11">
                  <c:v>30.695999999999923</c:v>
                </c:pt>
                <c:pt idx="12">
                  <c:v>30.977999999999987</c:v>
                </c:pt>
                <c:pt idx="13">
                  <c:v>31.15199999999988</c:v>
                </c:pt>
                <c:pt idx="14">
                  <c:v>31.359999999999996</c:v>
                </c:pt>
                <c:pt idx="15">
                  <c:v>31.497000000000057</c:v>
                </c:pt>
                <c:pt idx="16">
                  <c:v>31.584999999999912</c:v>
                </c:pt>
                <c:pt idx="17">
                  <c:v>31.668999999999919</c:v>
                </c:pt>
                <c:pt idx="18">
                  <c:v>31.751000000000062</c:v>
                </c:pt>
                <c:pt idx="19">
                  <c:v>31.83500000000009</c:v>
                </c:pt>
                <c:pt idx="20">
                  <c:v>31.924999999999965</c:v>
                </c:pt>
                <c:pt idx="21">
                  <c:v>32.007000000000026</c:v>
                </c:pt>
                <c:pt idx="22">
                  <c:v>32.088000000000065</c:v>
                </c:pt>
                <c:pt idx="23">
                  <c:v>32.165000000000035</c:v>
                </c:pt>
                <c:pt idx="24" formatCode="#,##0.00">
                  <c:v>32.238999999999983</c:v>
                </c:pt>
                <c:pt idx="25">
                  <c:v>32.31299999999996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30.946000000000019</c:v>
                </c:pt>
                <c:pt idx="1">
                  <c:v>32.568999999999974</c:v>
                </c:pt>
                <c:pt idx="2">
                  <c:v>33.886000000000053</c:v>
                </c:pt>
                <c:pt idx="3">
                  <c:v>33.420000000000051</c:v>
                </c:pt>
                <c:pt idx="4">
                  <c:v>37.416000000000032</c:v>
                </c:pt>
                <c:pt idx="5">
                  <c:v>36.929999999999964</c:v>
                </c:pt>
                <c:pt idx="6">
                  <c:v>38.804000000000023</c:v>
                </c:pt>
                <c:pt idx="7">
                  <c:v>39.554999999999971</c:v>
                </c:pt>
                <c:pt idx="8">
                  <c:v>39.4849999999999</c:v>
                </c:pt>
                <c:pt idx="9">
                  <c:v>40.088000000000022</c:v>
                </c:pt>
                <c:pt idx="10">
                  <c:v>40.758999999999986</c:v>
                </c:pt>
                <c:pt idx="11">
                  <c:v>38.262000000000043</c:v>
                </c:pt>
                <c:pt idx="12">
                  <c:v>38.66299999999994</c:v>
                </c:pt>
                <c:pt idx="13">
                  <c:v>39.661999999999964</c:v>
                </c:pt>
                <c:pt idx="14">
                  <c:v>40.752000000000031</c:v>
                </c:pt>
                <c:pt idx="15">
                  <c:v>41.585000000000051</c:v>
                </c:pt>
                <c:pt idx="16">
                  <c:v>42.299999999999955</c:v>
                </c:pt>
                <c:pt idx="17">
                  <c:v>42.952000000000112</c:v>
                </c:pt>
                <c:pt idx="18">
                  <c:v>43.569000000000052</c:v>
                </c:pt>
                <c:pt idx="19">
                  <c:v>44.161000000000023</c:v>
                </c:pt>
                <c:pt idx="20">
                  <c:v>44.737999999999971</c:v>
                </c:pt>
                <c:pt idx="21">
                  <c:v>45.298999999999928</c:v>
                </c:pt>
                <c:pt idx="22">
                  <c:v>45.846000000000018</c:v>
                </c:pt>
                <c:pt idx="23">
                  <c:v>46.375999999999905</c:v>
                </c:pt>
                <c:pt idx="24" formatCode="#,##0.00">
                  <c:v>46.88999999999993</c:v>
                </c:pt>
                <c:pt idx="25">
                  <c:v>47.389999999999894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4.4089999999999989</c:v>
                </c:pt>
                <c:pt idx="1">
                  <c:v>5.0000000000000027</c:v>
                </c:pt>
                <c:pt idx="2">
                  <c:v>5.5509999999999984</c:v>
                </c:pt>
                <c:pt idx="3">
                  <c:v>5.0860000000000047</c:v>
                </c:pt>
                <c:pt idx="4">
                  <c:v>5.266</c:v>
                </c:pt>
                <c:pt idx="5">
                  <c:v>9.4000000000000163</c:v>
                </c:pt>
                <c:pt idx="6">
                  <c:v>7.6879999999999908</c:v>
                </c:pt>
                <c:pt idx="7">
                  <c:v>6.997999999999986</c:v>
                </c:pt>
                <c:pt idx="8">
                  <c:v>7.9379999999999953</c:v>
                </c:pt>
                <c:pt idx="9">
                  <c:v>8.7200000000000024</c:v>
                </c:pt>
                <c:pt idx="10">
                  <c:v>9.3279999999999976</c:v>
                </c:pt>
                <c:pt idx="11">
                  <c:v>9.1849999999999703</c:v>
                </c:pt>
                <c:pt idx="12">
                  <c:v>9.1310000000000002</c:v>
                </c:pt>
                <c:pt idx="13">
                  <c:v>9.0700000000000163</c:v>
                </c:pt>
                <c:pt idx="14">
                  <c:v>9.0269999999999939</c:v>
                </c:pt>
                <c:pt idx="15">
                  <c:v>9.0279999999999774</c:v>
                </c:pt>
                <c:pt idx="16">
                  <c:v>9.0169999999999586</c:v>
                </c:pt>
                <c:pt idx="17">
                  <c:v>9.0060000000000002</c:v>
                </c:pt>
                <c:pt idx="18">
                  <c:v>8.9949999999999903</c:v>
                </c:pt>
                <c:pt idx="19">
                  <c:v>8.9840000000000106</c:v>
                </c:pt>
                <c:pt idx="20">
                  <c:v>8.9699999999999989</c:v>
                </c:pt>
                <c:pt idx="21">
                  <c:v>8.9570000000000061</c:v>
                </c:pt>
                <c:pt idx="22">
                  <c:v>8.9439999999999991</c:v>
                </c:pt>
                <c:pt idx="23">
                  <c:v>8.9310000000000063</c:v>
                </c:pt>
                <c:pt idx="24" formatCode="#,##0.00">
                  <c:v>8.9179999999999744</c:v>
                </c:pt>
                <c:pt idx="25">
                  <c:v>8.9050000000000153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22.480000000000043</c:v>
                </c:pt>
                <c:pt idx="1">
                  <c:v>22.151999999999944</c:v>
                </c:pt>
                <c:pt idx="2">
                  <c:v>26.037999999999869</c:v>
                </c:pt>
                <c:pt idx="3">
                  <c:v>25.631999999999948</c:v>
                </c:pt>
                <c:pt idx="4">
                  <c:v>29.551999999999847</c:v>
                </c:pt>
                <c:pt idx="5">
                  <c:v>26.560999999999943</c:v>
                </c:pt>
                <c:pt idx="6">
                  <c:v>28.171000000000017</c:v>
                </c:pt>
                <c:pt idx="7">
                  <c:v>30.922000000000036</c:v>
                </c:pt>
                <c:pt idx="8">
                  <c:v>24.851999999999904</c:v>
                </c:pt>
                <c:pt idx="9">
                  <c:v>27.285</c:v>
                </c:pt>
                <c:pt idx="10">
                  <c:v>27.015999999999988</c:v>
                </c:pt>
                <c:pt idx="11">
                  <c:v>27.265000000000065</c:v>
                </c:pt>
                <c:pt idx="12">
                  <c:v>27.406999999999979</c:v>
                </c:pt>
                <c:pt idx="13">
                  <c:v>27.740000000000062</c:v>
                </c:pt>
                <c:pt idx="14">
                  <c:v>28.003000000000014</c:v>
                </c:pt>
                <c:pt idx="15">
                  <c:v>28.227000000000036</c:v>
                </c:pt>
                <c:pt idx="16">
                  <c:v>28.42100000000011</c:v>
                </c:pt>
                <c:pt idx="17">
                  <c:v>28.577000000000155</c:v>
                </c:pt>
                <c:pt idx="18">
                  <c:v>28.72100000000006</c:v>
                </c:pt>
                <c:pt idx="19">
                  <c:v>28.863000000000053</c:v>
                </c:pt>
                <c:pt idx="20">
                  <c:v>29.014999999999965</c:v>
                </c:pt>
                <c:pt idx="21">
                  <c:v>29.163999999999959</c:v>
                </c:pt>
                <c:pt idx="22">
                  <c:v>29.307000000000031</c:v>
                </c:pt>
                <c:pt idx="23">
                  <c:v>29.439999999999976</c:v>
                </c:pt>
                <c:pt idx="24" formatCode="#,##0.00">
                  <c:v>29.561000000000035</c:v>
                </c:pt>
                <c:pt idx="25">
                  <c:v>29.670000000000009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13.248000000000008</c:v>
                </c:pt>
                <c:pt idx="1">
                  <c:v>14.827999999999996</c:v>
                </c:pt>
                <c:pt idx="2">
                  <c:v>14.186000000000012</c:v>
                </c:pt>
                <c:pt idx="3">
                  <c:v>15.12400000000004</c:v>
                </c:pt>
                <c:pt idx="4">
                  <c:v>16.331</c:v>
                </c:pt>
                <c:pt idx="5">
                  <c:v>14.366999999999996</c:v>
                </c:pt>
                <c:pt idx="6">
                  <c:v>13.988999999999983</c:v>
                </c:pt>
                <c:pt idx="7">
                  <c:v>13.004</c:v>
                </c:pt>
                <c:pt idx="8">
                  <c:v>14.522999999999987</c:v>
                </c:pt>
                <c:pt idx="9">
                  <c:v>16.154000000000014</c:v>
                </c:pt>
                <c:pt idx="10">
                  <c:v>16.655999999999977</c:v>
                </c:pt>
                <c:pt idx="11">
                  <c:v>16.834000000000028</c:v>
                </c:pt>
                <c:pt idx="12">
                  <c:v>16.676999999999996</c:v>
                </c:pt>
                <c:pt idx="13">
                  <c:v>16.474000000000004</c:v>
                </c:pt>
                <c:pt idx="14">
                  <c:v>16.257999999999974</c:v>
                </c:pt>
                <c:pt idx="15">
                  <c:v>16.093000000000007</c:v>
                </c:pt>
                <c:pt idx="16">
                  <c:v>15.944999999999995</c:v>
                </c:pt>
                <c:pt idx="17">
                  <c:v>15.795999999999989</c:v>
                </c:pt>
                <c:pt idx="18">
                  <c:v>15.647000000000027</c:v>
                </c:pt>
                <c:pt idx="19">
                  <c:v>15.499000000000006</c:v>
                </c:pt>
                <c:pt idx="20">
                  <c:v>15.352000000000029</c:v>
                </c:pt>
                <c:pt idx="21">
                  <c:v>15.198999999999995</c:v>
                </c:pt>
                <c:pt idx="22">
                  <c:v>15.047000000000017</c:v>
                </c:pt>
                <c:pt idx="23">
                  <c:v>14.896999999999995</c:v>
                </c:pt>
                <c:pt idx="24" formatCode="#,##0.00">
                  <c:v>14.747000000000032</c:v>
                </c:pt>
                <c:pt idx="25">
                  <c:v>14.597999999999965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12.682000000000032</c:v>
                </c:pt>
                <c:pt idx="1">
                  <c:v>8.9949999999999779</c:v>
                </c:pt>
                <c:pt idx="2">
                  <c:v>9.3860000000000099</c:v>
                </c:pt>
                <c:pt idx="3">
                  <c:v>11.405000000000001</c:v>
                </c:pt>
                <c:pt idx="4">
                  <c:v>8.3909999999999947</c:v>
                </c:pt>
                <c:pt idx="5">
                  <c:v>10.263000000000018</c:v>
                </c:pt>
                <c:pt idx="6">
                  <c:v>10.048999999999994</c:v>
                </c:pt>
                <c:pt idx="7">
                  <c:v>10.113999999999988</c:v>
                </c:pt>
                <c:pt idx="8">
                  <c:v>11.252999999999997</c:v>
                </c:pt>
                <c:pt idx="9">
                  <c:v>11.025999999999998</c:v>
                </c:pt>
                <c:pt idx="10">
                  <c:v>11.394999999999998</c:v>
                </c:pt>
                <c:pt idx="11">
                  <c:v>11.380999999999968</c:v>
                </c:pt>
                <c:pt idx="12">
                  <c:v>11.324000000000034</c:v>
                </c:pt>
                <c:pt idx="13">
                  <c:v>11.346999999999991</c:v>
                </c:pt>
                <c:pt idx="14">
                  <c:v>11.45600000000001</c:v>
                </c:pt>
                <c:pt idx="15">
                  <c:v>11.567999999999987</c:v>
                </c:pt>
                <c:pt idx="16">
                  <c:v>11.708000000000002</c:v>
                </c:pt>
                <c:pt idx="17">
                  <c:v>11.862000000000036</c:v>
                </c:pt>
                <c:pt idx="18">
                  <c:v>12.022999999999985</c:v>
                </c:pt>
                <c:pt idx="19">
                  <c:v>12.188000000000004</c:v>
                </c:pt>
                <c:pt idx="20">
                  <c:v>12.353999999999996</c:v>
                </c:pt>
                <c:pt idx="21">
                  <c:v>12.522999999999985</c:v>
                </c:pt>
                <c:pt idx="22">
                  <c:v>12.69099999999999</c:v>
                </c:pt>
                <c:pt idx="23">
                  <c:v>12.859000000000002</c:v>
                </c:pt>
                <c:pt idx="24" formatCode="#,##0.00">
                  <c:v>13.025000000000006</c:v>
                </c:pt>
                <c:pt idx="25">
                  <c:v>13.189999999999978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60.965000000000039</c:v>
                </c:pt>
                <c:pt idx="1">
                  <c:v>55.570000000000064</c:v>
                </c:pt>
                <c:pt idx="2">
                  <c:v>66.234999999999772</c:v>
                </c:pt>
                <c:pt idx="3">
                  <c:v>70.818000000000055</c:v>
                </c:pt>
                <c:pt idx="4">
                  <c:v>78.396000000000129</c:v>
                </c:pt>
                <c:pt idx="5">
                  <c:v>84.637999999999948</c:v>
                </c:pt>
                <c:pt idx="6">
                  <c:v>77.283999999999821</c:v>
                </c:pt>
                <c:pt idx="7">
                  <c:v>93.383999999999915</c:v>
                </c:pt>
                <c:pt idx="8">
                  <c:v>90.757999999999953</c:v>
                </c:pt>
                <c:pt idx="9">
                  <c:v>98.03399999999975</c:v>
                </c:pt>
                <c:pt idx="10">
                  <c:v>91.500000000000099</c:v>
                </c:pt>
                <c:pt idx="11">
                  <c:v>93.277000000000072</c:v>
                </c:pt>
                <c:pt idx="12">
                  <c:v>94.089999999999804</c:v>
                </c:pt>
                <c:pt idx="13">
                  <c:v>95.135000000000034</c:v>
                </c:pt>
                <c:pt idx="14">
                  <c:v>96.186999999999969</c:v>
                </c:pt>
                <c:pt idx="15">
                  <c:v>97.001000000000118</c:v>
                </c:pt>
                <c:pt idx="16">
                  <c:v>97.765000000000185</c:v>
                </c:pt>
                <c:pt idx="17">
                  <c:v>98.540999999999869</c:v>
                </c:pt>
                <c:pt idx="18">
                  <c:v>99.324999999999889</c:v>
                </c:pt>
                <c:pt idx="19">
                  <c:v>100.12000000000015</c:v>
                </c:pt>
                <c:pt idx="20">
                  <c:v>100.90400000000004</c:v>
                </c:pt>
                <c:pt idx="21">
                  <c:v>101.65099999999973</c:v>
                </c:pt>
                <c:pt idx="22">
                  <c:v>102.39899999999994</c:v>
                </c:pt>
                <c:pt idx="23">
                  <c:v>103.14400000000013</c:v>
                </c:pt>
                <c:pt idx="24" formatCode="#,##0.00">
                  <c:v>103.88799999999989</c:v>
                </c:pt>
                <c:pt idx="25">
                  <c:v>104.63100000000001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64.180000000000092</c:v>
                </c:pt>
                <c:pt idx="1">
                  <c:v>57.67799999999999</c:v>
                </c:pt>
                <c:pt idx="2">
                  <c:v>68.335999999999828</c:v>
                </c:pt>
                <c:pt idx="3">
                  <c:v>76.602999999999966</c:v>
                </c:pt>
                <c:pt idx="4">
                  <c:v>78.785000000000011</c:v>
                </c:pt>
                <c:pt idx="5">
                  <c:v>84.994999999999877</c:v>
                </c:pt>
                <c:pt idx="6">
                  <c:v>80.683999999999898</c:v>
                </c:pt>
                <c:pt idx="7">
                  <c:v>88.296000000000063</c:v>
                </c:pt>
                <c:pt idx="8">
                  <c:v>93.793000000000063</c:v>
                </c:pt>
                <c:pt idx="9">
                  <c:v>99.973999999999961</c:v>
                </c:pt>
                <c:pt idx="10">
                  <c:v>94.336000000000126</c:v>
                </c:pt>
                <c:pt idx="11">
                  <c:v>95.711000000000197</c:v>
                </c:pt>
                <c:pt idx="12">
                  <c:v>97.411000000000129</c:v>
                </c:pt>
                <c:pt idx="13">
                  <c:v>98.37000000000009</c:v>
                </c:pt>
                <c:pt idx="14">
                  <c:v>99.17399999999995</c:v>
                </c:pt>
                <c:pt idx="15">
                  <c:v>99.820000000000078</c:v>
                </c:pt>
                <c:pt idx="16">
                  <c:v>100.53899999999975</c:v>
                </c:pt>
                <c:pt idx="17">
                  <c:v>101.249</c:v>
                </c:pt>
                <c:pt idx="18">
                  <c:v>101.95399999999994</c:v>
                </c:pt>
                <c:pt idx="19">
                  <c:v>102.65900000000005</c:v>
                </c:pt>
                <c:pt idx="20">
                  <c:v>103.38300000000002</c:v>
                </c:pt>
                <c:pt idx="21">
                  <c:v>104.084</c:v>
                </c:pt>
                <c:pt idx="22">
                  <c:v>104.78700000000015</c:v>
                </c:pt>
                <c:pt idx="23">
                  <c:v>105.4899999999999</c:v>
                </c:pt>
                <c:pt idx="24" formatCode="#,##0.00">
                  <c:v>106.19500000000014</c:v>
                </c:pt>
                <c:pt idx="25">
                  <c:v>106.90199999999996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15.709999999999974</c:v>
                </c:pt>
                <c:pt idx="1">
                  <c:v>15.718000000000005</c:v>
                </c:pt>
                <c:pt idx="2">
                  <c:v>16.422999999999984</c:v>
                </c:pt>
                <c:pt idx="3">
                  <c:v>14.910000000000002</c:v>
                </c:pt>
                <c:pt idx="4">
                  <c:v>16.477000000000011</c:v>
                </c:pt>
                <c:pt idx="5">
                  <c:v>15.069000000000017</c:v>
                </c:pt>
                <c:pt idx="6">
                  <c:v>18.882000000000001</c:v>
                </c:pt>
                <c:pt idx="7">
                  <c:v>20.04200000000003</c:v>
                </c:pt>
                <c:pt idx="8">
                  <c:v>18.704999999999988</c:v>
                </c:pt>
                <c:pt idx="9">
                  <c:v>18.631999999999973</c:v>
                </c:pt>
                <c:pt idx="10">
                  <c:v>21.709999999999958</c:v>
                </c:pt>
                <c:pt idx="11">
                  <c:v>21.485999999999965</c:v>
                </c:pt>
                <c:pt idx="12">
                  <c:v>20.689000000000007</c:v>
                </c:pt>
                <c:pt idx="13">
                  <c:v>20.487000000000016</c:v>
                </c:pt>
                <c:pt idx="14">
                  <c:v>20.734000000000009</c:v>
                </c:pt>
                <c:pt idx="15">
                  <c:v>20.831000000000003</c:v>
                </c:pt>
                <c:pt idx="16">
                  <c:v>20.961000000000016</c:v>
                </c:pt>
                <c:pt idx="17">
                  <c:v>21.064999999999984</c:v>
                </c:pt>
                <c:pt idx="18">
                  <c:v>21.155000000000033</c:v>
                </c:pt>
                <c:pt idx="19">
                  <c:v>21.230999999999991</c:v>
                </c:pt>
                <c:pt idx="20">
                  <c:v>21.313999999999979</c:v>
                </c:pt>
                <c:pt idx="21">
                  <c:v>21.40399999999994</c:v>
                </c:pt>
                <c:pt idx="22">
                  <c:v>21.496999999999954</c:v>
                </c:pt>
                <c:pt idx="23">
                  <c:v>21.587999999999997</c:v>
                </c:pt>
                <c:pt idx="24" formatCode="#,##0.00">
                  <c:v>21.678000000000015</c:v>
                </c:pt>
                <c:pt idx="25">
                  <c:v>21.766000000000009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19.243000000000031</c:v>
                </c:pt>
                <c:pt idx="1">
                  <c:v>19.04199999999998</c:v>
                </c:pt>
                <c:pt idx="2">
                  <c:v>18.440999999999995</c:v>
                </c:pt>
                <c:pt idx="3">
                  <c:v>17.943000000000026</c:v>
                </c:pt>
                <c:pt idx="4">
                  <c:v>20.780999999999992</c:v>
                </c:pt>
                <c:pt idx="5">
                  <c:v>22.950000000000028</c:v>
                </c:pt>
                <c:pt idx="6">
                  <c:v>22.135999999999985</c:v>
                </c:pt>
                <c:pt idx="7">
                  <c:v>20.35499999999999</c:v>
                </c:pt>
                <c:pt idx="8">
                  <c:v>20.74199999999998</c:v>
                </c:pt>
                <c:pt idx="9">
                  <c:v>21.832000000000036</c:v>
                </c:pt>
                <c:pt idx="10">
                  <c:v>24.368000000000027</c:v>
                </c:pt>
                <c:pt idx="11">
                  <c:v>24.320000000000025</c:v>
                </c:pt>
                <c:pt idx="12">
                  <c:v>24.240999999999975</c:v>
                </c:pt>
                <c:pt idx="13">
                  <c:v>24.294000000000011</c:v>
                </c:pt>
                <c:pt idx="14">
                  <c:v>24.363000000000028</c:v>
                </c:pt>
                <c:pt idx="15">
                  <c:v>24.349000000000004</c:v>
                </c:pt>
                <c:pt idx="16">
                  <c:v>24.320999999999966</c:v>
                </c:pt>
                <c:pt idx="17">
                  <c:v>24.298999999999985</c:v>
                </c:pt>
                <c:pt idx="18">
                  <c:v>24.284999999999993</c:v>
                </c:pt>
                <c:pt idx="19">
                  <c:v>24.281999999999975</c:v>
                </c:pt>
                <c:pt idx="20">
                  <c:v>24.297000000000018</c:v>
                </c:pt>
                <c:pt idx="21">
                  <c:v>24.322999999999993</c:v>
                </c:pt>
                <c:pt idx="22">
                  <c:v>24.356000000000019</c:v>
                </c:pt>
                <c:pt idx="23">
                  <c:v>24.394999999999985</c:v>
                </c:pt>
                <c:pt idx="24" formatCode="#,##0.00">
                  <c:v>24.440999999999988</c:v>
                </c:pt>
                <c:pt idx="25">
                  <c:v>24.494999999999973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18.37</c:v>
                </c:pt>
                <c:pt idx="1">
                  <c:v>16.978000000000048</c:v>
                </c:pt>
                <c:pt idx="2">
                  <c:v>17.321000000000023</c:v>
                </c:pt>
                <c:pt idx="3">
                  <c:v>17.896000000000019</c:v>
                </c:pt>
                <c:pt idx="4">
                  <c:v>17.131999999999962</c:v>
                </c:pt>
                <c:pt idx="5">
                  <c:v>17.321000000000005</c:v>
                </c:pt>
                <c:pt idx="6">
                  <c:v>17.036000000000001</c:v>
                </c:pt>
                <c:pt idx="7">
                  <c:v>16.169000000000043</c:v>
                </c:pt>
                <c:pt idx="8">
                  <c:v>15.317999999999959</c:v>
                </c:pt>
                <c:pt idx="9">
                  <c:v>14.363000000000049</c:v>
                </c:pt>
                <c:pt idx="10">
                  <c:v>14.715000000000025</c:v>
                </c:pt>
                <c:pt idx="11">
                  <c:v>15.344999999999995</c:v>
                </c:pt>
                <c:pt idx="12">
                  <c:v>15.599000000000013</c:v>
                </c:pt>
                <c:pt idx="13">
                  <c:v>15.788000000000023</c:v>
                </c:pt>
                <c:pt idx="14">
                  <c:v>16.031000000000031</c:v>
                </c:pt>
                <c:pt idx="15">
                  <c:v>16.135000000000009</c:v>
                </c:pt>
                <c:pt idx="16">
                  <c:v>16.219999999999992</c:v>
                </c:pt>
                <c:pt idx="17">
                  <c:v>16.307000000000027</c:v>
                </c:pt>
                <c:pt idx="18">
                  <c:v>16.39299999999999</c:v>
                </c:pt>
                <c:pt idx="19">
                  <c:v>16.479000000000003</c:v>
                </c:pt>
                <c:pt idx="20">
                  <c:v>16.564999999999991</c:v>
                </c:pt>
                <c:pt idx="21">
                  <c:v>16.644999999999985</c:v>
                </c:pt>
                <c:pt idx="22">
                  <c:v>16.727</c:v>
                </c:pt>
                <c:pt idx="23">
                  <c:v>16.807999999999996</c:v>
                </c:pt>
                <c:pt idx="24" formatCode="#,##0.00">
                  <c:v>16.89100000000002</c:v>
                </c:pt>
                <c:pt idx="25">
                  <c:v>16.976000000000006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45.665000000000063</c:v>
                </c:pt>
                <c:pt idx="1">
                  <c:v>45.627000000000002</c:v>
                </c:pt>
                <c:pt idx="2">
                  <c:v>46.136000000000024</c:v>
                </c:pt>
                <c:pt idx="3">
                  <c:v>49.779999999999966</c:v>
                </c:pt>
                <c:pt idx="4">
                  <c:v>54.313999999999979</c:v>
                </c:pt>
                <c:pt idx="5">
                  <c:v>52.993000000000066</c:v>
                </c:pt>
                <c:pt idx="6">
                  <c:v>54.647000000000062</c:v>
                </c:pt>
                <c:pt idx="7">
                  <c:v>51.062999999999946</c:v>
                </c:pt>
                <c:pt idx="8">
                  <c:v>55.717000000000311</c:v>
                </c:pt>
                <c:pt idx="9">
                  <c:v>56.67899999999991</c:v>
                </c:pt>
                <c:pt idx="10">
                  <c:v>56.942</c:v>
                </c:pt>
                <c:pt idx="11">
                  <c:v>56.574999999999903</c:v>
                </c:pt>
                <c:pt idx="12">
                  <c:v>56.260999999999839</c:v>
                </c:pt>
                <c:pt idx="13">
                  <c:v>56.21799999999994</c:v>
                </c:pt>
                <c:pt idx="14">
                  <c:v>56.251999999999946</c:v>
                </c:pt>
                <c:pt idx="15">
                  <c:v>56.357999999999997</c:v>
                </c:pt>
                <c:pt idx="16">
                  <c:v>56.40300000000002</c:v>
                </c:pt>
                <c:pt idx="17">
                  <c:v>56.446000000000055</c:v>
                </c:pt>
                <c:pt idx="18">
                  <c:v>56.493000000000116</c:v>
                </c:pt>
                <c:pt idx="19">
                  <c:v>56.544999999999938</c:v>
                </c:pt>
                <c:pt idx="20">
                  <c:v>56.624999999999972</c:v>
                </c:pt>
                <c:pt idx="21">
                  <c:v>56.706000000000074</c:v>
                </c:pt>
                <c:pt idx="22">
                  <c:v>56.784999999999954</c:v>
                </c:pt>
                <c:pt idx="23">
                  <c:v>56.861999999999938</c:v>
                </c:pt>
                <c:pt idx="24" formatCode="#,##0.00">
                  <c:v>56.938999999999979</c:v>
                </c:pt>
                <c:pt idx="25">
                  <c:v>57.016000000000055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52.35199999999989</c:v>
                </c:pt>
                <c:pt idx="1">
                  <c:v>54.59099999999998</c:v>
                </c:pt>
                <c:pt idx="2">
                  <c:v>54.918999999999933</c:v>
                </c:pt>
                <c:pt idx="3">
                  <c:v>60.852999999999888</c:v>
                </c:pt>
                <c:pt idx="4">
                  <c:v>60.744000000000057</c:v>
                </c:pt>
                <c:pt idx="5">
                  <c:v>59.741000000000007</c:v>
                </c:pt>
                <c:pt idx="6">
                  <c:v>61.132000000000126</c:v>
                </c:pt>
                <c:pt idx="7">
                  <c:v>66.539999999999935</c:v>
                </c:pt>
                <c:pt idx="8">
                  <c:v>65.494999999999877</c:v>
                </c:pt>
                <c:pt idx="9">
                  <c:v>69.388999999999967</c:v>
                </c:pt>
                <c:pt idx="10">
                  <c:v>66.923999999999864</c:v>
                </c:pt>
                <c:pt idx="11">
                  <c:v>67.916999999999973</c:v>
                </c:pt>
                <c:pt idx="12">
                  <c:v>68.855000000000217</c:v>
                </c:pt>
                <c:pt idx="13">
                  <c:v>69.694000000000003</c:v>
                </c:pt>
                <c:pt idx="14">
                  <c:v>70.622000000000043</c:v>
                </c:pt>
                <c:pt idx="15">
                  <c:v>71.41</c:v>
                </c:pt>
                <c:pt idx="16">
                  <c:v>72.066000000000017</c:v>
                </c:pt>
                <c:pt idx="17">
                  <c:v>72.676999999999879</c:v>
                </c:pt>
                <c:pt idx="18">
                  <c:v>73.272999999999854</c:v>
                </c:pt>
                <c:pt idx="19">
                  <c:v>73.861000000000189</c:v>
                </c:pt>
                <c:pt idx="20">
                  <c:v>74.441000000000031</c:v>
                </c:pt>
                <c:pt idx="21">
                  <c:v>75.017999999999958</c:v>
                </c:pt>
                <c:pt idx="22">
                  <c:v>75.591000000000093</c:v>
                </c:pt>
                <c:pt idx="23">
                  <c:v>76.166999999999959</c:v>
                </c:pt>
                <c:pt idx="24" formatCode="#,##0.00">
                  <c:v>76.748999999999953</c:v>
                </c:pt>
                <c:pt idx="25">
                  <c:v>77.337999999999994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9.2760000000000016</c:v>
                </c:pt>
                <c:pt idx="1">
                  <c:v>7.7179999999999982</c:v>
                </c:pt>
                <c:pt idx="2">
                  <c:v>9.2469999999999892</c:v>
                </c:pt>
                <c:pt idx="3">
                  <c:v>7.4699999999999935</c:v>
                </c:pt>
                <c:pt idx="4">
                  <c:v>8.7460000000000022</c:v>
                </c:pt>
                <c:pt idx="5">
                  <c:v>8.93700000000001</c:v>
                </c:pt>
                <c:pt idx="6">
                  <c:v>10.218999999999991</c:v>
                </c:pt>
                <c:pt idx="7">
                  <c:v>8.145000000000012</c:v>
                </c:pt>
                <c:pt idx="8">
                  <c:v>10.404000000000003</c:v>
                </c:pt>
                <c:pt idx="9">
                  <c:v>11.177999999999988</c:v>
                </c:pt>
                <c:pt idx="10">
                  <c:v>8.289000000000005</c:v>
                </c:pt>
                <c:pt idx="11">
                  <c:v>8.2290000000000045</c:v>
                </c:pt>
                <c:pt idx="12">
                  <c:v>8.2229999999999919</c:v>
                </c:pt>
                <c:pt idx="13">
                  <c:v>8.304000000000002</c:v>
                </c:pt>
                <c:pt idx="14">
                  <c:v>8.4799999999999951</c:v>
                </c:pt>
                <c:pt idx="15">
                  <c:v>8.5480000000000089</c:v>
                </c:pt>
                <c:pt idx="16">
                  <c:v>8.5989999999999966</c:v>
                </c:pt>
                <c:pt idx="17">
                  <c:v>8.6329999999999938</c:v>
                </c:pt>
                <c:pt idx="18">
                  <c:v>8.6580000000000155</c:v>
                </c:pt>
                <c:pt idx="19">
                  <c:v>8.6770000000000209</c:v>
                </c:pt>
                <c:pt idx="20">
                  <c:v>8.6940000000000062</c:v>
                </c:pt>
                <c:pt idx="21">
                  <c:v>8.7099999999999955</c:v>
                </c:pt>
                <c:pt idx="22">
                  <c:v>8.7239999999999878</c:v>
                </c:pt>
                <c:pt idx="23">
                  <c:v>8.7369999999999948</c:v>
                </c:pt>
                <c:pt idx="24">
                  <c:v>8.7489999999999988</c:v>
                </c:pt>
                <c:pt idx="25">
                  <c:v>8.7629999999999981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38.095999999999961</c:v>
                </c:pt>
                <c:pt idx="1">
                  <c:v>37.92700000000012</c:v>
                </c:pt>
                <c:pt idx="2">
                  <c:v>40.29300000000012</c:v>
                </c:pt>
                <c:pt idx="3">
                  <c:v>38.377000000000059</c:v>
                </c:pt>
                <c:pt idx="4">
                  <c:v>38.815000000000047</c:v>
                </c:pt>
                <c:pt idx="5">
                  <c:v>38.677999999999976</c:v>
                </c:pt>
                <c:pt idx="6">
                  <c:v>39.759000000000029</c:v>
                </c:pt>
                <c:pt idx="7">
                  <c:v>40.76699999999996</c:v>
                </c:pt>
                <c:pt idx="8">
                  <c:v>38.672000000000068</c:v>
                </c:pt>
                <c:pt idx="9">
                  <c:v>38.89899999999998</c:v>
                </c:pt>
                <c:pt idx="10">
                  <c:v>37.656999999999961</c:v>
                </c:pt>
                <c:pt idx="11">
                  <c:v>37.524000000000065</c:v>
                </c:pt>
                <c:pt idx="12">
                  <c:v>37.144999999999953</c:v>
                </c:pt>
                <c:pt idx="13">
                  <c:v>36.732999999999954</c:v>
                </c:pt>
                <c:pt idx="14">
                  <c:v>36.4759999999999</c:v>
                </c:pt>
                <c:pt idx="15">
                  <c:v>36.112000000000052</c:v>
                </c:pt>
                <c:pt idx="16">
                  <c:v>35.76400000000001</c:v>
                </c:pt>
                <c:pt idx="17">
                  <c:v>35.414000000000044</c:v>
                </c:pt>
                <c:pt idx="18">
                  <c:v>35.076000000000008</c:v>
                </c:pt>
                <c:pt idx="19">
                  <c:v>34.746000000000038</c:v>
                </c:pt>
                <c:pt idx="20">
                  <c:v>34.453999999999965</c:v>
                </c:pt>
                <c:pt idx="21">
                  <c:v>34.151999999999994</c:v>
                </c:pt>
                <c:pt idx="22">
                  <c:v>33.856999999999978</c:v>
                </c:pt>
                <c:pt idx="23">
                  <c:v>33.568000000000026</c:v>
                </c:pt>
                <c:pt idx="24">
                  <c:v>33.288000000000032</c:v>
                </c:pt>
                <c:pt idx="25">
                  <c:v>33.019999999999996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48.311</c:v>
                </c:pt>
                <c:pt idx="1">
                  <c:v>50.22500000000008</c:v>
                </c:pt>
                <c:pt idx="2">
                  <c:v>48.737999999999978</c:v>
                </c:pt>
                <c:pt idx="3">
                  <c:v>48.654999999999994</c:v>
                </c:pt>
                <c:pt idx="4">
                  <c:v>52.76</c:v>
                </c:pt>
                <c:pt idx="5">
                  <c:v>55.168999999999897</c:v>
                </c:pt>
                <c:pt idx="6">
                  <c:v>56.900999999999996</c:v>
                </c:pt>
                <c:pt idx="7">
                  <c:v>58.359999999999978</c:v>
                </c:pt>
                <c:pt idx="8">
                  <c:v>58.458999999999946</c:v>
                </c:pt>
                <c:pt idx="9">
                  <c:v>56.964999999999876</c:v>
                </c:pt>
                <c:pt idx="10">
                  <c:v>66.662999999999997</c:v>
                </c:pt>
                <c:pt idx="11">
                  <c:v>66.256</c:v>
                </c:pt>
                <c:pt idx="12">
                  <c:v>67.57099999999997</c:v>
                </c:pt>
                <c:pt idx="13">
                  <c:v>70.445999999999884</c:v>
                </c:pt>
                <c:pt idx="14">
                  <c:v>72.655000000000101</c:v>
                </c:pt>
                <c:pt idx="15">
                  <c:v>73.63799999999955</c:v>
                </c:pt>
                <c:pt idx="16">
                  <c:v>74.541000000000338</c:v>
                </c:pt>
                <c:pt idx="17">
                  <c:v>75.277000000000001</c:v>
                </c:pt>
                <c:pt idx="18">
                  <c:v>76.108999999999995</c:v>
                </c:pt>
                <c:pt idx="19">
                  <c:v>76.90599999999985</c:v>
                </c:pt>
                <c:pt idx="20">
                  <c:v>77.811000000000092</c:v>
                </c:pt>
                <c:pt idx="21">
                  <c:v>78.738999999999848</c:v>
                </c:pt>
                <c:pt idx="22">
                  <c:v>79.694999999999851</c:v>
                </c:pt>
                <c:pt idx="23">
                  <c:v>80.674000000000149</c:v>
                </c:pt>
                <c:pt idx="24" formatCode="#,##0.00">
                  <c:v>81.669999999999717</c:v>
                </c:pt>
                <c:pt idx="25">
                  <c:v>82.681999999999903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172.25200000000029</c:v>
                </c:pt>
                <c:pt idx="1">
                  <c:v>178.38200000000001</c:v>
                </c:pt>
                <c:pt idx="2">
                  <c:v>175.37900000000019</c:v>
                </c:pt>
                <c:pt idx="3">
                  <c:v>170.31200000000044</c:v>
                </c:pt>
                <c:pt idx="4">
                  <c:v>172.8270000000002</c:v>
                </c:pt>
                <c:pt idx="5">
                  <c:v>170.26800000000014</c:v>
                </c:pt>
                <c:pt idx="6">
                  <c:v>179.70599999999985</c:v>
                </c:pt>
                <c:pt idx="7">
                  <c:v>187.47500000000011</c:v>
                </c:pt>
                <c:pt idx="8">
                  <c:v>191.32099999999983</c:v>
                </c:pt>
                <c:pt idx="9">
                  <c:v>185.11100000000005</c:v>
                </c:pt>
                <c:pt idx="10">
                  <c:v>182.10600000000017</c:v>
                </c:pt>
                <c:pt idx="11">
                  <c:v>181.67999999999984</c:v>
                </c:pt>
                <c:pt idx="12">
                  <c:v>182.63599999999974</c:v>
                </c:pt>
                <c:pt idx="13">
                  <c:v>183.87199999999984</c:v>
                </c:pt>
                <c:pt idx="14">
                  <c:v>185.3900000000001</c:v>
                </c:pt>
                <c:pt idx="15">
                  <c:v>186.61400000000009</c:v>
                </c:pt>
                <c:pt idx="16">
                  <c:v>187.56799999999981</c:v>
                </c:pt>
                <c:pt idx="17">
                  <c:v>188.42600000000004</c:v>
                </c:pt>
                <c:pt idx="18">
                  <c:v>189.23500000000027</c:v>
                </c:pt>
                <c:pt idx="19">
                  <c:v>190.01400000000018</c:v>
                </c:pt>
                <c:pt idx="20">
                  <c:v>190.80599999999993</c:v>
                </c:pt>
                <c:pt idx="21">
                  <c:v>191.58599999999996</c:v>
                </c:pt>
                <c:pt idx="22">
                  <c:v>192.35099999999994</c:v>
                </c:pt>
                <c:pt idx="23">
                  <c:v>193.13199999999972</c:v>
                </c:pt>
                <c:pt idx="24">
                  <c:v>193.88999999999996</c:v>
                </c:pt>
                <c:pt idx="25">
                  <c:v>194.6369999999998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212.91700000000023</c:v>
                </c:pt>
                <c:pt idx="1">
                  <c:v>198.98299999999998</c:v>
                </c:pt>
                <c:pt idx="2">
                  <c:v>224.59599999999946</c:v>
                </c:pt>
                <c:pt idx="3">
                  <c:v>237.52100000000002</c:v>
                </c:pt>
                <c:pt idx="4">
                  <c:v>253.97899999999998</c:v>
                </c:pt>
                <c:pt idx="5">
                  <c:v>268.24299999999988</c:v>
                </c:pt>
                <c:pt idx="6">
                  <c:v>258.8829999999997</c:v>
                </c:pt>
                <c:pt idx="7">
                  <c:v>283.11500000000001</c:v>
                </c:pt>
                <c:pt idx="8">
                  <c:v>282.56399999999985</c:v>
                </c:pt>
                <c:pt idx="9">
                  <c:v>301.65699999999975</c:v>
                </c:pt>
                <c:pt idx="10">
                  <c:v>296.3090000000002</c:v>
                </c:pt>
                <c:pt idx="11">
                  <c:v>299.45900000000034</c:v>
                </c:pt>
                <c:pt idx="12">
                  <c:v>300.96999999999997</c:v>
                </c:pt>
                <c:pt idx="13">
                  <c:v>302.91700000000026</c:v>
                </c:pt>
                <c:pt idx="14">
                  <c:v>305.202</c:v>
                </c:pt>
                <c:pt idx="15">
                  <c:v>306.9170000000002</c:v>
                </c:pt>
                <c:pt idx="16">
                  <c:v>308.67699999999996</c:v>
                </c:pt>
                <c:pt idx="17">
                  <c:v>310.39500000000004</c:v>
                </c:pt>
                <c:pt idx="18">
                  <c:v>312.1049999999999</c:v>
                </c:pt>
                <c:pt idx="19">
                  <c:v>313.82600000000025</c:v>
                </c:pt>
                <c:pt idx="20">
                  <c:v>315.58900000000006</c:v>
                </c:pt>
                <c:pt idx="21">
                  <c:v>317.30499999999961</c:v>
                </c:pt>
                <c:pt idx="22">
                  <c:v>319.02800000000008</c:v>
                </c:pt>
                <c:pt idx="23">
                  <c:v>320.74400000000003</c:v>
                </c:pt>
                <c:pt idx="24">
                  <c:v>322.45300000000003</c:v>
                </c:pt>
                <c:pt idx="25">
                  <c:v>324.15699999999993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116.38699999999996</c:v>
                </c:pt>
                <c:pt idx="1">
                  <c:v>117.19600000000003</c:v>
                </c:pt>
                <c:pt idx="2">
                  <c:v>118.37599999999998</c:v>
                </c:pt>
                <c:pt idx="3">
                  <c:v>128.52899999999988</c:v>
                </c:pt>
                <c:pt idx="4">
                  <c:v>132.19</c:v>
                </c:pt>
                <c:pt idx="5">
                  <c:v>130.05500000000009</c:v>
                </c:pt>
                <c:pt idx="6">
                  <c:v>132.8150000000002</c:v>
                </c:pt>
                <c:pt idx="7">
                  <c:v>133.77199999999993</c:v>
                </c:pt>
                <c:pt idx="8">
                  <c:v>136.53000000000014</c:v>
                </c:pt>
                <c:pt idx="9">
                  <c:v>140.43099999999993</c:v>
                </c:pt>
                <c:pt idx="10">
                  <c:v>138.5809999999999</c:v>
                </c:pt>
                <c:pt idx="11">
                  <c:v>139.83699999999988</c:v>
                </c:pt>
                <c:pt idx="12">
                  <c:v>140.71500000000009</c:v>
                </c:pt>
                <c:pt idx="13">
                  <c:v>141.69999999999996</c:v>
                </c:pt>
                <c:pt idx="14">
                  <c:v>142.90500000000003</c:v>
                </c:pt>
                <c:pt idx="15">
                  <c:v>143.90300000000002</c:v>
                </c:pt>
                <c:pt idx="16">
                  <c:v>144.68900000000002</c:v>
                </c:pt>
                <c:pt idx="17">
                  <c:v>145.42999999999995</c:v>
                </c:pt>
                <c:pt idx="18">
                  <c:v>146.15899999999996</c:v>
                </c:pt>
                <c:pt idx="19">
                  <c:v>146.88500000000013</c:v>
                </c:pt>
                <c:pt idx="20">
                  <c:v>147.631</c:v>
                </c:pt>
                <c:pt idx="21">
                  <c:v>148.36900000000003</c:v>
                </c:pt>
                <c:pt idx="22">
                  <c:v>149.10300000000007</c:v>
                </c:pt>
                <c:pt idx="23">
                  <c:v>149.83699999999988</c:v>
                </c:pt>
                <c:pt idx="24">
                  <c:v>150.57899999999995</c:v>
                </c:pt>
                <c:pt idx="25">
                  <c:v>151.33000000000004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19.372160571981844</c:v>
                </c:pt>
                <c:pt idx="1">
                  <c:v>18.993976192597344</c:v>
                </c:pt>
                <c:pt idx="2">
                  <c:v>19.045066065601223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39.955760780516854</c:v>
                </c:pt>
                <c:pt idx="1">
                  <c:v>40.612249093687694</c:v>
                </c:pt>
                <c:pt idx="2">
                  <c:v>40.79555594149933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25.362031727117028</c:v>
                </c:pt>
                <c:pt idx="1">
                  <c:v>24.95953289793794</c:v>
                </c:pt>
                <c:pt idx="2">
                  <c:v>24.495305120005423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8.2176212109927622</c:v>
                </c:pt>
                <c:pt idx="1">
                  <c:v>9.1368617265506646</c:v>
                </c:pt>
                <c:pt idx="2">
                  <c:v>10.405631087266491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5.7612273776718519</c:v>
                </c:pt>
                <c:pt idx="1">
                  <c:v>5.1612859012753409</c:v>
                </c:pt>
                <c:pt idx="2">
                  <c:v>4.1556074901615823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1.3311983317196709</c:v>
                </c:pt>
                <c:pt idx="1">
                  <c:v>1.1360941879510149</c:v>
                </c:pt>
                <c:pt idx="2">
                  <c:v>1.1028342954659582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8.5259999999998115</c:v>
                </c:pt>
                <c:pt idx="1">
                  <c:v>28.066000000000315</c:v>
                </c:pt>
                <c:pt idx="2">
                  <c:v>11.838000000000022</c:v>
                </c:pt>
                <c:pt idx="3">
                  <c:v>11.494000000000099</c:v>
                </c:pt>
                <c:pt idx="4">
                  <c:v>-1.021000000000015</c:v>
                </c:pt>
                <c:pt idx="5">
                  <c:v>-0.64800000000000502</c:v>
                </c:pt>
                <c:pt idx="7">
                  <c:v>58.255000000000337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12.749000000000137</c:v>
                </c:pt>
                <c:pt idx="1">
                  <c:v>27.847999999999729</c:v>
                </c:pt>
                <c:pt idx="2">
                  <c:v>12.530999999999636</c:v>
                </c:pt>
                <c:pt idx="3">
                  <c:v>16.018999999999906</c:v>
                </c:pt>
                <c:pt idx="4">
                  <c:v>-4.6369999999999649</c:v>
                </c:pt>
                <c:pt idx="5">
                  <c:v>0.47399999999999309</c:v>
                </c:pt>
                <c:pt idx="7">
                  <c:v>64.98399999999944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0.57043219051473582</c:v>
                </c:pt>
                <c:pt idx="2">
                  <c:v>-9.6907278603364233E-2</c:v>
                </c:pt>
                <c:pt idx="3">
                  <c:v>-0.6502951094198739</c:v>
                </c:pt>
                <c:pt idx="4">
                  <c:v>-0.1585375207374673</c:v>
                </c:pt>
                <c:pt idx="6">
                  <c:v>0.90839235518893613</c:v>
                </c:pt>
                <c:pt idx="7">
                  <c:v>1.6988883398043386</c:v>
                </c:pt>
                <c:pt idx="8">
                  <c:v>1.2057080499188189</c:v>
                </c:pt>
                <c:pt idx="10">
                  <c:v>2.7099984250283038</c:v>
                </c:pt>
                <c:pt idx="11">
                  <c:v>-0.86082934985212134</c:v>
                </c:pt>
                <c:pt idx="12">
                  <c:v>5.2853310717360102E-2</c:v>
                </c:pt>
                <c:pt idx="14">
                  <c:v>-0.97954914033793195</c:v>
                </c:pt>
                <c:pt idx="15">
                  <c:v>0.34052881067401231</c:v>
                </c:pt>
                <c:pt idx="16">
                  <c:v>1.2676764941560448</c:v>
                </c:pt>
                <c:pt idx="17">
                  <c:v>1.0029845629415002</c:v>
                </c:pt>
                <c:pt idx="19">
                  <c:v>0.42991645154402125</c:v>
                </c:pt>
                <c:pt idx="20">
                  <c:v>1.3158532595936023E-2</c:v>
                </c:pt>
                <c:pt idx="21">
                  <c:v>0.1000381176189169</c:v>
                </c:pt>
                <c:pt idx="22">
                  <c:v>1.7490142610369519</c:v>
                </c:pt>
                <c:pt idx="23">
                  <c:v>0.30306765331804542</c:v>
                </c:pt>
                <c:pt idx="25">
                  <c:v>-1.7377901079653313</c:v>
                </c:pt>
                <c:pt idx="26">
                  <c:v>-0.82913335867318416</c:v>
                </c:pt>
                <c:pt idx="27">
                  <c:v>-1.0085610139994206</c:v>
                </c:pt>
                <c:pt idx="29">
                  <c:v>0.22338384702029757</c:v>
                </c:pt>
                <c:pt idx="30">
                  <c:v>0.43633020842930303</c:v>
                </c:pt>
                <c:pt idx="31">
                  <c:v>2.7151649646134812</c:v>
                </c:pt>
                <c:pt idx="32">
                  <c:v>0.75916622594414118</c:v>
                </c:pt>
                <c:pt idx="33">
                  <c:v>-0.11044311117323069</c:v>
                </c:pt>
                <c:pt idx="34">
                  <c:v>0.45840818606925904</c:v>
                </c:pt>
                <c:pt idx="36">
                  <c:v>1.6924735822432924</c:v>
                </c:pt>
                <c:pt idx="37">
                  <c:v>0.8346076898561261</c:v>
                </c:pt>
                <c:pt idx="38">
                  <c:v>1.1835584927488707</c:v>
                </c:pt>
                <c:pt idx="39">
                  <c:v>1.17705197751099</c:v>
                </c:pt>
                <c:pt idx="40">
                  <c:v>1.2853553874149437</c:v>
                </c:pt>
                <c:pt idx="42">
                  <c:v>2.5653106519142099</c:v>
                </c:pt>
                <c:pt idx="43">
                  <c:v>0.3444546453748254</c:v>
                </c:pt>
                <c:pt idx="44">
                  <c:v>1.0696523297428762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1.6781794729616051</c:v>
                </c:pt>
                <c:pt idx="2">
                  <c:v>8.1319402407187269E-3</c:v>
                </c:pt>
                <c:pt idx="3">
                  <c:v>-2.6831587283700609</c:v>
                </c:pt>
                <c:pt idx="4">
                  <c:v>-0.32538645164092994</c:v>
                </c:pt>
                <c:pt idx="6">
                  <c:v>1.6479029795081868</c:v>
                </c:pt>
                <c:pt idx="7">
                  <c:v>-2.2273936024274632</c:v>
                </c:pt>
                <c:pt idx="8">
                  <c:v>0.13337897976546387</c:v>
                </c:pt>
                <c:pt idx="10">
                  <c:v>3.317521636287224</c:v>
                </c:pt>
                <c:pt idx="11">
                  <c:v>-1.5744554647868614</c:v>
                </c:pt>
                <c:pt idx="12">
                  <c:v>-0.65614198988033223</c:v>
                </c:pt>
                <c:pt idx="14">
                  <c:v>2.7413988692279734</c:v>
                </c:pt>
                <c:pt idx="15">
                  <c:v>3.4079315247529385</c:v>
                </c:pt>
                <c:pt idx="16">
                  <c:v>1.8430324858232927</c:v>
                </c:pt>
                <c:pt idx="17">
                  <c:v>2.2647737243052468</c:v>
                </c:pt>
                <c:pt idx="19">
                  <c:v>-2.4587537926085701</c:v>
                </c:pt>
                <c:pt idx="20">
                  <c:v>-1.7163528459819832</c:v>
                </c:pt>
                <c:pt idx="21">
                  <c:v>-2.3405197323585925</c:v>
                </c:pt>
                <c:pt idx="22">
                  <c:v>-2.4696355377622048</c:v>
                </c:pt>
                <c:pt idx="23">
                  <c:v>-2.1780435273838106</c:v>
                </c:pt>
                <c:pt idx="25">
                  <c:v>-1.3888052109325311</c:v>
                </c:pt>
                <c:pt idx="26">
                  <c:v>0.84741127405056904</c:v>
                </c:pt>
                <c:pt idx="27">
                  <c:v>0.35737490276346318</c:v>
                </c:pt>
                <c:pt idx="29">
                  <c:v>2.8025416183390384</c:v>
                </c:pt>
                <c:pt idx="30">
                  <c:v>4.1724139379881064</c:v>
                </c:pt>
                <c:pt idx="31">
                  <c:v>0.7818575254393334</c:v>
                </c:pt>
                <c:pt idx="32">
                  <c:v>4.5024154118377568</c:v>
                </c:pt>
                <c:pt idx="33">
                  <c:v>5.449999940064143</c:v>
                </c:pt>
                <c:pt idx="34">
                  <c:v>3.4874182596849934</c:v>
                </c:pt>
                <c:pt idx="36">
                  <c:v>5.1389627687090433</c:v>
                </c:pt>
                <c:pt idx="37">
                  <c:v>3.4457108365340883</c:v>
                </c:pt>
                <c:pt idx="38">
                  <c:v>4.2536169685746916</c:v>
                </c:pt>
                <c:pt idx="39">
                  <c:v>3.6503067393742095</c:v>
                </c:pt>
                <c:pt idx="40">
                  <c:v>4.1649691394405108</c:v>
                </c:pt>
                <c:pt idx="42">
                  <c:v>1.9987032085805545</c:v>
                </c:pt>
                <c:pt idx="43">
                  <c:v>4.3786758357659883</c:v>
                </c:pt>
                <c:pt idx="44">
                  <c:v>3.6455197621663826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11.846196556012266</c:v>
                </c:pt>
                <c:pt idx="1">
                  <c:v>2.4033588202193314</c:v>
                </c:pt>
                <c:pt idx="2">
                  <c:v>9.190886143969891</c:v>
                </c:pt>
                <c:pt idx="3">
                  <c:v>4.5270845358081964</c:v>
                </c:pt>
                <c:pt idx="4">
                  <c:v>4.9091860386478743</c:v>
                </c:pt>
                <c:pt idx="5">
                  <c:v>11.760782158876815</c:v>
                </c:pt>
                <c:pt idx="6">
                  <c:v>3.8158475900083175</c:v>
                </c:pt>
                <c:pt idx="7">
                  <c:v>2.0710826828804692</c:v>
                </c:pt>
                <c:pt idx="8">
                  <c:v>0.2497692225758783</c:v>
                </c:pt>
                <c:pt idx="9">
                  <c:v>3.3723851828349876</c:v>
                </c:pt>
                <c:pt idx="10">
                  <c:v>6.2434485463434939</c:v>
                </c:pt>
                <c:pt idx="11">
                  <c:v>2.4886357861872739</c:v>
                </c:pt>
                <c:pt idx="12">
                  <c:v>-1.1444010369371398</c:v>
                </c:pt>
                <c:pt idx="13">
                  <c:v>-0.70699407328617614</c:v>
                </c:pt>
                <c:pt idx="14">
                  <c:v>-2.8705106109311913</c:v>
                </c:pt>
                <c:pt idx="15">
                  <c:v>-1.7755689501898679</c:v>
                </c:pt>
                <c:pt idx="16">
                  <c:v>-1.7082400260508717</c:v>
                </c:pt>
                <c:pt idx="17">
                  <c:v>3.9202352625975863</c:v>
                </c:pt>
                <c:pt idx="18">
                  <c:v>2.625363761127419</c:v>
                </c:pt>
                <c:pt idx="19">
                  <c:v>9.7907846752799732E-2</c:v>
                </c:pt>
                <c:pt idx="20">
                  <c:v>-3.7819733106070998</c:v>
                </c:pt>
                <c:pt idx="21">
                  <c:v>1.8404518564003318</c:v>
                </c:pt>
                <c:pt idx="22">
                  <c:v>-1.6168274759395853</c:v>
                </c:pt>
                <c:pt idx="23">
                  <c:v>1.8647531036536371</c:v>
                </c:pt>
                <c:pt idx="24">
                  <c:v>-1.3978028374674754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3.2510905148638116</c:v>
                </c:pt>
                <c:pt idx="1">
                  <c:v>11.790884589911428</c:v>
                </c:pt>
                <c:pt idx="2">
                  <c:v>10.745525323989106</c:v>
                </c:pt>
                <c:pt idx="3">
                  <c:v>4.6475270497651309</c:v>
                </c:pt>
                <c:pt idx="4">
                  <c:v>4.1833166581103924</c:v>
                </c:pt>
                <c:pt idx="5">
                  <c:v>15.190347802055662</c:v>
                </c:pt>
                <c:pt idx="6">
                  <c:v>-0.26916429869644887</c:v>
                </c:pt>
                <c:pt idx="7">
                  <c:v>1.2588407870416489</c:v>
                </c:pt>
                <c:pt idx="8">
                  <c:v>3.2344215885949072</c:v>
                </c:pt>
                <c:pt idx="9">
                  <c:v>1.2312089674502893</c:v>
                </c:pt>
                <c:pt idx="10">
                  <c:v>1.6463756200091879</c:v>
                </c:pt>
                <c:pt idx="11">
                  <c:v>-7.0720576877031576</c:v>
                </c:pt>
                <c:pt idx="12">
                  <c:v>-3.6534223831566219</c:v>
                </c:pt>
                <c:pt idx="13">
                  <c:v>1.5767938479819392</c:v>
                </c:pt>
                <c:pt idx="14">
                  <c:v>0.34504602244833649</c:v>
                </c:pt>
                <c:pt idx="15">
                  <c:v>3.8794788310568151E-2</c:v>
                </c:pt>
                <c:pt idx="16">
                  <c:v>0.85654711207657463</c:v>
                </c:pt>
                <c:pt idx="17">
                  <c:v>9.3432272885604633</c:v>
                </c:pt>
                <c:pt idx="18">
                  <c:v>0.890285365196263</c:v>
                </c:pt>
                <c:pt idx="19">
                  <c:v>-0.10626214328320716</c:v>
                </c:pt>
                <c:pt idx="20">
                  <c:v>-5.5700668779556324</c:v>
                </c:pt>
                <c:pt idx="21">
                  <c:v>6.0317558902695882</c:v>
                </c:pt>
                <c:pt idx="22">
                  <c:v>3.8989458275416204</c:v>
                </c:pt>
                <c:pt idx="23">
                  <c:v>3.4521217542526905</c:v>
                </c:pt>
                <c:pt idx="24">
                  <c:v>-0.89456661124447123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14.249555376231598</c:v>
                </c:pt>
                <c:pt idx="1">
                  <c:v>30.387938877302787</c:v>
                </c:pt>
                <c:pt idx="2">
                  <c:v>15.752533224643145</c:v>
                </c:pt>
                <c:pt idx="3">
                  <c:v>1.3442347492501341</c:v>
                </c:pt>
                <c:pt idx="4">
                  <c:v>-7.0613136604581044</c:v>
                </c:pt>
                <c:pt idx="5">
                  <c:v>6.6435068704778075</c:v>
                </c:pt>
                <c:pt idx="6">
                  <c:v>-1.9415214542067645</c:v>
                </c:pt>
                <c:pt idx="7">
                  <c:v>0.24792562771405358</c:v>
                </c:pt>
                <c:pt idx="8">
                  <c:v>-1.3678596109547954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15.041975104775247</c:v>
                </c:pt>
                <c:pt idx="1">
                  <c:v>34.766716833920299</c:v>
                </c:pt>
                <c:pt idx="2">
                  <c:v>7.1016826643995898</c:v>
                </c:pt>
                <c:pt idx="3">
                  <c:v>-10.725480070859774</c:v>
                </c:pt>
                <c:pt idx="4">
                  <c:v>2.8171817708174203</c:v>
                </c:pt>
                <c:pt idx="5">
                  <c:v>10.127250510473516</c:v>
                </c:pt>
                <c:pt idx="6">
                  <c:v>0.46168901231395409</c:v>
                </c:pt>
                <c:pt idx="7">
                  <c:v>7.351067581794311</c:v>
                </c:pt>
                <c:pt idx="8">
                  <c:v>-1.958083407634561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38.589166816887662</c:v>
                </c:pt>
                <c:pt idx="1">
                  <c:v>42.297510391101284</c:v>
                </c:pt>
                <c:pt idx="2">
                  <c:v>44.907249242093037</c:v>
                </c:pt>
                <c:pt idx="3">
                  <c:v>46.920932966282841</c:v>
                </c:pt>
                <c:pt idx="4">
                  <c:v>46.326829751500604</c:v>
                </c:pt>
                <c:pt idx="5">
                  <c:v>49.573008314387621</c:v>
                </c:pt>
                <c:pt idx="6">
                  <c:v>52.121153602119733</c:v>
                </c:pt>
                <c:pt idx="7">
                  <c:v>57.626456032396497</c:v>
                </c:pt>
                <c:pt idx="8">
                  <c:v>57.229001136090872</c:v>
                </c:pt>
                <c:pt idx="9">
                  <c:v>60.17271649434651</c:v>
                </c:pt>
                <c:pt idx="10">
                  <c:v>61.419204870399888</c:v>
                </c:pt>
                <c:pt idx="11">
                  <c:v>54.960149426006176</c:v>
                </c:pt>
                <c:pt idx="12">
                  <c:v>55.648609608047302</c:v>
                </c:pt>
                <c:pt idx="13">
                  <c:v>56.542745499683022</c:v>
                </c:pt>
                <c:pt idx="14">
                  <c:v>57.447918575283019</c:v>
                </c:pt>
                <c:pt idx="15">
                  <c:v>58.128930560482594</c:v>
                </c:pt>
                <c:pt idx="16">
                  <c:v>58.774410616734777</c:v>
                </c:pt>
                <c:pt idx="17">
                  <c:v>59.408141706622139</c:v>
                </c:pt>
                <c:pt idx="18">
                  <c:v>60.034867182688139</c:v>
                </c:pt>
                <c:pt idx="19">
                  <c:v>60.654661910244933</c:v>
                </c:pt>
                <c:pt idx="20">
                  <c:v>61.29236008787101</c:v>
                </c:pt>
                <c:pt idx="21">
                  <c:v>61.940201484256995</c:v>
                </c:pt>
                <c:pt idx="22">
                  <c:v>62.59327710177034</c:v>
                </c:pt>
                <c:pt idx="23">
                  <c:v>63.264634877364657</c:v>
                </c:pt>
                <c:pt idx="24">
                  <c:v>63.965178200101214</c:v>
                </c:pt>
                <c:pt idx="25">
                  <c:v>64.670295385263699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17.115893014741591</c:v>
                </c:pt>
                <c:pt idx="1">
                  <c:v>19.069065791626954</c:v>
                </c:pt>
                <c:pt idx="2">
                  <c:v>20.861562853172153</c:v>
                </c:pt>
                <c:pt idx="3">
                  <c:v>21.068672968909908</c:v>
                </c:pt>
                <c:pt idx="4">
                  <c:v>23.158649800157029</c:v>
                </c:pt>
                <c:pt idx="5">
                  <c:v>23.106859737624248</c:v>
                </c:pt>
                <c:pt idx="6">
                  <c:v>20.964026015678577</c:v>
                </c:pt>
                <c:pt idx="7">
                  <c:v>23.97744167476791</c:v>
                </c:pt>
                <c:pt idx="8">
                  <c:v>24.127672419011557</c:v>
                </c:pt>
                <c:pt idx="9">
                  <c:v>25.315627404453497</c:v>
                </c:pt>
                <c:pt idx="10">
                  <c:v>25.510218557843579</c:v>
                </c:pt>
                <c:pt idx="11">
                  <c:v>29.717971457727671</c:v>
                </c:pt>
                <c:pt idx="12">
                  <c:v>30.199264135243929</c:v>
                </c:pt>
                <c:pt idx="13">
                  <c:v>30.783805509824749</c:v>
                </c:pt>
                <c:pt idx="14">
                  <c:v>31.428509410772239</c:v>
                </c:pt>
                <c:pt idx="15">
                  <c:v>31.975979351436976</c:v>
                </c:pt>
                <c:pt idx="16">
                  <c:v>32.507124411167304</c:v>
                </c:pt>
                <c:pt idx="17">
                  <c:v>33.019391872982652</c:v>
                </c:pt>
                <c:pt idx="18">
                  <c:v>33.536466284833629</c:v>
                </c:pt>
                <c:pt idx="19">
                  <c:v>34.046901803367277</c:v>
                </c:pt>
                <c:pt idx="20">
                  <c:v>34.567542554595747</c:v>
                </c:pt>
                <c:pt idx="21">
                  <c:v>35.086781185484178</c:v>
                </c:pt>
                <c:pt idx="22">
                  <c:v>35.617295731151358</c:v>
                </c:pt>
                <c:pt idx="23">
                  <c:v>36.164489834764041</c:v>
                </c:pt>
                <c:pt idx="24">
                  <c:v>36.718721455463431</c:v>
                </c:pt>
                <c:pt idx="25">
                  <c:v>37.301103147755008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37.87012215620291</c:v>
                </c:pt>
                <c:pt idx="1">
                  <c:v>35.804132713912296</c:v>
                </c:pt>
                <c:pt idx="2">
                  <c:v>39.57494252932122</c:v>
                </c:pt>
                <c:pt idx="3">
                  <c:v>41.284025077451552</c:v>
                </c:pt>
                <c:pt idx="4">
                  <c:v>45.283324049539267</c:v>
                </c:pt>
                <c:pt idx="5">
                  <c:v>46.812167165559181</c:v>
                </c:pt>
                <c:pt idx="6">
                  <c:v>47.07631336409024</c:v>
                </c:pt>
                <c:pt idx="7">
                  <c:v>49.965900774461062</c:v>
                </c:pt>
                <c:pt idx="8">
                  <c:v>49.598121786698385</c:v>
                </c:pt>
                <c:pt idx="9">
                  <c:v>54.331066751441895</c:v>
                </c:pt>
                <c:pt idx="10">
                  <c:v>56.003053309529072</c:v>
                </c:pt>
                <c:pt idx="11">
                  <c:v>56.457542404358271</c:v>
                </c:pt>
                <c:pt idx="12">
                  <c:v>57.155334936012572</c:v>
                </c:pt>
                <c:pt idx="13">
                  <c:v>58.037995218512542</c:v>
                </c:pt>
                <c:pt idx="14">
                  <c:v>58.959802280222362</c:v>
                </c:pt>
                <c:pt idx="15">
                  <c:v>59.691259681245846</c:v>
                </c:pt>
                <c:pt idx="16">
                  <c:v>60.394912583743938</c:v>
                </c:pt>
                <c:pt idx="17">
                  <c:v>61.079893731125168</c:v>
                </c:pt>
                <c:pt idx="18">
                  <c:v>61.785129488886234</c:v>
                </c:pt>
                <c:pt idx="19">
                  <c:v>62.476402003556338</c:v>
                </c:pt>
                <c:pt idx="20">
                  <c:v>63.174689832589074</c:v>
                </c:pt>
                <c:pt idx="21">
                  <c:v>63.873498246586401</c:v>
                </c:pt>
                <c:pt idx="22">
                  <c:v>64.587668137734539</c:v>
                </c:pt>
                <c:pt idx="23">
                  <c:v>65.291405867265809</c:v>
                </c:pt>
                <c:pt idx="24">
                  <c:v>66.027590632033082</c:v>
                </c:pt>
                <c:pt idx="25">
                  <c:v>66.748578633518179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16.673495196445639</c:v>
                </c:pt>
                <c:pt idx="1">
                  <c:v>17.670527393313449</c:v>
                </c:pt>
                <c:pt idx="2">
                  <c:v>18.527644147564022</c:v>
                </c:pt>
                <c:pt idx="3">
                  <c:v>19.745688803659007</c:v>
                </c:pt>
                <c:pt idx="4">
                  <c:v>20.138781837471409</c:v>
                </c:pt>
                <c:pt idx="5">
                  <c:v>19.550354191822493</c:v>
                </c:pt>
                <c:pt idx="6">
                  <c:v>20.448560543098544</c:v>
                </c:pt>
                <c:pt idx="7">
                  <c:v>23.235569676299995</c:v>
                </c:pt>
                <c:pt idx="8">
                  <c:v>22.823806308283206</c:v>
                </c:pt>
                <c:pt idx="9">
                  <c:v>24.605320359041453</c:v>
                </c:pt>
                <c:pt idx="10">
                  <c:v>24.077438727630689</c:v>
                </c:pt>
                <c:pt idx="11">
                  <c:v>24.823991888428068</c:v>
                </c:pt>
                <c:pt idx="12">
                  <c:v>25.00996915090489</c:v>
                </c:pt>
                <c:pt idx="13">
                  <c:v>25.314195881909949</c:v>
                </c:pt>
                <c:pt idx="14">
                  <c:v>25.631109634684094</c:v>
                </c:pt>
                <c:pt idx="15">
                  <c:v>25.920502206060974</c:v>
                </c:pt>
                <c:pt idx="16">
                  <c:v>26.216085926634921</c:v>
                </c:pt>
                <c:pt idx="17">
                  <c:v>26.523049625293179</c:v>
                </c:pt>
                <c:pt idx="18">
                  <c:v>26.823909280001164</c:v>
                </c:pt>
                <c:pt idx="19">
                  <c:v>27.077859193289388</c:v>
                </c:pt>
                <c:pt idx="20">
                  <c:v>27.347448648833748</c:v>
                </c:pt>
                <c:pt idx="21">
                  <c:v>27.613981824717587</c:v>
                </c:pt>
                <c:pt idx="22">
                  <c:v>27.891525407536552</c:v>
                </c:pt>
                <c:pt idx="23">
                  <c:v>28.173546833231104</c:v>
                </c:pt>
                <c:pt idx="24">
                  <c:v>28.455443193882953</c:v>
                </c:pt>
                <c:pt idx="25">
                  <c:v>28.72496577739582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23.762579724366379</c:v>
                </c:pt>
                <c:pt idx="1">
                  <c:v>23.47071367701842</c:v>
                </c:pt>
                <c:pt idx="2">
                  <c:v>23.830372693824021</c:v>
                </c:pt>
                <c:pt idx="3">
                  <c:v>25.399946152314321</c:v>
                </c:pt>
                <c:pt idx="4">
                  <c:v>26.991352631036396</c:v>
                </c:pt>
                <c:pt idx="5">
                  <c:v>26.597290294311065</c:v>
                </c:pt>
                <c:pt idx="6">
                  <c:v>27.698555352692402</c:v>
                </c:pt>
                <c:pt idx="7">
                  <c:v>26.10852461185376</c:v>
                </c:pt>
                <c:pt idx="8">
                  <c:v>28.195106712356132</c:v>
                </c:pt>
                <c:pt idx="9">
                  <c:v>30.304065183942377</c:v>
                </c:pt>
                <c:pt idx="10">
                  <c:v>31.50647633295894</c:v>
                </c:pt>
                <c:pt idx="11">
                  <c:v>31.741288160101337</c:v>
                </c:pt>
                <c:pt idx="12">
                  <c:v>31.859025969859552</c:v>
                </c:pt>
                <c:pt idx="13">
                  <c:v>32.172574374866436</c:v>
                </c:pt>
                <c:pt idx="14">
                  <c:v>32.531274618452869</c:v>
                </c:pt>
                <c:pt idx="15">
                  <c:v>32.834032364223205</c:v>
                </c:pt>
                <c:pt idx="16">
                  <c:v>33.137878540676908</c:v>
                </c:pt>
                <c:pt idx="17">
                  <c:v>33.44118800044118</c:v>
                </c:pt>
                <c:pt idx="18">
                  <c:v>33.738657411143222</c:v>
                </c:pt>
                <c:pt idx="19">
                  <c:v>34.001129060021036</c:v>
                </c:pt>
                <c:pt idx="20">
                  <c:v>34.266207152507825</c:v>
                </c:pt>
                <c:pt idx="21">
                  <c:v>34.542929885953363</c:v>
                </c:pt>
                <c:pt idx="22">
                  <c:v>34.828363193379467</c:v>
                </c:pt>
                <c:pt idx="23">
                  <c:v>35.114850727404061</c:v>
                </c:pt>
                <c:pt idx="24">
                  <c:v>35.402558640501823</c:v>
                </c:pt>
                <c:pt idx="25">
                  <c:v>35.689792991069332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38.422595438851545</c:v>
                </c:pt>
                <c:pt idx="1">
                  <c:v>35.78640378738794</c:v>
                </c:pt>
                <c:pt idx="2">
                  <c:v>37.631400128228606</c:v>
                </c:pt>
                <c:pt idx="3">
                  <c:v>40.237829529507735</c:v>
                </c:pt>
                <c:pt idx="4">
                  <c:v>41.130996753029457</c:v>
                </c:pt>
                <c:pt idx="5">
                  <c:v>41.30221169606564</c:v>
                </c:pt>
                <c:pt idx="6">
                  <c:v>42.423645660067436</c:v>
                </c:pt>
                <c:pt idx="7">
                  <c:v>45.786476765152436</c:v>
                </c:pt>
                <c:pt idx="8">
                  <c:v>46.897471796740298</c:v>
                </c:pt>
                <c:pt idx="9">
                  <c:v>49.560151318017965</c:v>
                </c:pt>
                <c:pt idx="10">
                  <c:v>53.062993854942455</c:v>
                </c:pt>
                <c:pt idx="11">
                  <c:v>56.497700340189432</c:v>
                </c:pt>
                <c:pt idx="12">
                  <c:v>57.25582034540453</c:v>
                </c:pt>
                <c:pt idx="13">
                  <c:v>58.239482208823809</c:v>
                </c:pt>
                <c:pt idx="14">
                  <c:v>59.265145882724802</c:v>
                </c:pt>
                <c:pt idx="15">
                  <c:v>60.097013793535552</c:v>
                </c:pt>
                <c:pt idx="16">
                  <c:v>60.919297447156815</c:v>
                </c:pt>
                <c:pt idx="17">
                  <c:v>61.719670595253916</c:v>
                </c:pt>
                <c:pt idx="18">
                  <c:v>62.516595019614805</c:v>
                </c:pt>
                <c:pt idx="19">
                  <c:v>63.298910864044998</c:v>
                </c:pt>
                <c:pt idx="20">
                  <c:v>64.076159785776667</c:v>
                </c:pt>
                <c:pt idx="21">
                  <c:v>64.878619805742304</c:v>
                </c:pt>
                <c:pt idx="22">
                  <c:v>65.766702884234491</c:v>
                </c:pt>
                <c:pt idx="23">
                  <c:v>66.580959335219291</c:v>
                </c:pt>
                <c:pt idx="24">
                  <c:v>67.410752865345231</c:v>
                </c:pt>
                <c:pt idx="25">
                  <c:v>68.253341656998117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11.304264694680585</c:v>
                </c:pt>
                <c:pt idx="1">
                  <c:v>10.819199375496662</c:v>
                </c:pt>
                <c:pt idx="2">
                  <c:v>12.0260413758208</c:v>
                </c:pt>
                <c:pt idx="3">
                  <c:v>12.702943502205212</c:v>
                </c:pt>
                <c:pt idx="4">
                  <c:v>12.367822552611033</c:v>
                </c:pt>
                <c:pt idx="5">
                  <c:v>12.557670670879798</c:v>
                </c:pt>
                <c:pt idx="6">
                  <c:v>12.853985082268922</c:v>
                </c:pt>
                <c:pt idx="7">
                  <c:v>15.452147425763252</c:v>
                </c:pt>
                <c:pt idx="8">
                  <c:v>14.973299465596996</c:v>
                </c:pt>
                <c:pt idx="9">
                  <c:v>14.992671963475477</c:v>
                </c:pt>
                <c:pt idx="10">
                  <c:v>16.373518260888115</c:v>
                </c:pt>
                <c:pt idx="11">
                  <c:v>14.0172872957701</c:v>
                </c:pt>
                <c:pt idx="12">
                  <c:v>14.162672636360218</c:v>
                </c:pt>
                <c:pt idx="13">
                  <c:v>14.364748558872769</c:v>
                </c:pt>
                <c:pt idx="14">
                  <c:v>14.564440341419377</c:v>
                </c:pt>
                <c:pt idx="15">
                  <c:v>14.710841172080295</c:v>
                </c:pt>
                <c:pt idx="16">
                  <c:v>14.847676898305913</c:v>
                </c:pt>
                <c:pt idx="17">
                  <c:v>14.973205625785516</c:v>
                </c:pt>
                <c:pt idx="18">
                  <c:v>15.093990650593744</c:v>
                </c:pt>
                <c:pt idx="19">
                  <c:v>15.209369402538949</c:v>
                </c:pt>
                <c:pt idx="20">
                  <c:v>15.360850708583385</c:v>
                </c:pt>
                <c:pt idx="21">
                  <c:v>15.508197952645816</c:v>
                </c:pt>
                <c:pt idx="22">
                  <c:v>15.658006268006542</c:v>
                </c:pt>
                <c:pt idx="23">
                  <c:v>15.807971696192912</c:v>
                </c:pt>
                <c:pt idx="24">
                  <c:v>15.958417770430822</c:v>
                </c:pt>
                <c:pt idx="25">
                  <c:v>16.104353962191666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6.2596247728112466</c:v>
                </c:pt>
                <c:pt idx="1">
                  <c:v>7.8605381310467166</c:v>
                </c:pt>
                <c:pt idx="2">
                  <c:v>7.9908534850688566</c:v>
                </c:pt>
                <c:pt idx="3">
                  <c:v>8.2000992872049405</c:v>
                </c:pt>
                <c:pt idx="4">
                  <c:v>8.3229578938575433</c:v>
                </c:pt>
                <c:pt idx="5">
                  <c:v>8.4078943069388519</c:v>
                </c:pt>
                <c:pt idx="6">
                  <c:v>8.7978562069280191</c:v>
                </c:pt>
                <c:pt idx="7">
                  <c:v>9.2030524969837071</c:v>
                </c:pt>
                <c:pt idx="8">
                  <c:v>9.8890431087922295</c:v>
                </c:pt>
                <c:pt idx="9">
                  <c:v>10.342491231911538</c:v>
                </c:pt>
                <c:pt idx="10">
                  <c:v>10.478976989819321</c:v>
                </c:pt>
                <c:pt idx="11">
                  <c:v>10.139194441497608</c:v>
                </c:pt>
                <c:pt idx="12">
                  <c:v>10.208588056165675</c:v>
                </c:pt>
                <c:pt idx="13">
                  <c:v>10.325878950356108</c:v>
                </c:pt>
                <c:pt idx="14">
                  <c:v>10.451064517579267</c:v>
                </c:pt>
                <c:pt idx="15">
                  <c:v>10.566516396525346</c:v>
                </c:pt>
                <c:pt idx="16">
                  <c:v>10.681533435830113</c:v>
                </c:pt>
                <c:pt idx="17">
                  <c:v>10.799947993191923</c:v>
                </c:pt>
                <c:pt idx="18">
                  <c:v>10.907280539120283</c:v>
                </c:pt>
                <c:pt idx="19">
                  <c:v>11.017636553413702</c:v>
                </c:pt>
                <c:pt idx="20">
                  <c:v>11.128736191558692</c:v>
                </c:pt>
                <c:pt idx="21">
                  <c:v>11.257933567961834</c:v>
                </c:pt>
                <c:pt idx="22">
                  <c:v>11.374284800272111</c:v>
                </c:pt>
                <c:pt idx="23">
                  <c:v>11.489598111363746</c:v>
                </c:pt>
                <c:pt idx="24">
                  <c:v>11.610380595758812</c:v>
                </c:pt>
                <c:pt idx="25">
                  <c:v>11.73781777686097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5.0980752853459341</c:v>
                </c:pt>
                <c:pt idx="1">
                  <c:v>5.9304120297564493</c:v>
                </c:pt>
                <c:pt idx="2">
                  <c:v>6.1839874515177442</c:v>
                </c:pt>
                <c:pt idx="3">
                  <c:v>5.9421994563504086</c:v>
                </c:pt>
                <c:pt idx="4">
                  <c:v>5.9796723845776967</c:v>
                </c:pt>
                <c:pt idx="5">
                  <c:v>6.2899940957465876</c:v>
                </c:pt>
                <c:pt idx="6">
                  <c:v>6.7098509041806054</c:v>
                </c:pt>
                <c:pt idx="7">
                  <c:v>6.3852959500201871</c:v>
                </c:pt>
                <c:pt idx="8">
                  <c:v>6.1460239158639967</c:v>
                </c:pt>
                <c:pt idx="9">
                  <c:v>6.061465655053099</c:v>
                </c:pt>
                <c:pt idx="10">
                  <c:v>6.5397633183224659</c:v>
                </c:pt>
                <c:pt idx="11">
                  <c:v>7.4541603232555644</c:v>
                </c:pt>
                <c:pt idx="12">
                  <c:v>7.6176053146547096</c:v>
                </c:pt>
                <c:pt idx="13">
                  <c:v>7.7929089863659842</c:v>
                </c:pt>
                <c:pt idx="14">
                  <c:v>7.9860950330290734</c:v>
                </c:pt>
                <c:pt idx="15">
                  <c:v>8.1501856041845979</c:v>
                </c:pt>
                <c:pt idx="16">
                  <c:v>8.3051334612290972</c:v>
                </c:pt>
                <c:pt idx="17">
                  <c:v>8.4540693703614433</c:v>
                </c:pt>
                <c:pt idx="18">
                  <c:v>8.5901612188458554</c:v>
                </c:pt>
                <c:pt idx="19">
                  <c:v>8.7515068715097879</c:v>
                </c:pt>
                <c:pt idx="20">
                  <c:v>8.9025815565510413</c:v>
                </c:pt>
                <c:pt idx="21">
                  <c:v>9.0727419563588434</c:v>
                </c:pt>
                <c:pt idx="22">
                  <c:v>9.2357327561554907</c:v>
                </c:pt>
                <c:pt idx="23">
                  <c:v>9.4248061219907715</c:v>
                </c:pt>
                <c:pt idx="24">
                  <c:v>9.5830825642601578</c:v>
                </c:pt>
                <c:pt idx="25">
                  <c:v>9.7741849069173732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10.348841380969295</c:v>
                </c:pt>
                <c:pt idx="1">
                  <c:v>11.072035823525589</c:v>
                </c:pt>
                <c:pt idx="2">
                  <c:v>13.217409786547142</c:v>
                </c:pt>
                <c:pt idx="3">
                  <c:v>12.260242746074109</c:v>
                </c:pt>
                <c:pt idx="4">
                  <c:v>14.537199358710565</c:v>
                </c:pt>
                <c:pt idx="5">
                  <c:v>14.871299015461746</c:v>
                </c:pt>
                <c:pt idx="6">
                  <c:v>16.108700638695193</c:v>
                </c:pt>
                <c:pt idx="7">
                  <c:v>16.001256780796787</c:v>
                </c:pt>
                <c:pt idx="8">
                  <c:v>15.698223772336069</c:v>
                </c:pt>
                <c:pt idx="9">
                  <c:v>15.655603627625412</c:v>
                </c:pt>
                <c:pt idx="10">
                  <c:v>18.243684198296734</c:v>
                </c:pt>
                <c:pt idx="11">
                  <c:v>17.055879244951473</c:v>
                </c:pt>
                <c:pt idx="12">
                  <c:v>17.023347828783695</c:v>
                </c:pt>
                <c:pt idx="13">
                  <c:v>17.141541753850667</c:v>
                </c:pt>
                <c:pt idx="14">
                  <c:v>17.37343784222583</c:v>
                </c:pt>
                <c:pt idx="15">
                  <c:v>17.570115452284959</c:v>
                </c:pt>
                <c:pt idx="16">
                  <c:v>17.750159160589472</c:v>
                </c:pt>
                <c:pt idx="17">
                  <c:v>17.921015199837036</c:v>
                </c:pt>
                <c:pt idx="18">
                  <c:v>18.095131114520669</c:v>
                </c:pt>
                <c:pt idx="19">
                  <c:v>18.270034023589037</c:v>
                </c:pt>
                <c:pt idx="20">
                  <c:v>18.450267220545999</c:v>
                </c:pt>
                <c:pt idx="21">
                  <c:v>18.661090307618455</c:v>
                </c:pt>
                <c:pt idx="22">
                  <c:v>18.895961358694592</c:v>
                </c:pt>
                <c:pt idx="23">
                  <c:v>19.079221659923419</c:v>
                </c:pt>
                <c:pt idx="24">
                  <c:v>19.289574781771602</c:v>
                </c:pt>
                <c:pt idx="25">
                  <c:v>19.474893165747023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38.281520843344538</c:v>
                </c:pt>
                <c:pt idx="1">
                  <c:v>35.213693570869381</c:v>
                </c:pt>
                <c:pt idx="2">
                  <c:v>37.833275965684564</c:v>
                </c:pt>
                <c:pt idx="3">
                  <c:v>39.407211365758677</c:v>
                </c:pt>
                <c:pt idx="4">
                  <c:v>41.37765088886578</c:v>
                </c:pt>
                <c:pt idx="5">
                  <c:v>42.127242017778798</c:v>
                </c:pt>
                <c:pt idx="6">
                  <c:v>42.315274888212414</c:v>
                </c:pt>
                <c:pt idx="7">
                  <c:v>45.927559661938993</c:v>
                </c:pt>
                <c:pt idx="8">
                  <c:v>45.582444212169719</c:v>
                </c:pt>
                <c:pt idx="9">
                  <c:v>47.059220392299324</c:v>
                </c:pt>
                <c:pt idx="10">
                  <c:v>48.370690564122292</c:v>
                </c:pt>
                <c:pt idx="11">
                  <c:v>45.614241348288452</c:v>
                </c:pt>
                <c:pt idx="12">
                  <c:v>45.94758965405245</c:v>
                </c:pt>
                <c:pt idx="13">
                  <c:v>46.383327536101</c:v>
                </c:pt>
                <c:pt idx="14">
                  <c:v>46.844688718932929</c:v>
                </c:pt>
                <c:pt idx="15">
                  <c:v>47.16540197216743</c:v>
                </c:pt>
                <c:pt idx="16">
                  <c:v>47.459946761881994</c:v>
                </c:pt>
                <c:pt idx="17">
                  <c:v>47.727437957702726</c:v>
                </c:pt>
                <c:pt idx="18">
                  <c:v>47.984671025917656</c:v>
                </c:pt>
                <c:pt idx="19">
                  <c:v>48.234503461915097</c:v>
                </c:pt>
                <c:pt idx="20">
                  <c:v>48.480463155276048</c:v>
                </c:pt>
                <c:pt idx="21">
                  <c:v>48.740497814932596</c:v>
                </c:pt>
                <c:pt idx="22">
                  <c:v>49.054924816412921</c:v>
                </c:pt>
                <c:pt idx="23">
                  <c:v>49.368646136829661</c:v>
                </c:pt>
                <c:pt idx="24">
                  <c:v>49.695649763847854</c:v>
                </c:pt>
                <c:pt idx="25">
                  <c:v>50.01706618413148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51.77710405653913</c:v>
                </c:pt>
                <c:pt idx="1">
                  <c:v>50.513171243581091</c:v>
                </c:pt>
                <c:pt idx="2">
                  <c:v>53.062592198299008</c:v>
                </c:pt>
                <c:pt idx="3">
                  <c:v>52.304295445367892</c:v>
                </c:pt>
                <c:pt idx="4">
                  <c:v>54.544056884276202</c:v>
                </c:pt>
                <c:pt idx="5">
                  <c:v>57.747962637952362</c:v>
                </c:pt>
                <c:pt idx="6">
                  <c:v>55.666851234897209</c:v>
                </c:pt>
                <c:pt idx="7">
                  <c:v>59.753491267774393</c:v>
                </c:pt>
                <c:pt idx="8">
                  <c:v>59.304325108382244</c:v>
                </c:pt>
                <c:pt idx="9">
                  <c:v>59.099984402121912</c:v>
                </c:pt>
                <c:pt idx="10">
                  <c:v>60.236598424139636</c:v>
                </c:pt>
                <c:pt idx="11">
                  <c:v>56.00633267071435</c:v>
                </c:pt>
                <c:pt idx="12">
                  <c:v>55.929431489273981</c:v>
                </c:pt>
                <c:pt idx="13">
                  <c:v>56.00196522674954</c:v>
                </c:pt>
                <c:pt idx="14">
                  <c:v>56.097938607380435</c:v>
                </c:pt>
                <c:pt idx="15">
                  <c:v>55.979326425051049</c:v>
                </c:pt>
                <c:pt idx="16">
                  <c:v>55.795321013099802</c:v>
                </c:pt>
                <c:pt idx="17">
                  <c:v>55.565777702188257</c:v>
                </c:pt>
                <c:pt idx="18">
                  <c:v>55.299296505281838</c:v>
                </c:pt>
                <c:pt idx="19">
                  <c:v>55.01248512449871</c:v>
                </c:pt>
                <c:pt idx="20">
                  <c:v>54.745396839615857</c:v>
                </c:pt>
                <c:pt idx="21">
                  <c:v>54.455149955637793</c:v>
                </c:pt>
                <c:pt idx="22">
                  <c:v>54.139772238677537</c:v>
                </c:pt>
                <c:pt idx="23">
                  <c:v>53.831808783979675</c:v>
                </c:pt>
                <c:pt idx="24">
                  <c:v>53.524905469133252</c:v>
                </c:pt>
                <c:pt idx="25">
                  <c:v>53.164540736436479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18.397172815172638</c:v>
                </c:pt>
                <c:pt idx="1">
                  <c:v>16.073399308177951</c:v>
                </c:pt>
                <c:pt idx="2">
                  <c:v>16.295916198226642</c:v>
                </c:pt>
                <c:pt idx="3">
                  <c:v>17.031342021613415</c:v>
                </c:pt>
                <c:pt idx="4">
                  <c:v>17.712674680735457</c:v>
                </c:pt>
                <c:pt idx="5">
                  <c:v>16.944529674936089</c:v>
                </c:pt>
                <c:pt idx="6">
                  <c:v>15.946526128297133</c:v>
                </c:pt>
                <c:pt idx="7">
                  <c:v>17.093137984088905</c:v>
                </c:pt>
                <c:pt idx="8">
                  <c:v>17.827699779253493</c:v>
                </c:pt>
                <c:pt idx="9">
                  <c:v>16.545447679825028</c:v>
                </c:pt>
                <c:pt idx="10">
                  <c:v>15.800128637998949</c:v>
                </c:pt>
                <c:pt idx="11">
                  <c:v>17.550025492672134</c:v>
                </c:pt>
                <c:pt idx="12">
                  <c:v>17.27803294672259</c:v>
                </c:pt>
                <c:pt idx="13">
                  <c:v>17.03410244330836</c:v>
                </c:pt>
                <c:pt idx="14">
                  <c:v>16.774247438531859</c:v>
                </c:pt>
                <c:pt idx="15">
                  <c:v>16.398826061263996</c:v>
                </c:pt>
                <c:pt idx="16">
                  <c:v>15.971809228688469</c:v>
                </c:pt>
                <c:pt idx="17">
                  <c:v>15.513716638198989</c:v>
                </c:pt>
                <c:pt idx="18">
                  <c:v>15.1774455088057</c:v>
                </c:pt>
                <c:pt idx="19">
                  <c:v>14.890758893317303</c:v>
                </c:pt>
                <c:pt idx="20">
                  <c:v>14.646512641211178</c:v>
                </c:pt>
                <c:pt idx="21">
                  <c:v>14.285474790287854</c:v>
                </c:pt>
                <c:pt idx="22">
                  <c:v>13.685885427231447</c:v>
                </c:pt>
                <c:pt idx="23">
                  <c:v>13.209817842985338</c:v>
                </c:pt>
                <c:pt idx="24">
                  <c:v>12.653518309111284</c:v>
                </c:pt>
                <c:pt idx="25">
                  <c:v>12.146706254842327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5.6717432925613522</c:v>
                </c:pt>
                <c:pt idx="1">
                  <c:v>4.7718136989655839</c:v>
                </c:pt>
                <c:pt idx="2">
                  <c:v>5.6804784239213166</c:v>
                </c:pt>
                <c:pt idx="3">
                  <c:v>5.1522539563563852</c:v>
                </c:pt>
                <c:pt idx="4">
                  <c:v>6.0561952163848858</c:v>
                </c:pt>
                <c:pt idx="5">
                  <c:v>6.0153606668459672</c:v>
                </c:pt>
                <c:pt idx="6">
                  <c:v>6.9184923799888445</c:v>
                </c:pt>
                <c:pt idx="7">
                  <c:v>5.154424422892748</c:v>
                </c:pt>
                <c:pt idx="8">
                  <c:v>5.3485897105833047</c:v>
                </c:pt>
                <c:pt idx="9">
                  <c:v>6.8614667568713745</c:v>
                </c:pt>
                <c:pt idx="10">
                  <c:v>5.308366593559791</c:v>
                </c:pt>
                <c:pt idx="11">
                  <c:v>5.2163440970388999</c:v>
                </c:pt>
                <c:pt idx="12">
                  <c:v>5.3031079103609366</c:v>
                </c:pt>
                <c:pt idx="13">
                  <c:v>5.4357352190794073</c:v>
                </c:pt>
                <c:pt idx="14">
                  <c:v>5.5945644560217955</c:v>
                </c:pt>
                <c:pt idx="15">
                  <c:v>5.7212396024014307</c:v>
                </c:pt>
                <c:pt idx="16">
                  <c:v>5.8378279957256538</c:v>
                </c:pt>
                <c:pt idx="17">
                  <c:v>5.9423669528599268</c:v>
                </c:pt>
                <c:pt idx="18">
                  <c:v>6.0507927819371918</c:v>
                </c:pt>
                <c:pt idx="19">
                  <c:v>6.1586223196330403</c:v>
                </c:pt>
                <c:pt idx="20">
                  <c:v>6.2757939939171612</c:v>
                </c:pt>
                <c:pt idx="21">
                  <c:v>6.3954128207490459</c:v>
                </c:pt>
                <c:pt idx="22">
                  <c:v>6.5150229349733895</c:v>
                </c:pt>
                <c:pt idx="23">
                  <c:v>6.6349018026598641</c:v>
                </c:pt>
                <c:pt idx="24">
                  <c:v>6.7577102441623973</c:v>
                </c:pt>
                <c:pt idx="25">
                  <c:v>6.8851604415417302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21.458056460813701</c:v>
                </c:pt>
                <c:pt idx="1">
                  <c:v>22.388747305212892</c:v>
                </c:pt>
                <c:pt idx="2">
                  <c:v>22.472975135475625</c:v>
                </c:pt>
                <c:pt idx="3">
                  <c:v>22.792187901055382</c:v>
                </c:pt>
                <c:pt idx="4">
                  <c:v>24.941947043441964</c:v>
                </c:pt>
                <c:pt idx="5">
                  <c:v>25.704221754059155</c:v>
                </c:pt>
                <c:pt idx="6">
                  <c:v>25.599890808832054</c:v>
                </c:pt>
                <c:pt idx="7">
                  <c:v>24.796750972824373</c:v>
                </c:pt>
                <c:pt idx="8">
                  <c:v>24.72479441058195</c:v>
                </c:pt>
                <c:pt idx="9">
                  <c:v>25.724277511659842</c:v>
                </c:pt>
                <c:pt idx="10">
                  <c:v>22.833711143127964</c:v>
                </c:pt>
                <c:pt idx="11">
                  <c:v>23.251341139320399</c:v>
                </c:pt>
                <c:pt idx="12">
                  <c:v>23.337202886159599</c:v>
                </c:pt>
                <c:pt idx="13">
                  <c:v>23.501322509922865</c:v>
                </c:pt>
                <c:pt idx="14">
                  <c:v>23.641353288527995</c:v>
                </c:pt>
                <c:pt idx="15">
                  <c:v>23.635600895299998</c:v>
                </c:pt>
                <c:pt idx="16">
                  <c:v>23.614309471175197</c:v>
                </c:pt>
                <c:pt idx="17">
                  <c:v>23.580306204014189</c:v>
                </c:pt>
                <c:pt idx="18">
                  <c:v>23.542341826101342</c:v>
                </c:pt>
                <c:pt idx="19">
                  <c:v>23.491153410302022</c:v>
                </c:pt>
                <c:pt idx="20">
                  <c:v>23.442202077762122</c:v>
                </c:pt>
                <c:pt idx="21">
                  <c:v>23.39347431129762</c:v>
                </c:pt>
                <c:pt idx="22">
                  <c:v>23.350795289691284</c:v>
                </c:pt>
                <c:pt idx="23">
                  <c:v>23.295832057750832</c:v>
                </c:pt>
                <c:pt idx="24">
                  <c:v>23.239722989179725</c:v>
                </c:pt>
                <c:pt idx="25">
                  <c:v>23.1787571655763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22.38685609170124</c:v>
                </c:pt>
                <c:pt idx="1">
                  <c:v>21.411770319526347</c:v>
                </c:pt>
                <c:pt idx="2">
                  <c:v>19.682263427978402</c:v>
                </c:pt>
                <c:pt idx="3">
                  <c:v>20.586487591071116</c:v>
                </c:pt>
                <c:pt idx="4">
                  <c:v>21.020544990539417</c:v>
                </c:pt>
                <c:pt idx="5">
                  <c:v>21.412544320541055</c:v>
                </c:pt>
                <c:pt idx="6">
                  <c:v>19.564188465141282</c:v>
                </c:pt>
                <c:pt idx="7">
                  <c:v>21.584244926645322</c:v>
                </c:pt>
                <c:pt idx="8">
                  <c:v>20.568054541813211</c:v>
                </c:pt>
                <c:pt idx="9">
                  <c:v>19.406856351822903</c:v>
                </c:pt>
                <c:pt idx="10">
                  <c:v>19.636975370351188</c:v>
                </c:pt>
                <c:pt idx="11">
                  <c:v>21.169999780949844</c:v>
                </c:pt>
                <c:pt idx="12">
                  <c:v>21.080533405446321</c:v>
                </c:pt>
                <c:pt idx="13">
                  <c:v>21.249784198138538</c:v>
                </c:pt>
                <c:pt idx="14">
                  <c:v>21.321458310589161</c:v>
                </c:pt>
                <c:pt idx="15">
                  <c:v>21.186289972246826</c:v>
                </c:pt>
                <c:pt idx="16">
                  <c:v>21.029982091706238</c:v>
                </c:pt>
                <c:pt idx="17">
                  <c:v>20.87206525840184</c:v>
                </c:pt>
                <c:pt idx="18">
                  <c:v>20.717898283993755</c:v>
                </c:pt>
                <c:pt idx="19">
                  <c:v>20.571996001894163</c:v>
                </c:pt>
                <c:pt idx="20">
                  <c:v>20.432610332087943</c:v>
                </c:pt>
                <c:pt idx="21">
                  <c:v>20.291382985093669</c:v>
                </c:pt>
                <c:pt idx="22">
                  <c:v>20.145855418189495</c:v>
                </c:pt>
                <c:pt idx="23">
                  <c:v>19.995128125138105</c:v>
                </c:pt>
                <c:pt idx="24">
                  <c:v>19.836055476885093</c:v>
                </c:pt>
                <c:pt idx="25">
                  <c:v>19.675770158661756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12.100744096868919</c:v>
                </c:pt>
                <c:pt idx="1">
                  <c:v>12.151558079387158</c:v>
                </c:pt>
                <c:pt idx="2">
                  <c:v>13.505532042106831</c:v>
                </c:pt>
                <c:pt idx="3">
                  <c:v>13.318373318300313</c:v>
                </c:pt>
                <c:pt idx="4">
                  <c:v>14.184922247974043</c:v>
                </c:pt>
                <c:pt idx="5">
                  <c:v>14.59547142620208</c:v>
                </c:pt>
                <c:pt idx="6">
                  <c:v>14.721823136007817</c:v>
                </c:pt>
                <c:pt idx="7">
                  <c:v>15.325894363104346</c:v>
                </c:pt>
                <c:pt idx="8">
                  <c:v>13.840450950388787</c:v>
                </c:pt>
                <c:pt idx="9">
                  <c:v>13.175186683709843</c:v>
                </c:pt>
                <c:pt idx="10">
                  <c:v>12.887231400151208</c:v>
                </c:pt>
                <c:pt idx="11">
                  <c:v>12.83539098806758</c:v>
                </c:pt>
                <c:pt idx="12">
                  <c:v>12.878851358689584</c:v>
                </c:pt>
                <c:pt idx="13">
                  <c:v>12.972190362525213</c:v>
                </c:pt>
                <c:pt idx="14">
                  <c:v>13.084305585122092</c:v>
                </c:pt>
                <c:pt idx="15">
                  <c:v>13.161555447111979</c:v>
                </c:pt>
                <c:pt idx="16">
                  <c:v>13.198418475039318</c:v>
                </c:pt>
                <c:pt idx="17">
                  <c:v>13.223988112470639</c:v>
                </c:pt>
                <c:pt idx="18">
                  <c:v>13.262155940260099</c:v>
                </c:pt>
                <c:pt idx="19">
                  <c:v>13.328028481202908</c:v>
                </c:pt>
                <c:pt idx="20">
                  <c:v>13.398238127194833</c:v>
                </c:pt>
                <c:pt idx="21">
                  <c:v>13.460983226077703</c:v>
                </c:pt>
                <c:pt idx="22">
                  <c:v>13.529795658013693</c:v>
                </c:pt>
                <c:pt idx="23">
                  <c:v>13.609981906980648</c:v>
                </c:pt>
                <c:pt idx="24">
                  <c:v>13.684110247590814</c:v>
                </c:pt>
                <c:pt idx="25">
                  <c:v>13.743778512227783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34.841709659344701</c:v>
                </c:pt>
                <c:pt idx="1">
                  <c:v>33.237066587006169</c:v>
                </c:pt>
                <c:pt idx="2">
                  <c:v>34.835354604653588</c:v>
                </c:pt>
                <c:pt idx="3">
                  <c:v>37.746696325154659</c:v>
                </c:pt>
                <c:pt idx="4">
                  <c:v>40.441326201031558</c:v>
                </c:pt>
                <c:pt idx="5">
                  <c:v>41.001680365487189</c:v>
                </c:pt>
                <c:pt idx="6">
                  <c:v>43.07875794388579</c:v>
                </c:pt>
                <c:pt idx="7">
                  <c:v>44.401024077593291</c:v>
                </c:pt>
                <c:pt idx="8">
                  <c:v>44.031015396344522</c:v>
                </c:pt>
                <c:pt idx="9">
                  <c:v>46.556938435281559</c:v>
                </c:pt>
                <c:pt idx="10">
                  <c:v>44.921915628084776</c:v>
                </c:pt>
                <c:pt idx="11">
                  <c:v>46.615659983322423</c:v>
                </c:pt>
                <c:pt idx="12">
                  <c:v>47.03196798038779</c:v>
                </c:pt>
                <c:pt idx="13">
                  <c:v>47.564021482062969</c:v>
                </c:pt>
                <c:pt idx="14">
                  <c:v>48.134741241340116</c:v>
                </c:pt>
                <c:pt idx="15">
                  <c:v>48.651035737894993</c:v>
                </c:pt>
                <c:pt idx="16">
                  <c:v>49.181334012075524</c:v>
                </c:pt>
                <c:pt idx="17">
                  <c:v>49.705013082280715</c:v>
                </c:pt>
                <c:pt idx="18">
                  <c:v>50.194707483813509</c:v>
                </c:pt>
                <c:pt idx="19">
                  <c:v>50.698733609532233</c:v>
                </c:pt>
                <c:pt idx="20">
                  <c:v>51.221887364412936</c:v>
                </c:pt>
                <c:pt idx="21">
                  <c:v>51.761335394484433</c:v>
                </c:pt>
                <c:pt idx="22">
                  <c:v>52.350048822496177</c:v>
                </c:pt>
                <c:pt idx="23">
                  <c:v>52.960639463848494</c:v>
                </c:pt>
                <c:pt idx="24">
                  <c:v>53.598670684284301</c:v>
                </c:pt>
                <c:pt idx="25">
                  <c:v>54.265142916645239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13.589820025877311</c:v>
                </c:pt>
                <c:pt idx="1">
                  <c:v>13.178976214659269</c:v>
                </c:pt>
                <c:pt idx="2">
                  <c:v>13.897964465142154</c:v>
                </c:pt>
                <c:pt idx="3">
                  <c:v>13.921515127821765</c:v>
                </c:pt>
                <c:pt idx="4">
                  <c:v>14.012852622099333</c:v>
                </c:pt>
                <c:pt idx="5">
                  <c:v>14.392403210136701</c:v>
                </c:pt>
                <c:pt idx="6">
                  <c:v>15.347266853645197</c:v>
                </c:pt>
                <c:pt idx="7">
                  <c:v>15.854588904135563</c:v>
                </c:pt>
                <c:pt idx="8">
                  <c:v>15.679214450703965</c:v>
                </c:pt>
                <c:pt idx="9">
                  <c:v>16.842683897153471</c:v>
                </c:pt>
                <c:pt idx="10">
                  <c:v>17.01776697126412</c:v>
                </c:pt>
                <c:pt idx="11">
                  <c:v>17.145633251216978</c:v>
                </c:pt>
                <c:pt idx="12">
                  <c:v>17.2328816503206</c:v>
                </c:pt>
                <c:pt idx="13">
                  <c:v>17.328499250164331</c:v>
                </c:pt>
                <c:pt idx="14">
                  <c:v>17.445922113027589</c:v>
                </c:pt>
                <c:pt idx="15">
                  <c:v>17.504744839906557</c:v>
                </c:pt>
                <c:pt idx="16">
                  <c:v>17.552627209198445</c:v>
                </c:pt>
                <c:pt idx="17">
                  <c:v>17.592066484496112</c:v>
                </c:pt>
                <c:pt idx="18">
                  <c:v>17.62578240656466</c:v>
                </c:pt>
                <c:pt idx="19">
                  <c:v>17.663150242317535</c:v>
                </c:pt>
                <c:pt idx="20">
                  <c:v>17.705779371271547</c:v>
                </c:pt>
                <c:pt idx="21">
                  <c:v>17.754448420186517</c:v>
                </c:pt>
                <c:pt idx="22">
                  <c:v>17.807769701886173</c:v>
                </c:pt>
                <c:pt idx="23">
                  <c:v>17.841487846149786</c:v>
                </c:pt>
                <c:pt idx="24">
                  <c:v>17.870017137400254</c:v>
                </c:pt>
                <c:pt idx="25">
                  <c:v>17.908052336460383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0.92580358193117473</c:v>
                </c:pt>
                <c:pt idx="1">
                  <c:v>0.67582729628264315</c:v>
                </c:pt>
                <c:pt idx="2">
                  <c:v>0.64285393915308719</c:v>
                </c:pt>
                <c:pt idx="3">
                  <c:v>0.58938701836182283</c:v>
                </c:pt>
                <c:pt idx="4">
                  <c:v>0.68341318099905923</c:v>
                </c:pt>
                <c:pt idx="5">
                  <c:v>0.67618683526423695</c:v>
                </c:pt>
                <c:pt idx="6">
                  <c:v>0.57287888036205181</c:v>
                </c:pt>
                <c:pt idx="7">
                  <c:v>0.60755467273898811</c:v>
                </c:pt>
                <c:pt idx="8">
                  <c:v>0.66542310134370208</c:v>
                </c:pt>
                <c:pt idx="9">
                  <c:v>0.58081181565073814</c:v>
                </c:pt>
                <c:pt idx="10">
                  <c:v>0.77409468201703668</c:v>
                </c:pt>
                <c:pt idx="11">
                  <c:v>0.57257781861607659</c:v>
                </c:pt>
                <c:pt idx="12">
                  <c:v>0.58054186766865301</c:v>
                </c:pt>
                <c:pt idx="13">
                  <c:v>0.58881892194613272</c:v>
                </c:pt>
                <c:pt idx="14">
                  <c:v>0.59801206183885636</c:v>
                </c:pt>
                <c:pt idx="15">
                  <c:v>0.60556217383630695</c:v>
                </c:pt>
                <c:pt idx="16">
                  <c:v>0.61202579319210804</c:v>
                </c:pt>
                <c:pt idx="17">
                  <c:v>0.6181722127279683</c:v>
                </c:pt>
                <c:pt idx="18">
                  <c:v>0.62366014357982968</c:v>
                </c:pt>
                <c:pt idx="19">
                  <c:v>0.63085049102290935</c:v>
                </c:pt>
                <c:pt idx="20">
                  <c:v>0.63682588124855199</c:v>
                </c:pt>
                <c:pt idx="21">
                  <c:v>0.64313657627088561</c:v>
                </c:pt>
                <c:pt idx="22">
                  <c:v>0.64855048150955941</c:v>
                </c:pt>
                <c:pt idx="23">
                  <c:v>0.65570336873566748</c:v>
                </c:pt>
                <c:pt idx="24">
                  <c:v>0.66087213671659173</c:v>
                </c:pt>
                <c:pt idx="25">
                  <c:v>0.66783253873382953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48.677350944077766</c:v>
                </c:pt>
                <c:pt idx="1">
                  <c:v>53.316256962710575</c:v>
                </c:pt>
                <c:pt idx="2">
                  <c:v>53.720946645677522</c:v>
                </c:pt>
                <c:pt idx="3">
                  <c:v>51.529841356811872</c:v>
                </c:pt>
                <c:pt idx="4">
                  <c:v>50.569744537078584</c:v>
                </c:pt>
                <c:pt idx="5">
                  <c:v>49.578462071194679</c:v>
                </c:pt>
                <c:pt idx="6">
                  <c:v>49.939862013510123</c:v>
                </c:pt>
                <c:pt idx="7">
                  <c:v>48.706682219644932</c:v>
                </c:pt>
                <c:pt idx="8">
                  <c:v>49.000831585872547</c:v>
                </c:pt>
                <c:pt idx="9">
                  <c:v>46.326009265108965</c:v>
                </c:pt>
                <c:pt idx="10">
                  <c:v>45.796488760587579</c:v>
                </c:pt>
                <c:pt idx="11">
                  <c:v>43.000528959876938</c:v>
                </c:pt>
                <c:pt idx="12">
                  <c:v>42.88697263352158</c:v>
                </c:pt>
                <c:pt idx="13">
                  <c:v>42.812521904638245</c:v>
                </c:pt>
                <c:pt idx="14">
                  <c:v>42.7722531172438</c:v>
                </c:pt>
                <c:pt idx="15">
                  <c:v>42.614425349316072</c:v>
                </c:pt>
                <c:pt idx="16">
                  <c:v>42.412982353992987</c:v>
                </c:pt>
                <c:pt idx="17">
                  <c:v>42.160227084791792</c:v>
                </c:pt>
                <c:pt idx="18">
                  <c:v>41.901316943282438</c:v>
                </c:pt>
                <c:pt idx="19">
                  <c:v>41.641023344308643</c:v>
                </c:pt>
                <c:pt idx="20">
                  <c:v>41.427055545455417</c:v>
                </c:pt>
                <c:pt idx="21">
                  <c:v>41.163730975588408</c:v>
                </c:pt>
                <c:pt idx="22">
                  <c:v>40.95795395244599</c:v>
                </c:pt>
                <c:pt idx="23">
                  <c:v>40.723376628959343</c:v>
                </c:pt>
                <c:pt idx="24">
                  <c:v>40.47047675449155</c:v>
                </c:pt>
                <c:pt idx="25">
                  <c:v>40.226421882631946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9.6062543946137691</c:v>
                </c:pt>
                <c:pt idx="1">
                  <c:v>9.1223997035290836</c:v>
                </c:pt>
                <c:pt idx="2">
                  <c:v>9.7142164816183758</c:v>
                </c:pt>
                <c:pt idx="3">
                  <c:v>9.6704052425874405</c:v>
                </c:pt>
                <c:pt idx="4">
                  <c:v>9.3209890770079618</c:v>
                </c:pt>
                <c:pt idx="5">
                  <c:v>10.383176748564923</c:v>
                </c:pt>
                <c:pt idx="6">
                  <c:v>10.263228460329424</c:v>
                </c:pt>
                <c:pt idx="7">
                  <c:v>11.684587635731232</c:v>
                </c:pt>
                <c:pt idx="8">
                  <c:v>12.249746381542957</c:v>
                </c:pt>
                <c:pt idx="9">
                  <c:v>12.014724614572035</c:v>
                </c:pt>
                <c:pt idx="10">
                  <c:v>12.223628604965254</c:v>
                </c:pt>
                <c:pt idx="11">
                  <c:v>14.664120736677868</c:v>
                </c:pt>
                <c:pt idx="12">
                  <c:v>14.905279762077699</c:v>
                </c:pt>
                <c:pt idx="13">
                  <c:v>15.184883890813813</c:v>
                </c:pt>
                <c:pt idx="14">
                  <c:v>15.476073379588785</c:v>
                </c:pt>
                <c:pt idx="15">
                  <c:v>15.727044808685296</c:v>
                </c:pt>
                <c:pt idx="16">
                  <c:v>15.969646530596009</c:v>
                </c:pt>
                <c:pt idx="17">
                  <c:v>16.206009106561861</c:v>
                </c:pt>
                <c:pt idx="18">
                  <c:v>16.446788327307566</c:v>
                </c:pt>
                <c:pt idx="19">
                  <c:v>16.697971945628822</c:v>
                </c:pt>
                <c:pt idx="20">
                  <c:v>16.949551306033708</c:v>
                </c:pt>
                <c:pt idx="21">
                  <c:v>17.204384523621993</c:v>
                </c:pt>
                <c:pt idx="22">
                  <c:v>17.459956019051123</c:v>
                </c:pt>
                <c:pt idx="23">
                  <c:v>17.720650938082574</c:v>
                </c:pt>
                <c:pt idx="24">
                  <c:v>17.988493896898678</c:v>
                </c:pt>
                <c:pt idx="25">
                  <c:v>18.255384495234843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13.613375922787894</c:v>
                </c:pt>
                <c:pt idx="1">
                  <c:v>13.216106932307101</c:v>
                </c:pt>
                <c:pt idx="2">
                  <c:v>13.705932747915098</c:v>
                </c:pt>
                <c:pt idx="3">
                  <c:v>13.872497233893545</c:v>
                </c:pt>
                <c:pt idx="4">
                  <c:v>14.882904727055569</c:v>
                </c:pt>
                <c:pt idx="5">
                  <c:v>15.178958810260694</c:v>
                </c:pt>
                <c:pt idx="6">
                  <c:v>14.839034365429834</c:v>
                </c:pt>
                <c:pt idx="7">
                  <c:v>16.427762260961533</c:v>
                </c:pt>
                <c:pt idx="8">
                  <c:v>16.147774329111691</c:v>
                </c:pt>
                <c:pt idx="9">
                  <c:v>15.159395876181144</c:v>
                </c:pt>
                <c:pt idx="10">
                  <c:v>13.562131334321109</c:v>
                </c:pt>
                <c:pt idx="11">
                  <c:v>16.492786469216391</c:v>
                </c:pt>
                <c:pt idx="12">
                  <c:v>16.631963888500966</c:v>
                </c:pt>
                <c:pt idx="13">
                  <c:v>16.868697173343936</c:v>
                </c:pt>
                <c:pt idx="14">
                  <c:v>17.0806141779372</c:v>
                </c:pt>
                <c:pt idx="15">
                  <c:v>17.190409226573077</c:v>
                </c:pt>
                <c:pt idx="16">
                  <c:v>17.2486707835175</c:v>
                </c:pt>
                <c:pt idx="17">
                  <c:v>17.298747241814873</c:v>
                </c:pt>
                <c:pt idx="18">
                  <c:v>17.347707889937549</c:v>
                </c:pt>
                <c:pt idx="19">
                  <c:v>17.385685767633383</c:v>
                </c:pt>
                <c:pt idx="20">
                  <c:v>17.418721676177263</c:v>
                </c:pt>
                <c:pt idx="21">
                  <c:v>17.44981081108261</c:v>
                </c:pt>
                <c:pt idx="22">
                  <c:v>17.472348259457668</c:v>
                </c:pt>
                <c:pt idx="23">
                  <c:v>17.490347226746668</c:v>
                </c:pt>
                <c:pt idx="24">
                  <c:v>17.477497341872642</c:v>
                </c:pt>
                <c:pt idx="25">
                  <c:v>17.461077161862729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21.601829935057513</c:v>
                </c:pt>
                <c:pt idx="1">
                  <c:v>21.668997422073911</c:v>
                </c:pt>
                <c:pt idx="2">
                  <c:v>20.387499045027404</c:v>
                </c:pt>
                <c:pt idx="3">
                  <c:v>21.493787633847216</c:v>
                </c:pt>
                <c:pt idx="4">
                  <c:v>21.758034539492559</c:v>
                </c:pt>
                <c:pt idx="5">
                  <c:v>21.89812010154337</c:v>
                </c:pt>
                <c:pt idx="6">
                  <c:v>25.084685264752917</c:v>
                </c:pt>
                <c:pt idx="7">
                  <c:v>25.042460762316836</c:v>
                </c:pt>
                <c:pt idx="8">
                  <c:v>27.757228266775918</c:v>
                </c:pt>
                <c:pt idx="9">
                  <c:v>26.663381129465861</c:v>
                </c:pt>
                <c:pt idx="10">
                  <c:v>23.762873205197007</c:v>
                </c:pt>
                <c:pt idx="11">
                  <c:v>25.738120155072874</c:v>
                </c:pt>
                <c:pt idx="12">
                  <c:v>25.874426693270728</c:v>
                </c:pt>
                <c:pt idx="13">
                  <c:v>26.07811879423889</c:v>
                </c:pt>
                <c:pt idx="14">
                  <c:v>26.27518417572211</c:v>
                </c:pt>
                <c:pt idx="15">
                  <c:v>26.377757112035184</c:v>
                </c:pt>
                <c:pt idx="16">
                  <c:v>26.45939148065931</c:v>
                </c:pt>
                <c:pt idx="17">
                  <c:v>26.530611684457782</c:v>
                </c:pt>
                <c:pt idx="18">
                  <c:v>26.615569182410688</c:v>
                </c:pt>
                <c:pt idx="19">
                  <c:v>26.689369375065144</c:v>
                </c:pt>
                <c:pt idx="20">
                  <c:v>26.762033716817303</c:v>
                </c:pt>
                <c:pt idx="21">
                  <c:v>26.846527925387356</c:v>
                </c:pt>
                <c:pt idx="22">
                  <c:v>26.929731038438504</c:v>
                </c:pt>
                <c:pt idx="23">
                  <c:v>27.021799320092924</c:v>
                </c:pt>
                <c:pt idx="24">
                  <c:v>27.120767244058786</c:v>
                </c:pt>
                <c:pt idx="25">
                  <c:v>27.214994959449697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10.410016380671793</c:v>
                </c:pt>
                <c:pt idx="1">
                  <c:v>10.180353739768394</c:v>
                </c:pt>
                <c:pt idx="2">
                  <c:v>10.09877804894753</c:v>
                </c:pt>
                <c:pt idx="3">
                  <c:v>9.9800490278496845</c:v>
                </c:pt>
                <c:pt idx="4">
                  <c:v>11.043173721465561</c:v>
                </c:pt>
                <c:pt idx="5">
                  <c:v>10.993407523001258</c:v>
                </c:pt>
                <c:pt idx="6">
                  <c:v>11.211637133249177</c:v>
                </c:pt>
                <c:pt idx="7">
                  <c:v>11.290473127810319</c:v>
                </c:pt>
                <c:pt idx="8">
                  <c:v>11.334878799102841</c:v>
                </c:pt>
                <c:pt idx="9">
                  <c:v>10.497645986642308</c:v>
                </c:pt>
                <c:pt idx="10">
                  <c:v>9.5956046855337824</c:v>
                </c:pt>
                <c:pt idx="11">
                  <c:v>8.2745702549189986</c:v>
                </c:pt>
                <c:pt idx="12">
                  <c:v>8.2983882190548943</c:v>
                </c:pt>
                <c:pt idx="13">
                  <c:v>8.3795891457517211</c:v>
                </c:pt>
                <c:pt idx="14">
                  <c:v>8.4505340502104733</c:v>
                </c:pt>
                <c:pt idx="15">
                  <c:v>8.4694528847084118</c:v>
                </c:pt>
                <c:pt idx="16">
                  <c:v>8.4922398049283316</c:v>
                </c:pt>
                <c:pt idx="17">
                  <c:v>8.5062613667516214</c:v>
                </c:pt>
                <c:pt idx="18">
                  <c:v>8.5284225168211236</c:v>
                </c:pt>
                <c:pt idx="19">
                  <c:v>8.5500687805775613</c:v>
                </c:pt>
                <c:pt idx="20">
                  <c:v>8.572204073715131</c:v>
                </c:pt>
                <c:pt idx="21">
                  <c:v>8.5975547584787559</c:v>
                </c:pt>
                <c:pt idx="22">
                  <c:v>8.6240355353060405</c:v>
                </c:pt>
                <c:pt idx="23">
                  <c:v>8.6490488292529584</c:v>
                </c:pt>
                <c:pt idx="24">
                  <c:v>8.6734059378158417</c:v>
                </c:pt>
                <c:pt idx="25">
                  <c:v>8.7010380742893112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68.454983017333703</c:v>
                </c:pt>
                <c:pt idx="1">
                  <c:v>63.530322501756714</c:v>
                </c:pt>
                <c:pt idx="2">
                  <c:v>66.340956937015221</c:v>
                </c:pt>
                <c:pt idx="3">
                  <c:v>67.705088944188773</c:v>
                </c:pt>
                <c:pt idx="4">
                  <c:v>72.528982429061358</c:v>
                </c:pt>
                <c:pt idx="5">
                  <c:v>73.631522347434242</c:v>
                </c:pt>
                <c:pt idx="6">
                  <c:v>72.009954673638717</c:v>
                </c:pt>
                <c:pt idx="7">
                  <c:v>74.241240551302496</c:v>
                </c:pt>
                <c:pt idx="8">
                  <c:v>78.309758554259417</c:v>
                </c:pt>
                <c:pt idx="9">
                  <c:v>80.385789212324042</c:v>
                </c:pt>
                <c:pt idx="10">
                  <c:v>73.661465573946913</c:v>
                </c:pt>
                <c:pt idx="11">
                  <c:v>75.972161871744319</c:v>
                </c:pt>
                <c:pt idx="12">
                  <c:v>75.922589673054503</c:v>
                </c:pt>
                <c:pt idx="13">
                  <c:v>75.872544998149067</c:v>
                </c:pt>
                <c:pt idx="14">
                  <c:v>75.877311141592102</c:v>
                </c:pt>
                <c:pt idx="15">
                  <c:v>75.697950909441275</c:v>
                </c:pt>
                <c:pt idx="16">
                  <c:v>75.46725451245409</c:v>
                </c:pt>
                <c:pt idx="17">
                  <c:v>75.192659189386077</c:v>
                </c:pt>
                <c:pt idx="18">
                  <c:v>74.901255043737251</c:v>
                </c:pt>
                <c:pt idx="19">
                  <c:v>74.605187065575237</c:v>
                </c:pt>
                <c:pt idx="20">
                  <c:v>74.302880158389655</c:v>
                </c:pt>
                <c:pt idx="21">
                  <c:v>73.981718493497027</c:v>
                </c:pt>
                <c:pt idx="22">
                  <c:v>73.636736767283693</c:v>
                </c:pt>
                <c:pt idx="23">
                  <c:v>73.291344657087606</c:v>
                </c:pt>
                <c:pt idx="24">
                  <c:v>72.955425667001535</c:v>
                </c:pt>
                <c:pt idx="25">
                  <c:v>72.597948777556823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55.705059831629256</c:v>
                </c:pt>
                <c:pt idx="1">
                  <c:v>61.366576182728238</c:v>
                </c:pt>
                <c:pt idx="2">
                  <c:v>65.76881209526519</c:v>
                </c:pt>
                <c:pt idx="3">
                  <c:v>67.989605935192742</c:v>
                </c:pt>
                <c:pt idx="4">
                  <c:v>69.485479551657633</c:v>
                </c:pt>
                <c:pt idx="5">
                  <c:v>72.679868052011869</c:v>
                </c:pt>
                <c:pt idx="6">
                  <c:v>73.085179617798303</c:v>
                </c:pt>
                <c:pt idx="7">
                  <c:v>81.603897707164407</c:v>
                </c:pt>
                <c:pt idx="8">
                  <c:v>81.356673555102432</c:v>
                </c:pt>
                <c:pt idx="9">
                  <c:v>85.488343898800011</c:v>
                </c:pt>
                <c:pt idx="10">
                  <c:v>86.929423428243467</c:v>
                </c:pt>
                <c:pt idx="11">
                  <c:v>84.67812088373384</c:v>
                </c:pt>
                <c:pt idx="12">
                  <c:v>85.847873743291231</c:v>
                </c:pt>
                <c:pt idx="13">
                  <c:v>87.326551009507767</c:v>
                </c:pt>
                <c:pt idx="14">
                  <c:v>88.876427986055262</c:v>
                </c:pt>
                <c:pt idx="15">
                  <c:v>90.104909911919577</c:v>
                </c:pt>
                <c:pt idx="16">
                  <c:v>91.281535027902081</c:v>
                </c:pt>
                <c:pt idx="17">
                  <c:v>92.427533579604784</c:v>
                </c:pt>
                <c:pt idx="18">
                  <c:v>93.571333467521768</c:v>
                </c:pt>
                <c:pt idx="19">
                  <c:v>94.701563713612217</c:v>
                </c:pt>
                <c:pt idx="20">
                  <c:v>95.85990264246675</c:v>
                </c:pt>
                <c:pt idx="21">
                  <c:v>97.026982669741173</c:v>
                </c:pt>
                <c:pt idx="22">
                  <c:v>98.210572832921699</c:v>
                </c:pt>
                <c:pt idx="23">
                  <c:v>99.429124712128697</c:v>
                </c:pt>
                <c:pt idx="24">
                  <c:v>100.68389965556464</c:v>
                </c:pt>
                <c:pt idx="25">
                  <c:v>101.97139853301871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116.72879251586647</c:v>
                </c:pt>
                <c:pt idx="1">
                  <c:v>112.73177757163211</c:v>
                </c:pt>
                <c:pt idx="2">
                  <c:v>119.56435949893786</c:v>
                </c:pt>
                <c:pt idx="3">
                  <c:v>126.66748956293262</c:v>
                </c:pt>
                <c:pt idx="4">
                  <c:v>133.54445527107652</c:v>
                </c:pt>
                <c:pt idx="5">
                  <c:v>134.26202334775837</c:v>
                </c:pt>
                <c:pt idx="6">
                  <c:v>137.64707491994864</c:v>
                </c:pt>
                <c:pt idx="7">
                  <c:v>145.09647182776726</c:v>
                </c:pt>
                <c:pt idx="8">
                  <c:v>147.51450660407804</c:v>
                </c:pt>
                <c:pt idx="9">
                  <c:v>158.80060361244369</c:v>
                </c:pt>
                <c:pt idx="10">
                  <c:v>164.64996222506116</c:v>
                </c:pt>
                <c:pt idx="11">
                  <c:v>169.52052279307711</c:v>
                </c:pt>
                <c:pt idx="12">
                  <c:v>171.28015040218156</c:v>
                </c:pt>
                <c:pt idx="13">
                  <c:v>173.76424768411272</c:v>
                </c:pt>
                <c:pt idx="14">
                  <c:v>176.38733241608412</c:v>
                </c:pt>
                <c:pt idx="15">
                  <c:v>178.54280804506556</c:v>
                </c:pt>
                <c:pt idx="16">
                  <c:v>180.66817449821258</c:v>
                </c:pt>
                <c:pt idx="17">
                  <c:v>182.76380195211345</c:v>
                </c:pt>
                <c:pt idx="18">
                  <c:v>184.86429119964544</c:v>
                </c:pt>
                <c:pt idx="19">
                  <c:v>186.85430112091177</c:v>
                </c:pt>
                <c:pt idx="20">
                  <c:v>188.86450541970731</c:v>
                </c:pt>
                <c:pt idx="21">
                  <c:v>190.90902976299964</c:v>
                </c:pt>
                <c:pt idx="22">
                  <c:v>193.07425962288505</c:v>
                </c:pt>
                <c:pt idx="23">
                  <c:v>195.16076276312026</c:v>
                </c:pt>
                <c:pt idx="24">
                  <c:v>197.29634533176306</c:v>
                </c:pt>
                <c:pt idx="25">
                  <c:v>199.41667905898146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71.292326977151603</c:v>
                </c:pt>
                <c:pt idx="1">
                  <c:v>70.895878930694806</c:v>
                </c:pt>
                <c:pt idx="2">
                  <c:v>77.251568064639116</c:v>
                </c:pt>
                <c:pt idx="3">
                  <c:v>78.512696357593342</c:v>
                </c:pt>
                <c:pt idx="4">
                  <c:v>82.585303078622616</c:v>
                </c:pt>
                <c:pt idx="5">
                  <c:v>84.25410010680578</c:v>
                </c:pt>
                <c:pt idx="6">
                  <c:v>86.785667720285147</c:v>
                </c:pt>
                <c:pt idx="7">
                  <c:v>92.969312315502918</c:v>
                </c:pt>
                <c:pt idx="8">
                  <c:v>92.289034474759006</c:v>
                </c:pt>
                <c:pt idx="9">
                  <c:v>94.111452870364843</c:v>
                </c:pt>
                <c:pt idx="10">
                  <c:v>100.00663333144892</c:v>
                </c:pt>
                <c:pt idx="11">
                  <c:v>94.28076265376319</c:v>
                </c:pt>
                <c:pt idx="12">
                  <c:v>94.959803490016753</c:v>
                </c:pt>
                <c:pt idx="13">
                  <c:v>96.008405785546529</c:v>
                </c:pt>
                <c:pt idx="14">
                  <c:v>97.219726453186482</c:v>
                </c:pt>
                <c:pt idx="15">
                  <c:v>98.163060597242634</c:v>
                </c:pt>
                <c:pt idx="16">
                  <c:v>99.044449717836585</c:v>
                </c:pt>
                <c:pt idx="17">
                  <c:v>99.875676146878646</c:v>
                </c:pt>
                <c:pt idx="18">
                  <c:v>100.6712345489982</c:v>
                </c:pt>
                <c:pt idx="19">
                  <c:v>101.48305031296657</c:v>
                </c:pt>
                <c:pt idx="20">
                  <c:v>102.32289883251516</c:v>
                </c:pt>
                <c:pt idx="21">
                  <c:v>103.24046159951754</c:v>
                </c:pt>
                <c:pt idx="22">
                  <c:v>104.21890999954167</c:v>
                </c:pt>
                <c:pt idx="23">
                  <c:v>105.1702437263005</c:v>
                </c:pt>
                <c:pt idx="24">
                  <c:v>106.13710547606925</c:v>
                </c:pt>
                <c:pt idx="25">
                  <c:v>107.10831599584851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70.174276871711768</c:v>
                </c:pt>
                <c:pt idx="1">
                  <c:v>66.586570551759038</c:v>
                </c:pt>
                <c:pt idx="2">
                  <c:v>69.35850839652565</c:v>
                </c:pt>
                <c:pt idx="3">
                  <c:v>69.335637466981311</c:v>
                </c:pt>
                <c:pt idx="4">
                  <c:v>72.256731565011663</c:v>
                </c:pt>
                <c:pt idx="5">
                  <c:v>74.692492312888447</c:v>
                </c:pt>
                <c:pt idx="6">
                  <c:v>71.613377363194346</c:v>
                </c:pt>
                <c:pt idx="7">
                  <c:v>76.846629251863305</c:v>
                </c:pt>
                <c:pt idx="8">
                  <c:v>77.132024887635737</c:v>
                </c:pt>
                <c:pt idx="9">
                  <c:v>75.645432081946936</c:v>
                </c:pt>
                <c:pt idx="10">
                  <c:v>76.036727062138581</c:v>
                </c:pt>
                <c:pt idx="11">
                  <c:v>73.556358163386477</c:v>
                </c:pt>
                <c:pt idx="12">
                  <c:v>73.20746443599657</c:v>
                </c:pt>
                <c:pt idx="13">
                  <c:v>73.036067670057903</c:v>
                </c:pt>
                <c:pt idx="14">
                  <c:v>72.872186045912287</c:v>
                </c:pt>
                <c:pt idx="15">
                  <c:v>72.378152486315045</c:v>
                </c:pt>
                <c:pt idx="16">
                  <c:v>71.767130241788266</c:v>
                </c:pt>
                <c:pt idx="17">
                  <c:v>71.079494340387242</c:v>
                </c:pt>
                <c:pt idx="18">
                  <c:v>70.476742014087534</c:v>
                </c:pt>
                <c:pt idx="19">
                  <c:v>69.903244017816007</c:v>
                </c:pt>
                <c:pt idx="20">
                  <c:v>69.391909480827039</c:v>
                </c:pt>
                <c:pt idx="21">
                  <c:v>68.740624745925643</c:v>
                </c:pt>
                <c:pt idx="22">
                  <c:v>67.825657665908977</c:v>
                </c:pt>
                <c:pt idx="23">
                  <c:v>67.041626626965012</c:v>
                </c:pt>
                <c:pt idx="24">
                  <c:v>66.178423778244536</c:v>
                </c:pt>
                <c:pt idx="25">
                  <c:v>65.311246991278807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61.617399941945209</c:v>
                </c:pt>
                <c:pt idx="1">
                  <c:v>60.723889403091981</c:v>
                </c:pt>
                <c:pt idx="2">
                  <c:v>61.341249029482178</c:v>
                </c:pt>
                <c:pt idx="3">
                  <c:v>61.849302766783197</c:v>
                </c:pt>
                <c:pt idx="4">
                  <c:v>66.203609498340313</c:v>
                </c:pt>
                <c:pt idx="5">
                  <c:v>67.727598167648253</c:v>
                </c:pt>
                <c:pt idx="6">
                  <c:v>66.80439478996999</c:v>
                </c:pt>
                <c:pt idx="7">
                  <c:v>66.861314685466795</c:v>
                </c:pt>
                <c:pt idx="8">
                  <c:v>64.481889613367258</c:v>
                </c:pt>
                <c:pt idx="9">
                  <c:v>65.167787304063964</c:v>
                </c:pt>
                <c:pt idx="10">
                  <c:v>60.666284507190149</c:v>
                </c:pt>
                <c:pt idx="11">
                  <c:v>62.473076005376718</c:v>
                </c:pt>
                <c:pt idx="12">
                  <c:v>62.599695560656443</c:v>
                </c:pt>
                <c:pt idx="13">
                  <c:v>63.159032289666023</c:v>
                </c:pt>
                <c:pt idx="14">
                  <c:v>63.641681640261041</c:v>
                </c:pt>
                <c:pt idx="15">
                  <c:v>63.704685917060232</c:v>
                </c:pt>
                <c:pt idx="16">
                  <c:v>63.680538033646407</c:v>
                </c:pt>
                <c:pt idx="17">
                  <c:v>63.618726527746588</c:v>
                </c:pt>
                <c:pt idx="18">
                  <c:v>63.573188832292388</c:v>
                </c:pt>
                <c:pt idx="19">
                  <c:v>63.549800213032128</c:v>
                </c:pt>
                <c:pt idx="20">
                  <c:v>63.548844530962057</c:v>
                </c:pt>
                <c:pt idx="21">
                  <c:v>63.541253343218038</c:v>
                </c:pt>
                <c:pt idx="22">
                  <c:v>63.54146930086786</c:v>
                </c:pt>
                <c:pt idx="23">
                  <c:v>63.535843892529456</c:v>
                </c:pt>
                <c:pt idx="24">
                  <c:v>63.517598957818031</c:v>
                </c:pt>
                <c:pt idx="25">
                  <c:v>63.483466278007569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49.357333267153187</c:v>
                </c:pt>
                <c:pt idx="1">
                  <c:v>47.091870097948082</c:v>
                </c:pt>
                <c:pt idx="2">
                  <c:v>49.376173008948825</c:v>
                </c:pt>
                <c:pt idx="3">
                  <c:v>52.257598471338248</c:v>
                </c:pt>
                <c:pt idx="4">
                  <c:v>55.137592004129949</c:v>
                </c:pt>
                <c:pt idx="5">
                  <c:v>56.070270410888128</c:v>
                </c:pt>
                <c:pt idx="6">
                  <c:v>58.99890367789304</c:v>
                </c:pt>
                <c:pt idx="7">
                  <c:v>60.863167654467837</c:v>
                </c:pt>
                <c:pt idx="8">
                  <c:v>60.375652948392194</c:v>
                </c:pt>
                <c:pt idx="9">
                  <c:v>63.98043414808577</c:v>
                </c:pt>
                <c:pt idx="10">
                  <c:v>62.713777281365935</c:v>
                </c:pt>
                <c:pt idx="11">
                  <c:v>64.333871053155477</c:v>
                </c:pt>
                <c:pt idx="12">
                  <c:v>64.845391498377055</c:v>
                </c:pt>
                <c:pt idx="13">
                  <c:v>65.481339654173425</c:v>
                </c:pt>
                <c:pt idx="14">
                  <c:v>66.178675416206559</c:v>
                </c:pt>
                <c:pt idx="15">
                  <c:v>66.761342751637855</c:v>
                </c:pt>
                <c:pt idx="16">
                  <c:v>67.345987014466075</c:v>
                </c:pt>
                <c:pt idx="17">
                  <c:v>67.9152517795048</c:v>
                </c:pt>
                <c:pt idx="18">
                  <c:v>68.444150033957996</c:v>
                </c:pt>
                <c:pt idx="19">
                  <c:v>68.99273434287268</c:v>
                </c:pt>
                <c:pt idx="20">
                  <c:v>69.564492616933038</c:v>
                </c:pt>
                <c:pt idx="21">
                  <c:v>70.158920390941844</c:v>
                </c:pt>
                <c:pt idx="22">
                  <c:v>70.806369005891909</c:v>
                </c:pt>
                <c:pt idx="23">
                  <c:v>71.457830678733956</c:v>
                </c:pt>
                <c:pt idx="24">
                  <c:v>72.129559958401146</c:v>
                </c:pt>
                <c:pt idx="25">
                  <c:v>72.841027791839451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58.283605338691537</c:v>
                </c:pt>
                <c:pt idx="1">
                  <c:v>62.438656666239659</c:v>
                </c:pt>
                <c:pt idx="2">
                  <c:v>63.435163127295894</c:v>
                </c:pt>
                <c:pt idx="3">
                  <c:v>61.200246599399314</c:v>
                </c:pt>
                <c:pt idx="4">
                  <c:v>59.890733614086543</c:v>
                </c:pt>
                <c:pt idx="5">
                  <c:v>59.9616388197596</c:v>
                </c:pt>
                <c:pt idx="6">
                  <c:v>60.203090473839545</c:v>
                </c:pt>
                <c:pt idx="7">
                  <c:v>60.391269855376166</c:v>
                </c:pt>
                <c:pt idx="8">
                  <c:v>61.250577967415502</c:v>
                </c:pt>
                <c:pt idx="9">
                  <c:v>58.340733879680997</c:v>
                </c:pt>
                <c:pt idx="10">
                  <c:v>58.020117365552835</c:v>
                </c:pt>
                <c:pt idx="11">
                  <c:v>57.664649696554804</c:v>
                </c:pt>
                <c:pt idx="12">
                  <c:v>57.792252395599277</c:v>
                </c:pt>
                <c:pt idx="13">
                  <c:v>57.99740579545206</c:v>
                </c:pt>
                <c:pt idx="14">
                  <c:v>58.248326496832583</c:v>
                </c:pt>
                <c:pt idx="15">
                  <c:v>58.341470158001371</c:v>
                </c:pt>
                <c:pt idx="16">
                  <c:v>58.382628884588996</c:v>
                </c:pt>
                <c:pt idx="17">
                  <c:v>58.36623619135365</c:v>
                </c:pt>
                <c:pt idx="18">
                  <c:v>58.348105270590004</c:v>
                </c:pt>
                <c:pt idx="19">
                  <c:v>58.338995289937465</c:v>
                </c:pt>
                <c:pt idx="20">
                  <c:v>58.376606851489129</c:v>
                </c:pt>
                <c:pt idx="21">
                  <c:v>58.368115499210404</c:v>
                </c:pt>
                <c:pt idx="22">
                  <c:v>58.41790997149711</c:v>
                </c:pt>
                <c:pt idx="23">
                  <c:v>58.444027567041914</c:v>
                </c:pt>
                <c:pt idx="24">
                  <c:v>58.458970651390231</c:v>
                </c:pt>
                <c:pt idx="25">
                  <c:v>58.481806377866789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35.215205857845405</c:v>
                </c:pt>
                <c:pt idx="1">
                  <c:v>34.885104354381014</c:v>
                </c:pt>
                <c:pt idx="2">
                  <c:v>34.093431792942503</c:v>
                </c:pt>
                <c:pt idx="3">
                  <c:v>35.36628486774076</c:v>
                </c:pt>
                <c:pt idx="4">
                  <c:v>36.640939266548131</c:v>
                </c:pt>
                <c:pt idx="5">
                  <c:v>37.077078911804065</c:v>
                </c:pt>
                <c:pt idx="6">
                  <c:v>39.923719630182752</c:v>
                </c:pt>
                <c:pt idx="7">
                  <c:v>41.470223023278365</c:v>
                </c:pt>
                <c:pt idx="8">
                  <c:v>43.905002595887609</c:v>
                </c:pt>
                <c:pt idx="9">
                  <c:v>41.822777005647005</c:v>
                </c:pt>
                <c:pt idx="10">
                  <c:v>37.325004539518119</c:v>
                </c:pt>
                <c:pt idx="11">
                  <c:v>42.230906624289261</c:v>
                </c:pt>
                <c:pt idx="12">
                  <c:v>42.506390581771697</c:v>
                </c:pt>
                <c:pt idx="13">
                  <c:v>42.946815967582822</c:v>
                </c:pt>
                <c:pt idx="14">
                  <c:v>43.35579835365931</c:v>
                </c:pt>
                <c:pt idx="15">
                  <c:v>43.568166338608265</c:v>
                </c:pt>
                <c:pt idx="16">
                  <c:v>43.70806226417681</c:v>
                </c:pt>
                <c:pt idx="17">
                  <c:v>43.829358926272654</c:v>
                </c:pt>
                <c:pt idx="18">
                  <c:v>43.963277072348234</c:v>
                </c:pt>
                <c:pt idx="19">
                  <c:v>44.075055142698531</c:v>
                </c:pt>
                <c:pt idx="20">
                  <c:v>44.18075539299457</c:v>
                </c:pt>
                <c:pt idx="21">
                  <c:v>44.296338736469963</c:v>
                </c:pt>
                <c:pt idx="22">
                  <c:v>44.402079297896172</c:v>
                </c:pt>
                <c:pt idx="23">
                  <c:v>44.512146546839588</c:v>
                </c:pt>
                <c:pt idx="24">
                  <c:v>44.598264585931432</c:v>
                </c:pt>
                <c:pt idx="25">
                  <c:v>44.67607212131243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78.864999398005494</c:v>
                </c:pt>
                <c:pt idx="1">
                  <c:v>73.710676241525107</c:v>
                </c:pt>
                <c:pt idx="2">
                  <c:v>76.439734985962758</c:v>
                </c:pt>
                <c:pt idx="3">
                  <c:v>77.685137972038461</c:v>
                </c:pt>
                <c:pt idx="4">
                  <c:v>83.572156150526922</c:v>
                </c:pt>
                <c:pt idx="5">
                  <c:v>84.624929870435494</c:v>
                </c:pt>
                <c:pt idx="6">
                  <c:v>83.221591806887886</c:v>
                </c:pt>
                <c:pt idx="7">
                  <c:v>85.531713679112812</c:v>
                </c:pt>
                <c:pt idx="8">
                  <c:v>89.644637353362256</c:v>
                </c:pt>
                <c:pt idx="9">
                  <c:v>90.883435198966353</c:v>
                </c:pt>
                <c:pt idx="10">
                  <c:v>83.257070259480699</c:v>
                </c:pt>
                <c:pt idx="11">
                  <c:v>84.246732126663318</c:v>
                </c:pt>
                <c:pt idx="12">
                  <c:v>84.220977892109403</c:v>
                </c:pt>
                <c:pt idx="13">
                  <c:v>84.25213414390079</c:v>
                </c:pt>
                <c:pt idx="14">
                  <c:v>84.327845191802581</c:v>
                </c:pt>
                <c:pt idx="15">
                  <c:v>84.167403794149692</c:v>
                </c:pt>
                <c:pt idx="16">
                  <c:v>83.959494317382422</c:v>
                </c:pt>
                <c:pt idx="17">
                  <c:v>83.698920556137693</c:v>
                </c:pt>
                <c:pt idx="18">
                  <c:v>83.429677560558375</c:v>
                </c:pt>
                <c:pt idx="19">
                  <c:v>83.155255846152798</c:v>
                </c:pt>
                <c:pt idx="20">
                  <c:v>82.875084232104783</c:v>
                </c:pt>
                <c:pt idx="21">
                  <c:v>82.579273251975778</c:v>
                </c:pt>
                <c:pt idx="22">
                  <c:v>82.260772302589729</c:v>
                </c:pt>
                <c:pt idx="23">
                  <c:v>81.940393486340568</c:v>
                </c:pt>
                <c:pt idx="24">
                  <c:v>81.628831604817378</c:v>
                </c:pt>
                <c:pt idx="25">
                  <c:v>81.298986851846138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55.705059831629256</c:v>
                </c:pt>
                <c:pt idx="1">
                  <c:v>61.366576182728238</c:v>
                </c:pt>
                <c:pt idx="2">
                  <c:v>65.76881209526519</c:v>
                </c:pt>
                <c:pt idx="3">
                  <c:v>67.989605935192742</c:v>
                </c:pt>
                <c:pt idx="4">
                  <c:v>69.485479551657633</c:v>
                </c:pt>
                <c:pt idx="5">
                  <c:v>72.679868052011869</c:v>
                </c:pt>
                <c:pt idx="6">
                  <c:v>73.085179617798303</c:v>
                </c:pt>
                <c:pt idx="7">
                  <c:v>81.603897707164407</c:v>
                </c:pt>
                <c:pt idx="8">
                  <c:v>81.356673555102432</c:v>
                </c:pt>
                <c:pt idx="9">
                  <c:v>85.488343898800011</c:v>
                </c:pt>
                <c:pt idx="10">
                  <c:v>86.929423428243467</c:v>
                </c:pt>
                <c:pt idx="11">
                  <c:v>84.67812088373384</c:v>
                </c:pt>
                <c:pt idx="12">
                  <c:v>85.847873743291231</c:v>
                </c:pt>
                <c:pt idx="13">
                  <c:v>87.326551009507767</c:v>
                </c:pt>
                <c:pt idx="14">
                  <c:v>88.876427986055262</c:v>
                </c:pt>
                <c:pt idx="15">
                  <c:v>90.104909911919577</c:v>
                </c:pt>
                <c:pt idx="16">
                  <c:v>91.281535027902081</c:v>
                </c:pt>
                <c:pt idx="17">
                  <c:v>92.427533579604784</c:v>
                </c:pt>
                <c:pt idx="18">
                  <c:v>93.571333467521768</c:v>
                </c:pt>
                <c:pt idx="19">
                  <c:v>94.701563713612217</c:v>
                </c:pt>
                <c:pt idx="20">
                  <c:v>95.85990264246675</c:v>
                </c:pt>
                <c:pt idx="21">
                  <c:v>97.026982669741173</c:v>
                </c:pt>
                <c:pt idx="22">
                  <c:v>98.210572832921699</c:v>
                </c:pt>
                <c:pt idx="23">
                  <c:v>99.429124712128697</c:v>
                </c:pt>
                <c:pt idx="24">
                  <c:v>100.68389965556464</c:v>
                </c:pt>
                <c:pt idx="25">
                  <c:v>101.97139853301871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116.72879251586647</c:v>
                </c:pt>
                <c:pt idx="1">
                  <c:v>112.73177757163211</c:v>
                </c:pt>
                <c:pt idx="2">
                  <c:v>119.56435949893786</c:v>
                </c:pt>
                <c:pt idx="3">
                  <c:v>126.66748956293262</c:v>
                </c:pt>
                <c:pt idx="4">
                  <c:v>133.54445527107652</c:v>
                </c:pt>
                <c:pt idx="5">
                  <c:v>134.26202334775837</c:v>
                </c:pt>
                <c:pt idx="6">
                  <c:v>137.64707491994864</c:v>
                </c:pt>
                <c:pt idx="7">
                  <c:v>145.09647182776726</c:v>
                </c:pt>
                <c:pt idx="8">
                  <c:v>147.51450660407804</c:v>
                </c:pt>
                <c:pt idx="9">
                  <c:v>158.80060361244369</c:v>
                </c:pt>
                <c:pt idx="10">
                  <c:v>164.64996222506116</c:v>
                </c:pt>
                <c:pt idx="11">
                  <c:v>169.52052279307711</c:v>
                </c:pt>
                <c:pt idx="12">
                  <c:v>171.28015040218156</c:v>
                </c:pt>
                <c:pt idx="13">
                  <c:v>173.76424768411272</c:v>
                </c:pt>
                <c:pt idx="14">
                  <c:v>176.38733241608412</c:v>
                </c:pt>
                <c:pt idx="15">
                  <c:v>178.54280804506556</c:v>
                </c:pt>
                <c:pt idx="16">
                  <c:v>180.66817449821258</c:v>
                </c:pt>
                <c:pt idx="17">
                  <c:v>182.76380195211345</c:v>
                </c:pt>
                <c:pt idx="18">
                  <c:v>184.86429119964544</c:v>
                </c:pt>
                <c:pt idx="19">
                  <c:v>186.85430112091177</c:v>
                </c:pt>
                <c:pt idx="20">
                  <c:v>188.86450541970731</c:v>
                </c:pt>
                <c:pt idx="21">
                  <c:v>190.90902976299964</c:v>
                </c:pt>
                <c:pt idx="22">
                  <c:v>193.07425962288505</c:v>
                </c:pt>
                <c:pt idx="23">
                  <c:v>195.16076276312026</c:v>
                </c:pt>
                <c:pt idx="24">
                  <c:v>197.29634533176306</c:v>
                </c:pt>
                <c:pt idx="25">
                  <c:v>199.41667905898146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71.292326977151603</c:v>
                </c:pt>
                <c:pt idx="1">
                  <c:v>70.895878930694806</c:v>
                </c:pt>
                <c:pt idx="2">
                  <c:v>77.251568064639116</c:v>
                </c:pt>
                <c:pt idx="3">
                  <c:v>78.512696357593342</c:v>
                </c:pt>
                <c:pt idx="4">
                  <c:v>82.585303078622616</c:v>
                </c:pt>
                <c:pt idx="5">
                  <c:v>84.25410010680578</c:v>
                </c:pt>
                <c:pt idx="6">
                  <c:v>86.785667720285147</c:v>
                </c:pt>
                <c:pt idx="7">
                  <c:v>92.969312315502918</c:v>
                </c:pt>
                <c:pt idx="8">
                  <c:v>92.289034474759006</c:v>
                </c:pt>
                <c:pt idx="9">
                  <c:v>94.111452870364843</c:v>
                </c:pt>
                <c:pt idx="10">
                  <c:v>100.00663333144892</c:v>
                </c:pt>
                <c:pt idx="11">
                  <c:v>94.28076265376319</c:v>
                </c:pt>
                <c:pt idx="12">
                  <c:v>94.959803490016753</c:v>
                </c:pt>
                <c:pt idx="13">
                  <c:v>96.008405785546529</c:v>
                </c:pt>
                <c:pt idx="14">
                  <c:v>97.219726453186482</c:v>
                </c:pt>
                <c:pt idx="15">
                  <c:v>98.163060597242634</c:v>
                </c:pt>
                <c:pt idx="16">
                  <c:v>99.044449717836585</c:v>
                </c:pt>
                <c:pt idx="17">
                  <c:v>99.875676146878646</c:v>
                </c:pt>
                <c:pt idx="18">
                  <c:v>100.6712345489982</c:v>
                </c:pt>
                <c:pt idx="19">
                  <c:v>101.48305031296657</c:v>
                </c:pt>
                <c:pt idx="20">
                  <c:v>102.32289883251516</c:v>
                </c:pt>
                <c:pt idx="21">
                  <c:v>103.24046159951754</c:v>
                </c:pt>
                <c:pt idx="22">
                  <c:v>104.21890999954167</c:v>
                </c:pt>
                <c:pt idx="23">
                  <c:v>105.1702437263005</c:v>
                </c:pt>
                <c:pt idx="24">
                  <c:v>106.13710547606925</c:v>
                </c:pt>
                <c:pt idx="25">
                  <c:v>107.10831599584851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70.174276871711768</c:v>
                </c:pt>
                <c:pt idx="1">
                  <c:v>66.586570551759038</c:v>
                </c:pt>
                <c:pt idx="2">
                  <c:v>69.35850839652565</c:v>
                </c:pt>
                <c:pt idx="3">
                  <c:v>69.335637466981311</c:v>
                </c:pt>
                <c:pt idx="4">
                  <c:v>72.256731565011663</c:v>
                </c:pt>
                <c:pt idx="5">
                  <c:v>74.692492312888447</c:v>
                </c:pt>
                <c:pt idx="6">
                  <c:v>71.613377363194346</c:v>
                </c:pt>
                <c:pt idx="7">
                  <c:v>76.846629251863305</c:v>
                </c:pt>
                <c:pt idx="8">
                  <c:v>77.132024887635737</c:v>
                </c:pt>
                <c:pt idx="9">
                  <c:v>75.645432081946936</c:v>
                </c:pt>
                <c:pt idx="10">
                  <c:v>76.036727062138581</c:v>
                </c:pt>
                <c:pt idx="11">
                  <c:v>73.556358163386477</c:v>
                </c:pt>
                <c:pt idx="12">
                  <c:v>73.20746443599657</c:v>
                </c:pt>
                <c:pt idx="13">
                  <c:v>73.036067670057903</c:v>
                </c:pt>
                <c:pt idx="14">
                  <c:v>72.872186045912287</c:v>
                </c:pt>
                <c:pt idx="15">
                  <c:v>72.378152486315045</c:v>
                </c:pt>
                <c:pt idx="16">
                  <c:v>71.767130241788266</c:v>
                </c:pt>
                <c:pt idx="17">
                  <c:v>71.079494340387242</c:v>
                </c:pt>
                <c:pt idx="18">
                  <c:v>70.476742014087534</c:v>
                </c:pt>
                <c:pt idx="19">
                  <c:v>69.903244017816007</c:v>
                </c:pt>
                <c:pt idx="20">
                  <c:v>69.391909480827039</c:v>
                </c:pt>
                <c:pt idx="21">
                  <c:v>68.740624745925643</c:v>
                </c:pt>
                <c:pt idx="22">
                  <c:v>67.825657665908977</c:v>
                </c:pt>
                <c:pt idx="23">
                  <c:v>67.041626626965012</c:v>
                </c:pt>
                <c:pt idx="24">
                  <c:v>66.178423778244536</c:v>
                </c:pt>
                <c:pt idx="25">
                  <c:v>65.311246991278807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61.617399941945209</c:v>
                </c:pt>
                <c:pt idx="1">
                  <c:v>60.723889403091981</c:v>
                </c:pt>
                <c:pt idx="2">
                  <c:v>61.341249029482178</c:v>
                </c:pt>
                <c:pt idx="3">
                  <c:v>61.849302766783197</c:v>
                </c:pt>
                <c:pt idx="4">
                  <c:v>66.203609498340313</c:v>
                </c:pt>
                <c:pt idx="5">
                  <c:v>67.727598167648253</c:v>
                </c:pt>
                <c:pt idx="6">
                  <c:v>66.80439478996999</c:v>
                </c:pt>
                <c:pt idx="7">
                  <c:v>66.861314685466795</c:v>
                </c:pt>
                <c:pt idx="8">
                  <c:v>64.481889613367258</c:v>
                </c:pt>
                <c:pt idx="9">
                  <c:v>65.167787304063964</c:v>
                </c:pt>
                <c:pt idx="10">
                  <c:v>60.666284507190149</c:v>
                </c:pt>
                <c:pt idx="11">
                  <c:v>62.473076005376718</c:v>
                </c:pt>
                <c:pt idx="12">
                  <c:v>62.599695560656443</c:v>
                </c:pt>
                <c:pt idx="13">
                  <c:v>63.159032289666023</c:v>
                </c:pt>
                <c:pt idx="14">
                  <c:v>63.641681640261041</c:v>
                </c:pt>
                <c:pt idx="15">
                  <c:v>63.704685917060232</c:v>
                </c:pt>
                <c:pt idx="16">
                  <c:v>63.680538033646407</c:v>
                </c:pt>
                <c:pt idx="17">
                  <c:v>63.618726527746588</c:v>
                </c:pt>
                <c:pt idx="18">
                  <c:v>63.573188832292388</c:v>
                </c:pt>
                <c:pt idx="19">
                  <c:v>63.549800213032128</c:v>
                </c:pt>
                <c:pt idx="20">
                  <c:v>63.548844530962057</c:v>
                </c:pt>
                <c:pt idx="21">
                  <c:v>63.541253343218038</c:v>
                </c:pt>
                <c:pt idx="22">
                  <c:v>63.54146930086786</c:v>
                </c:pt>
                <c:pt idx="23">
                  <c:v>63.535843892529456</c:v>
                </c:pt>
                <c:pt idx="24">
                  <c:v>63.517598957818031</c:v>
                </c:pt>
                <c:pt idx="25">
                  <c:v>63.483466278007569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49.357333267153187</c:v>
                </c:pt>
                <c:pt idx="1">
                  <c:v>47.091870097948082</c:v>
                </c:pt>
                <c:pt idx="2">
                  <c:v>49.376173008948825</c:v>
                </c:pt>
                <c:pt idx="3">
                  <c:v>52.257598471338248</c:v>
                </c:pt>
                <c:pt idx="4">
                  <c:v>55.137592004129949</c:v>
                </c:pt>
                <c:pt idx="5">
                  <c:v>56.070270410888128</c:v>
                </c:pt>
                <c:pt idx="6">
                  <c:v>58.99890367789304</c:v>
                </c:pt>
                <c:pt idx="7">
                  <c:v>60.863167654467837</c:v>
                </c:pt>
                <c:pt idx="8">
                  <c:v>60.375652948392194</c:v>
                </c:pt>
                <c:pt idx="9">
                  <c:v>63.98043414808577</c:v>
                </c:pt>
                <c:pt idx="10">
                  <c:v>62.713777281365935</c:v>
                </c:pt>
                <c:pt idx="11">
                  <c:v>64.333871053155477</c:v>
                </c:pt>
                <c:pt idx="12">
                  <c:v>64.845391498377055</c:v>
                </c:pt>
                <c:pt idx="13">
                  <c:v>65.481339654173425</c:v>
                </c:pt>
                <c:pt idx="14">
                  <c:v>66.178675416206559</c:v>
                </c:pt>
                <c:pt idx="15">
                  <c:v>66.761342751637855</c:v>
                </c:pt>
                <c:pt idx="16">
                  <c:v>67.345987014466075</c:v>
                </c:pt>
                <c:pt idx="17">
                  <c:v>67.9152517795048</c:v>
                </c:pt>
                <c:pt idx="18">
                  <c:v>68.444150033957996</c:v>
                </c:pt>
                <c:pt idx="19">
                  <c:v>68.99273434287268</c:v>
                </c:pt>
                <c:pt idx="20">
                  <c:v>69.564492616933038</c:v>
                </c:pt>
                <c:pt idx="21">
                  <c:v>70.158920390941844</c:v>
                </c:pt>
                <c:pt idx="22">
                  <c:v>70.806369005891909</c:v>
                </c:pt>
                <c:pt idx="23">
                  <c:v>71.457830678733956</c:v>
                </c:pt>
                <c:pt idx="24">
                  <c:v>72.129559958401146</c:v>
                </c:pt>
                <c:pt idx="25">
                  <c:v>72.841027791839451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58.283605338691537</c:v>
                </c:pt>
                <c:pt idx="1">
                  <c:v>62.438656666239659</c:v>
                </c:pt>
                <c:pt idx="2">
                  <c:v>63.435163127295894</c:v>
                </c:pt>
                <c:pt idx="3">
                  <c:v>61.200246599399314</c:v>
                </c:pt>
                <c:pt idx="4">
                  <c:v>59.890733614086543</c:v>
                </c:pt>
                <c:pt idx="5">
                  <c:v>59.9616388197596</c:v>
                </c:pt>
                <c:pt idx="6">
                  <c:v>60.203090473839545</c:v>
                </c:pt>
                <c:pt idx="7">
                  <c:v>60.391269855376166</c:v>
                </c:pt>
                <c:pt idx="8">
                  <c:v>61.250577967415502</c:v>
                </c:pt>
                <c:pt idx="9">
                  <c:v>58.340733879680997</c:v>
                </c:pt>
                <c:pt idx="10">
                  <c:v>58.020117365552835</c:v>
                </c:pt>
                <c:pt idx="11">
                  <c:v>57.664649696554804</c:v>
                </c:pt>
                <c:pt idx="12">
                  <c:v>57.792252395599277</c:v>
                </c:pt>
                <c:pt idx="13">
                  <c:v>57.99740579545206</c:v>
                </c:pt>
                <c:pt idx="14">
                  <c:v>58.248326496832583</c:v>
                </c:pt>
                <c:pt idx="15">
                  <c:v>58.341470158001371</c:v>
                </c:pt>
                <c:pt idx="16">
                  <c:v>58.382628884588996</c:v>
                </c:pt>
                <c:pt idx="17">
                  <c:v>58.36623619135365</c:v>
                </c:pt>
                <c:pt idx="18">
                  <c:v>58.348105270590004</c:v>
                </c:pt>
                <c:pt idx="19">
                  <c:v>58.338995289937465</c:v>
                </c:pt>
                <c:pt idx="20">
                  <c:v>58.376606851489129</c:v>
                </c:pt>
                <c:pt idx="21">
                  <c:v>58.368115499210404</c:v>
                </c:pt>
                <c:pt idx="22">
                  <c:v>58.41790997149711</c:v>
                </c:pt>
                <c:pt idx="23">
                  <c:v>58.444027567041914</c:v>
                </c:pt>
                <c:pt idx="24">
                  <c:v>58.458970651390231</c:v>
                </c:pt>
                <c:pt idx="25">
                  <c:v>58.481806377866789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35.215205857845405</c:v>
                </c:pt>
                <c:pt idx="1">
                  <c:v>34.885104354381014</c:v>
                </c:pt>
                <c:pt idx="2">
                  <c:v>34.093431792942503</c:v>
                </c:pt>
                <c:pt idx="3">
                  <c:v>35.36628486774076</c:v>
                </c:pt>
                <c:pt idx="4">
                  <c:v>36.640939266548131</c:v>
                </c:pt>
                <c:pt idx="5">
                  <c:v>37.077078911804065</c:v>
                </c:pt>
                <c:pt idx="6">
                  <c:v>39.923719630182752</c:v>
                </c:pt>
                <c:pt idx="7">
                  <c:v>41.470223023278365</c:v>
                </c:pt>
                <c:pt idx="8">
                  <c:v>43.905002595887609</c:v>
                </c:pt>
                <c:pt idx="9">
                  <c:v>41.822777005647005</c:v>
                </c:pt>
                <c:pt idx="10">
                  <c:v>37.325004539518119</c:v>
                </c:pt>
                <c:pt idx="11">
                  <c:v>42.230906624289261</c:v>
                </c:pt>
                <c:pt idx="12">
                  <c:v>42.506390581771697</c:v>
                </c:pt>
                <c:pt idx="13">
                  <c:v>42.946815967582822</c:v>
                </c:pt>
                <c:pt idx="14">
                  <c:v>43.35579835365931</c:v>
                </c:pt>
                <c:pt idx="15">
                  <c:v>43.568166338608265</c:v>
                </c:pt>
                <c:pt idx="16">
                  <c:v>43.70806226417681</c:v>
                </c:pt>
                <c:pt idx="17">
                  <c:v>43.829358926272654</c:v>
                </c:pt>
                <c:pt idx="18">
                  <c:v>43.963277072348234</c:v>
                </c:pt>
                <c:pt idx="19">
                  <c:v>44.075055142698531</c:v>
                </c:pt>
                <c:pt idx="20">
                  <c:v>44.18075539299457</c:v>
                </c:pt>
                <c:pt idx="21">
                  <c:v>44.296338736469963</c:v>
                </c:pt>
                <c:pt idx="22">
                  <c:v>44.402079297896172</c:v>
                </c:pt>
                <c:pt idx="23">
                  <c:v>44.512146546839588</c:v>
                </c:pt>
                <c:pt idx="24">
                  <c:v>44.598264585931432</c:v>
                </c:pt>
                <c:pt idx="25">
                  <c:v>44.67607212131243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78.864999398005494</c:v>
                </c:pt>
                <c:pt idx="1">
                  <c:v>73.710676241525107</c:v>
                </c:pt>
                <c:pt idx="2">
                  <c:v>76.439734985962758</c:v>
                </c:pt>
                <c:pt idx="3">
                  <c:v>77.685137972038461</c:v>
                </c:pt>
                <c:pt idx="4">
                  <c:v>83.572156150526922</c:v>
                </c:pt>
                <c:pt idx="5">
                  <c:v>84.624929870435494</c:v>
                </c:pt>
                <c:pt idx="6">
                  <c:v>83.221591806887886</c:v>
                </c:pt>
                <c:pt idx="7">
                  <c:v>85.531713679112812</c:v>
                </c:pt>
                <c:pt idx="8">
                  <c:v>89.644637353362256</c:v>
                </c:pt>
                <c:pt idx="9">
                  <c:v>90.883435198966353</c:v>
                </c:pt>
                <c:pt idx="10">
                  <c:v>83.257070259480699</c:v>
                </c:pt>
                <c:pt idx="11">
                  <c:v>84.246732126663318</c:v>
                </c:pt>
                <c:pt idx="12">
                  <c:v>84.220977892109403</c:v>
                </c:pt>
                <c:pt idx="13">
                  <c:v>84.25213414390079</c:v>
                </c:pt>
                <c:pt idx="14">
                  <c:v>84.327845191802581</c:v>
                </c:pt>
                <c:pt idx="15">
                  <c:v>84.167403794149692</c:v>
                </c:pt>
                <c:pt idx="16">
                  <c:v>83.959494317382422</c:v>
                </c:pt>
                <c:pt idx="17">
                  <c:v>83.698920556137693</c:v>
                </c:pt>
                <c:pt idx="18">
                  <c:v>83.429677560558375</c:v>
                </c:pt>
                <c:pt idx="19">
                  <c:v>83.155255846152798</c:v>
                </c:pt>
                <c:pt idx="20">
                  <c:v>82.875084232104783</c:v>
                </c:pt>
                <c:pt idx="21">
                  <c:v>82.579273251975778</c:v>
                </c:pt>
                <c:pt idx="22">
                  <c:v>82.260772302589729</c:v>
                </c:pt>
                <c:pt idx="23">
                  <c:v>81.940393486340568</c:v>
                </c:pt>
                <c:pt idx="24">
                  <c:v>81.628831604817378</c:v>
                </c:pt>
                <c:pt idx="25">
                  <c:v>81.298986851846138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101.97139853301871</c:v>
                </c:pt>
                <c:pt idx="1">
                  <c:v>199.41667905898146</c:v>
                </c:pt>
                <c:pt idx="2">
                  <c:v>107.10831599584851</c:v>
                </c:pt>
                <c:pt idx="3">
                  <c:v>65.311246991278807</c:v>
                </c:pt>
                <c:pt idx="4">
                  <c:v>63.483466278007569</c:v>
                </c:pt>
                <c:pt idx="5">
                  <c:v>72.841027791839451</c:v>
                </c:pt>
                <c:pt idx="6">
                  <c:v>58.481806377866789</c:v>
                </c:pt>
                <c:pt idx="7">
                  <c:v>44.67607212131243</c:v>
                </c:pt>
                <c:pt idx="8">
                  <c:v>81.298986851846138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86.929423428243467</c:v>
                </c:pt>
                <c:pt idx="1">
                  <c:v>164.64996222506116</c:v>
                </c:pt>
                <c:pt idx="2">
                  <c:v>100.00663333144892</c:v>
                </c:pt>
                <c:pt idx="3">
                  <c:v>76.036727062138581</c:v>
                </c:pt>
                <c:pt idx="4">
                  <c:v>60.666284507190149</c:v>
                </c:pt>
                <c:pt idx="5">
                  <c:v>62.713777281365935</c:v>
                </c:pt>
                <c:pt idx="6">
                  <c:v>58.020117365552835</c:v>
                </c:pt>
                <c:pt idx="7">
                  <c:v>37.325004539518119</c:v>
                </c:pt>
                <c:pt idx="8">
                  <c:v>83.257070259480699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12.833225545913516</c:v>
                </c:pt>
                <c:pt idx="1">
                  <c:v>25.09683359057091</c:v>
                </c:pt>
                <c:pt idx="2">
                  <c:v>13.479712907660254</c:v>
                </c:pt>
                <c:pt idx="3">
                  <c:v>8.2195005205557621</c:v>
                </c:pt>
                <c:pt idx="4">
                  <c:v>7.9894720765084317</c:v>
                </c:pt>
                <c:pt idx="5">
                  <c:v>9.1671326675601428</c:v>
                </c:pt>
                <c:pt idx="6">
                  <c:v>7.3600070448831794</c:v>
                </c:pt>
                <c:pt idx="7">
                  <c:v>5.6225384596706522</c:v>
                </c:pt>
                <c:pt idx="8">
                  <c:v>10.231577186677157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11.914587129781662</c:v>
                </c:pt>
                <c:pt idx="1">
                  <c:v>22.567000256996756</c:v>
                </c:pt>
                <c:pt idx="2">
                  <c:v>13.706955589866975</c:v>
                </c:pt>
                <c:pt idx="3">
                  <c:v>10.421629109194509</c:v>
                </c:pt>
                <c:pt idx="4">
                  <c:v>8.314949117288144</c:v>
                </c:pt>
                <c:pt idx="5">
                  <c:v>8.595579427411538</c:v>
                </c:pt>
                <c:pt idx="6">
                  <c:v>7.952264220441589</c:v>
                </c:pt>
                <c:pt idx="7">
                  <c:v>5.1157824493415109</c:v>
                </c:pt>
                <c:pt idx="8">
                  <c:v>11.411252699677322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10.825928063158093</c:v>
                </c:pt>
                <c:pt idx="1">
                  <c:v>19.998811848925058</c:v>
                </c:pt>
                <c:pt idx="2">
                  <c:v>12.549951605988795</c:v>
                </c:pt>
                <c:pt idx="3">
                  <c:v>11.125715694181642</c:v>
                </c:pt>
                <c:pt idx="4">
                  <c:v>10.088269630989537</c:v>
                </c:pt>
                <c:pt idx="5">
                  <c:v>8.3518686841272256</c:v>
                </c:pt>
                <c:pt idx="6">
                  <c:v>8.9315020212645564</c:v>
                </c:pt>
                <c:pt idx="7">
                  <c:v>5.5227644167429899</c:v>
                </c:pt>
                <c:pt idx="8">
                  <c:v>12.605188034622103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9.3270968291804895E-2</c:v>
                </c:pt>
                <c:pt idx="1">
                  <c:v>0.10393522051302903</c:v>
                </c:pt>
                <c:pt idx="2">
                  <c:v>0.10665864254724511</c:v>
                </c:pt>
                <c:pt idx="3">
                  <c:v>0.10777220753631962</c:v>
                </c:pt>
                <c:pt idx="4">
                  <c:v>0.10539009240116304</c:v>
                </c:pt>
                <c:pt idx="5">
                  <c:v>0.10825928063158094</c:v>
                </c:pt>
                <c:pt idx="6">
                  <c:v>0.10775027476407097</c:v>
                </c:pt>
                <c:pt idx="7">
                  <c:v>0.1146711620118831</c:v>
                </c:pt>
                <c:pt idx="8">
                  <c:v>0.11331802152671137</c:v>
                </c:pt>
                <c:pt idx="9">
                  <c:v>0.11643090470131751</c:v>
                </c:pt>
                <c:pt idx="10">
                  <c:v>0.11914587129781662</c:v>
                </c:pt>
                <c:pt idx="11">
                  <c:v>0.11552503923509189</c:v>
                </c:pt>
                <c:pt idx="12">
                  <c:v>0.11644178952240897</c:v>
                </c:pt>
                <c:pt idx="13">
                  <c:v>0.11737881400040293</c:v>
                </c:pt>
                <c:pt idx="14">
                  <c:v>0.11832709541910783</c:v>
                </c:pt>
                <c:pt idx="15">
                  <c:v>0.11922865501516351</c:v>
                </c:pt>
                <c:pt idx="16">
                  <c:v>0.12013289020541491</c:v>
                </c:pt>
                <c:pt idx="17">
                  <c:v>0.12104578277131235</c:v>
                </c:pt>
                <c:pt idx="18">
                  <c:v>0.12194215026353539</c:v>
                </c:pt>
                <c:pt idx="19">
                  <c:v>0.12282092267676739</c:v>
                </c:pt>
                <c:pt idx="20">
                  <c:v>0.12369259100817019</c:v>
                </c:pt>
                <c:pt idx="21">
                  <c:v>0.12457547966805524</c:v>
                </c:pt>
                <c:pt idx="22">
                  <c:v>0.1254673511263017</c:v>
                </c:pt>
                <c:pt idx="23">
                  <c:v>0.12638888499200285</c:v>
                </c:pt>
                <c:pt idx="24">
                  <c:v>0.12734658057769785</c:v>
                </c:pt>
                <c:pt idx="25">
                  <c:v>0.12833225545913515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0.19544737117948843</c:v>
                </c:pt>
                <c:pt idx="1">
                  <c:v>0.19093133248700039</c:v>
                </c:pt>
                <c:pt idx="2">
                  <c:v>0.19389999416008311</c:v>
                </c:pt>
                <c:pt idx="3">
                  <c:v>0.20078414612806025</c:v>
                </c:pt>
                <c:pt idx="4">
                  <c:v>0.20254969198591341</c:v>
                </c:pt>
                <c:pt idx="5">
                  <c:v>0.19998811848925058</c:v>
                </c:pt>
                <c:pt idx="6">
                  <c:v>0.20293457881142343</c:v>
                </c:pt>
                <c:pt idx="7">
                  <c:v>0.20389198917950418</c:v>
                </c:pt>
                <c:pt idx="8">
                  <c:v>0.20546626729448852</c:v>
                </c:pt>
                <c:pt idx="9">
                  <c:v>0.21627858375171613</c:v>
                </c:pt>
                <c:pt idx="10">
                  <c:v>0.22567000256996758</c:v>
                </c:pt>
                <c:pt idx="11">
                  <c:v>0.23127420451042938</c:v>
                </c:pt>
                <c:pt idx="12">
                  <c:v>0.23231987413148897</c:v>
                </c:pt>
                <c:pt idx="13">
                  <c:v>0.23356288635071309</c:v>
                </c:pt>
                <c:pt idx="14">
                  <c:v>0.23483617857363265</c:v>
                </c:pt>
                <c:pt idx="15">
                  <c:v>0.23625148603614179</c:v>
                </c:pt>
                <c:pt idx="16">
                  <c:v>0.23777196520602092</c:v>
                </c:pt>
                <c:pt idx="17">
                  <c:v>0.2393527838812344</c:v>
                </c:pt>
                <c:pt idx="18">
                  <c:v>0.24091512154899047</c:v>
                </c:pt>
                <c:pt idx="19">
                  <c:v>0.24233620618129437</c:v>
                </c:pt>
                <c:pt idx="20">
                  <c:v>0.24370085281612852</c:v>
                </c:pt>
                <c:pt idx="21">
                  <c:v>0.24511309433005329</c:v>
                </c:pt>
                <c:pt idx="22">
                  <c:v>0.24665894136231759</c:v>
                </c:pt>
                <c:pt idx="23">
                  <c:v>0.24807772643311524</c:v>
                </c:pt>
                <c:pt idx="24">
                  <c:v>0.24954352209666369</c:v>
                </c:pt>
                <c:pt idx="25">
                  <c:v>0.25096833590570911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0.11936984519957942</c:v>
                </c:pt>
                <c:pt idx="1">
                  <c:v>0.12007479100977898</c:v>
                </c:pt>
                <c:pt idx="2">
                  <c:v>0.12528046534405474</c:v>
                </c:pt>
                <c:pt idx="3">
                  <c:v>0.12445264963223981</c:v>
                </c:pt>
                <c:pt idx="4">
                  <c:v>0.12525887104173347</c:v>
                </c:pt>
                <c:pt idx="5">
                  <c:v>0.12549951605988796</c:v>
                </c:pt>
                <c:pt idx="6">
                  <c:v>0.12794905330118136</c:v>
                </c:pt>
                <c:pt idx="7">
                  <c:v>0.13064203272398864</c:v>
                </c:pt>
                <c:pt idx="8">
                  <c:v>0.12854521133053695</c:v>
                </c:pt>
                <c:pt idx="9">
                  <c:v>0.12817515348552438</c:v>
                </c:pt>
                <c:pt idx="10">
                  <c:v>0.13706955589866976</c:v>
                </c:pt>
                <c:pt idx="11">
                  <c:v>0.12862577358849522</c:v>
                </c:pt>
                <c:pt idx="12">
                  <c:v>0.12880097047176947</c:v>
                </c:pt>
                <c:pt idx="13">
                  <c:v>0.12904841282406668</c:v>
                </c:pt>
                <c:pt idx="14">
                  <c:v>0.12943508317470517</c:v>
                </c:pt>
                <c:pt idx="15">
                  <c:v>0.12989136439537113</c:v>
                </c:pt>
                <c:pt idx="16">
                  <c:v>0.13034942937552024</c:v>
                </c:pt>
                <c:pt idx="17">
                  <c:v>0.13080008662787376</c:v>
                </c:pt>
                <c:pt idx="18">
                  <c:v>0.13119474047947097</c:v>
                </c:pt>
                <c:pt idx="19">
                  <c:v>0.13161600914198818</c:v>
                </c:pt>
                <c:pt idx="20">
                  <c:v>0.13203210234071006</c:v>
                </c:pt>
                <c:pt idx="21">
                  <c:v>0.13255312770766228</c:v>
                </c:pt>
                <c:pt idx="22">
                  <c:v>0.13314320645658254</c:v>
                </c:pt>
                <c:pt idx="23">
                  <c:v>0.13368668262331448</c:v>
                </c:pt>
                <c:pt idx="24">
                  <c:v>0.13424388110740851</c:v>
                </c:pt>
                <c:pt idx="25">
                  <c:v>0.13479712907660255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0.11749781389311779</c:v>
                </c:pt>
                <c:pt idx="1">
                  <c:v>0.11277621017825799</c:v>
                </c:pt>
                <c:pt idx="2">
                  <c:v>0.1124801272670044</c:v>
                </c:pt>
                <c:pt idx="3">
                  <c:v>0.1099058393995874</c:v>
                </c:pt>
                <c:pt idx="4">
                  <c:v>0.10959330878016438</c:v>
                </c:pt>
                <c:pt idx="5">
                  <c:v>0.11125715694181641</c:v>
                </c:pt>
                <c:pt idx="6">
                  <c:v>0.10558038070126244</c:v>
                </c:pt>
                <c:pt idx="7">
                  <c:v>0.10798616880568286</c:v>
                </c:pt>
                <c:pt idx="8">
                  <c:v>0.10743369996188555</c:v>
                </c:pt>
                <c:pt idx="9">
                  <c:v>0.10302534465107095</c:v>
                </c:pt>
                <c:pt idx="10">
                  <c:v>0.10421629109194509</c:v>
                </c:pt>
                <c:pt idx="11">
                  <c:v>0.10035179186939223</c:v>
                </c:pt>
                <c:pt idx="12">
                  <c:v>9.9296672050560961E-2</c:v>
                </c:pt>
                <c:pt idx="13">
                  <c:v>9.8170452207956629E-2</c:v>
                </c:pt>
                <c:pt idx="14">
                  <c:v>9.7019584461771502E-2</c:v>
                </c:pt>
                <c:pt idx="15">
                  <c:v>9.5772247948102004E-2</c:v>
                </c:pt>
                <c:pt idx="16">
                  <c:v>9.445056741277516E-2</c:v>
                </c:pt>
                <c:pt idx="17">
                  <c:v>9.3087770474920312E-2</c:v>
                </c:pt>
                <c:pt idx="18">
                  <c:v>9.1845281522564298E-2</c:v>
                </c:pt>
                <c:pt idx="19">
                  <c:v>9.0659336463874127E-2</c:v>
                </c:pt>
                <c:pt idx="20">
                  <c:v>8.9539680743275105E-2</c:v>
                </c:pt>
                <c:pt idx="21">
                  <c:v>8.8257885227178715E-2</c:v>
                </c:pt>
                <c:pt idx="22">
                  <c:v>8.6649587312948514E-2</c:v>
                </c:pt>
                <c:pt idx="23">
                  <c:v>8.5219662367184396E-2</c:v>
                </c:pt>
                <c:pt idx="24">
                  <c:v>8.3703511733372482E-2</c:v>
                </c:pt>
                <c:pt idx="25">
                  <c:v>8.2195005205557614E-2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0.10317042246394696</c:v>
                </c:pt>
                <c:pt idx="1">
                  <c:v>0.10284671604826302</c:v>
                </c:pt>
                <c:pt idx="2">
                  <c:v>9.9478371969988738E-2</c:v>
                </c:pt>
                <c:pt idx="3">
                  <c:v>9.8039042910648244E-2</c:v>
                </c:pt>
                <c:pt idx="4">
                  <c:v>0.10041241087115953</c:v>
                </c:pt>
                <c:pt idx="5">
                  <c:v>0.10088269630989537</c:v>
                </c:pt>
                <c:pt idx="6">
                  <c:v>9.8490445418755942E-2</c:v>
                </c:pt>
                <c:pt idx="7">
                  <c:v>9.3954637756862094E-2</c:v>
                </c:pt>
                <c:pt idx="8">
                  <c:v>8.9813900150939832E-2</c:v>
                </c:pt>
                <c:pt idx="9">
                  <c:v>8.8755309638203272E-2</c:v>
                </c:pt>
                <c:pt idx="10">
                  <c:v>8.3149491172881437E-2</c:v>
                </c:pt>
                <c:pt idx="11">
                  <c:v>8.5231042934543963E-2</c:v>
                </c:pt>
                <c:pt idx="12">
                  <c:v>8.4908574397982314E-2</c:v>
                </c:pt>
                <c:pt idx="13">
                  <c:v>8.4894367381656871E-2</c:v>
                </c:pt>
                <c:pt idx="14">
                  <c:v>8.4730400475379081E-2</c:v>
                </c:pt>
                <c:pt idx="15">
                  <c:v>8.4295340037288641E-2</c:v>
                </c:pt>
                <c:pt idx="16">
                  <c:v>8.3808045969859885E-2</c:v>
                </c:pt>
                <c:pt idx="17">
                  <c:v>8.331693223029385E-2</c:v>
                </c:pt>
                <c:pt idx="18">
                  <c:v>8.2848571865338255E-2</c:v>
                </c:pt>
                <c:pt idx="19">
                  <c:v>8.2419389839145013E-2</c:v>
                </c:pt>
                <c:pt idx="20">
                  <c:v>8.2000096170844694E-2</c:v>
                </c:pt>
                <c:pt idx="21">
                  <c:v>8.1582276353826991E-2</c:v>
                </c:pt>
                <c:pt idx="22">
                  <c:v>8.1176390788555139E-2</c:v>
                </c:pt>
                <c:pt idx="23">
                  <c:v>8.0763302401104201E-2</c:v>
                </c:pt>
                <c:pt idx="24">
                  <c:v>8.0338058631568093E-2</c:v>
                </c:pt>
                <c:pt idx="25">
                  <c:v>7.9894720765084318E-2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8.2642515420381452E-2</c:v>
                </c:pt>
                <c:pt idx="1">
                  <c:v>7.9758464745157506E-2</c:v>
                </c:pt>
                <c:pt idx="2">
                  <c:v>8.0074360772764225E-2</c:v>
                </c:pt>
                <c:pt idx="3">
                  <c:v>8.2834966761993464E-2</c:v>
                </c:pt>
                <c:pt idx="4">
                  <c:v>8.362834873684423E-2</c:v>
                </c:pt>
                <c:pt idx="5">
                  <c:v>8.3518686841272255E-2</c:v>
                </c:pt>
                <c:pt idx="6">
                  <c:v>8.6982725024647642E-2</c:v>
                </c:pt>
                <c:pt idx="7">
                  <c:v>8.5525941220441756E-2</c:v>
                </c:pt>
                <c:pt idx="8">
                  <c:v>8.4094509295065387E-2</c:v>
                </c:pt>
                <c:pt idx="9">
                  <c:v>8.7138193247293202E-2</c:v>
                </c:pt>
                <c:pt idx="10">
                  <c:v>8.5955794274115385E-2</c:v>
                </c:pt>
                <c:pt idx="11">
                  <c:v>8.7769696587454676E-2</c:v>
                </c:pt>
                <c:pt idx="12">
                  <c:v>8.7954577080510341E-2</c:v>
                </c:pt>
                <c:pt idx="13">
                  <c:v>8.8015865723674314E-2</c:v>
                </c:pt>
                <c:pt idx="14">
                  <c:v>8.8108068901152095E-2</c:v>
                </c:pt>
                <c:pt idx="15">
                  <c:v>8.8339970719299749E-2</c:v>
                </c:pt>
                <c:pt idx="16">
                  <c:v>8.8632033426159343E-2</c:v>
                </c:pt>
                <c:pt idx="17">
                  <c:v>8.8943786503624181E-2</c:v>
                </c:pt>
                <c:pt idx="18">
                  <c:v>8.9196407904113151E-2</c:v>
                </c:pt>
                <c:pt idx="19">
                  <c:v>8.9478472769576031E-2</c:v>
                </c:pt>
                <c:pt idx="20">
                  <c:v>8.9762372971003382E-2</c:v>
                </c:pt>
                <c:pt idx="21">
                  <c:v>9.0078872084931511E-2</c:v>
                </c:pt>
                <c:pt idx="22">
                  <c:v>9.0457547550956849E-2</c:v>
                </c:pt>
                <c:pt idx="23">
                  <c:v>9.0833300298889488E-2</c:v>
                </c:pt>
                <c:pt idx="24">
                  <c:v>9.1230602417064349E-2</c:v>
                </c:pt>
                <c:pt idx="25">
                  <c:v>9.1671326675601433E-2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9.7588411571735173E-2</c:v>
                </c:pt>
                <c:pt idx="1">
                  <c:v>0.10575097965086465</c:v>
                </c:pt>
                <c:pt idx="2">
                  <c:v>0.10287411576052359</c:v>
                </c:pt>
                <c:pt idx="3">
                  <c:v>9.7010206002243443E-2</c:v>
                </c:pt>
                <c:pt idx="4">
                  <c:v>9.083753886838429E-2</c:v>
                </c:pt>
                <c:pt idx="5">
                  <c:v>8.9315020212645563E-2</c:v>
                </c:pt>
                <c:pt idx="6">
                  <c:v>8.8758070707712827E-2</c:v>
                </c:pt>
                <c:pt idx="7">
                  <c:v>8.486282253992386E-2</c:v>
                </c:pt>
                <c:pt idx="8">
                  <c:v>8.5313152681127519E-2</c:v>
                </c:pt>
                <c:pt idx="9">
                  <c:v>7.945719985628838E-2</c:v>
                </c:pt>
                <c:pt idx="10">
                  <c:v>7.9522642204415891E-2</c:v>
                </c:pt>
                <c:pt idx="11">
                  <c:v>7.8670981938995743E-2</c:v>
                </c:pt>
                <c:pt idx="12">
                  <c:v>7.8387885407589286E-2</c:v>
                </c:pt>
                <c:pt idx="13">
                  <c:v>7.7956436257617306E-2</c:v>
                </c:pt>
                <c:pt idx="14">
                  <c:v>7.754986832363997E-2</c:v>
                </c:pt>
                <c:pt idx="15">
                  <c:v>7.7198623530565544E-2</c:v>
                </c:pt>
                <c:pt idx="16">
                  <c:v>7.6835626652772007E-2</c:v>
                </c:pt>
                <c:pt idx="17">
                  <c:v>7.6438118313660972E-2</c:v>
                </c:pt>
                <c:pt idx="18">
                  <c:v>7.6039243610528301E-2</c:v>
                </c:pt>
                <c:pt idx="19">
                  <c:v>7.5661361318322004E-2</c:v>
                </c:pt>
                <c:pt idx="20">
                  <c:v>7.5326111926668451E-2</c:v>
                </c:pt>
                <c:pt idx="21">
                  <c:v>7.4940349432325415E-2</c:v>
                </c:pt>
                <c:pt idx="22">
                  <c:v>7.463086927440804E-2</c:v>
                </c:pt>
                <c:pt idx="23">
                  <c:v>7.429086296421207E-2</c:v>
                </c:pt>
                <c:pt idx="24">
                  <c:v>7.3939825950465068E-2</c:v>
                </c:pt>
                <c:pt idx="25">
                  <c:v>7.3600070448831795E-2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5.8963339396532061E-2</c:v>
                </c:pt>
                <c:pt idx="1">
                  <c:v>5.9084134055259661E-2</c:v>
                </c:pt>
                <c:pt idx="2">
                  <c:v>5.5290023325115276E-2</c:v>
                </c:pt>
                <c:pt idx="3">
                  <c:v>5.606007771522984E-2</c:v>
                </c:pt>
                <c:pt idx="4">
                  <c:v>5.5574085404362573E-2</c:v>
                </c:pt>
                <c:pt idx="5">
                  <c:v>5.5227644167429903E-2</c:v>
                </c:pt>
                <c:pt idx="6">
                  <c:v>5.8859973831251522E-2</c:v>
                </c:pt>
                <c:pt idx="7">
                  <c:v>5.827465104713711E-2</c:v>
                </c:pt>
                <c:pt idx="8">
                  <c:v>6.1153287270544754E-2</c:v>
                </c:pt>
                <c:pt idx="9">
                  <c:v>5.6960557917151225E-2</c:v>
                </c:pt>
                <c:pt idx="10">
                  <c:v>5.1157824493415105E-2</c:v>
                </c:pt>
                <c:pt idx="11">
                  <c:v>5.7614967051562112E-2</c:v>
                </c:pt>
                <c:pt idx="12">
                  <c:v>5.7654545997031847E-2</c:v>
                </c:pt>
                <c:pt idx="13">
                  <c:v>5.7726387508646594E-2</c:v>
                </c:pt>
                <c:pt idx="14">
                  <c:v>5.7722455830132684E-2</c:v>
                </c:pt>
                <c:pt idx="15">
                  <c:v>5.7650286528304021E-2</c:v>
                </c:pt>
                <c:pt idx="16">
                  <c:v>5.7522869696141544E-2</c:v>
                </c:pt>
                <c:pt idx="17">
                  <c:v>5.7400201586317881E-2</c:v>
                </c:pt>
                <c:pt idx="18">
                  <c:v>5.7292937272230941E-2</c:v>
                </c:pt>
                <c:pt idx="19">
                  <c:v>5.7162086109012501E-2</c:v>
                </c:pt>
                <c:pt idx="20">
                  <c:v>5.7008529704438898E-2</c:v>
                </c:pt>
                <c:pt idx="21">
                  <c:v>5.6873227362096657E-2</c:v>
                </c:pt>
                <c:pt idx="22">
                  <c:v>5.6725168312423711E-2</c:v>
                </c:pt>
                <c:pt idx="23">
                  <c:v>5.6581415022447915E-2</c:v>
                </c:pt>
                <c:pt idx="24">
                  <c:v>5.6408586816232953E-2</c:v>
                </c:pt>
                <c:pt idx="25">
                  <c:v>5.6225384596706521E-2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0.13204931258341385</c:v>
                </c:pt>
                <c:pt idx="1">
                  <c:v>0.12484215131238895</c:v>
                </c:pt>
                <c:pt idx="2">
                  <c:v>0.12396389885322093</c:v>
                </c:pt>
                <c:pt idx="3">
                  <c:v>0.12314086391367784</c:v>
                </c:pt>
                <c:pt idx="4">
                  <c:v>0.12675565191027516</c:v>
                </c:pt>
                <c:pt idx="5">
                  <c:v>0.12605188034622103</c:v>
                </c:pt>
                <c:pt idx="6">
                  <c:v>0.12269449743969396</c:v>
                </c:pt>
                <c:pt idx="7">
                  <c:v>0.12019059471457634</c:v>
                </c:pt>
                <c:pt idx="8">
                  <c:v>0.12486195048870012</c:v>
                </c:pt>
                <c:pt idx="9">
                  <c:v>0.12377875275143503</c:v>
                </c:pt>
                <c:pt idx="10">
                  <c:v>0.11411252699677321</c:v>
                </c:pt>
                <c:pt idx="11">
                  <c:v>0.11493650228403487</c:v>
                </c:pt>
                <c:pt idx="12">
                  <c:v>0.11423511094065784</c:v>
                </c:pt>
                <c:pt idx="13">
                  <c:v>0.11324637774526568</c:v>
                </c:pt>
                <c:pt idx="14">
                  <c:v>0.11227126484047908</c:v>
                </c:pt>
                <c:pt idx="15">
                  <c:v>0.11137202578976366</c:v>
                </c:pt>
                <c:pt idx="16">
                  <c:v>0.110496572055336</c:v>
                </c:pt>
                <c:pt idx="17">
                  <c:v>0.10961453761076219</c:v>
                </c:pt>
                <c:pt idx="18">
                  <c:v>0.10872554553322818</c:v>
                </c:pt>
                <c:pt idx="19">
                  <c:v>0.10784621550002048</c:v>
                </c:pt>
                <c:pt idx="20">
                  <c:v>0.10693766231876076</c:v>
                </c:pt>
                <c:pt idx="21">
                  <c:v>0.10602568783386994</c:v>
                </c:pt>
                <c:pt idx="22">
                  <c:v>0.10509093781550581</c:v>
                </c:pt>
                <c:pt idx="23">
                  <c:v>0.10415816289772946</c:v>
                </c:pt>
                <c:pt idx="24">
                  <c:v>0.10324543066952692</c:v>
                </c:pt>
                <c:pt idx="25">
                  <c:v>0.10231577186677157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12.808475846788141</c:v>
                </c:pt>
                <c:pt idx="1">
                  <c:v>24.538580264685322</c:v>
                </c:pt>
                <c:pt idx="2">
                  <c:v>9.8573527635590636</c:v>
                </c:pt>
                <c:pt idx="3">
                  <c:v>0.95293976905848865</c:v>
                </c:pt>
                <c:pt idx="4">
                  <c:v>-2.5598108635842891</c:v>
                </c:pt>
                <c:pt idx="5">
                  <c:v>7.9101637371976423</c:v>
                </c:pt>
                <c:pt idx="6">
                  <c:v>-1.6209049400786029</c:v>
                </c:pt>
                <c:pt idx="7">
                  <c:v>4.7456980938429396</c:v>
                </c:pt>
                <c:pt idx="8">
                  <c:v>6.2585053285308589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1.4410795294434564</c:v>
                </c:pt>
                <c:pt idx="1">
                  <c:v>5.8493586126174648</c:v>
                </c:pt>
                <c:pt idx="2">
                  <c:v>5.895180461084081</c:v>
                </c:pt>
                <c:pt idx="3">
                  <c:v>0.39129498019164544</c:v>
                </c:pt>
                <c:pt idx="4">
                  <c:v>-4.5015027968738153</c:v>
                </c:pt>
                <c:pt idx="5">
                  <c:v>-1.2666568667198348</c:v>
                </c:pt>
                <c:pt idx="6">
                  <c:v>-0.32061651412816161</c:v>
                </c:pt>
                <c:pt idx="7">
                  <c:v>-4.497772466128886</c:v>
                </c:pt>
                <c:pt idx="8">
                  <c:v>-7.6263649394856543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3.1754864836761101</c:v>
                </c:pt>
                <c:pt idx="1">
                  <c:v>13.892845820004396</c:v>
                </c:pt>
                <c:pt idx="2">
                  <c:v>-1.8435727342062904</c:v>
                </c:pt>
                <c:pt idx="3">
                  <c:v>-3.6585745758235362</c:v>
                </c:pt>
                <c:pt idx="4">
                  <c:v>3.0384014098700831</c:v>
                </c:pt>
                <c:pt idx="5">
                  <c:v>4.0475654702719197</c:v>
                </c:pt>
                <c:pt idx="6">
                  <c:v>0.32135279244853621</c:v>
                </c:pt>
                <c:pt idx="7">
                  <c:v>6.2431617990901458</c:v>
                </c:pt>
                <c:pt idx="8">
                  <c:v>0.91033353466899314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11.866488621099137</c:v>
                </c:pt>
                <c:pt idx="1">
                  <c:v>20.873871013915902</c:v>
                </c:pt>
                <c:pt idx="2">
                  <c:v>8.9452553986058803</c:v>
                </c:pt>
                <c:pt idx="3">
                  <c:v>-7.066905495036238</c:v>
                </c:pt>
                <c:pt idx="4">
                  <c:v>-0.22121963905266284</c:v>
                </c:pt>
                <c:pt idx="5">
                  <c:v>6.0796850402015963</c:v>
                </c:pt>
                <c:pt idx="6">
                  <c:v>0.14033621986541789</c:v>
                </c:pt>
                <c:pt idx="7">
                  <c:v>1.1079057827041652</c:v>
                </c:pt>
                <c:pt idx="8">
                  <c:v>-2.8684169423035542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15.041975104775247</c:v>
                </c:pt>
                <c:pt idx="1">
                  <c:v>34.766716833920299</c:v>
                </c:pt>
                <c:pt idx="2">
                  <c:v>7.1016826643995898</c:v>
                </c:pt>
                <c:pt idx="3">
                  <c:v>-10.725480070859774</c:v>
                </c:pt>
                <c:pt idx="4">
                  <c:v>2.8171817708174203</c:v>
                </c:pt>
                <c:pt idx="5">
                  <c:v>10.127250510473516</c:v>
                </c:pt>
                <c:pt idx="6">
                  <c:v>0.46168901231395409</c:v>
                </c:pt>
                <c:pt idx="7">
                  <c:v>7.351067581794311</c:v>
                </c:pt>
                <c:pt idx="8">
                  <c:v>-1.958083407634561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8.7233428415181677</c:v>
                </c:pt>
                <c:pt idx="1">
                  <c:v>17.644196972940989</c:v>
                </c:pt>
                <c:pt idx="2">
                  <c:v>7.2427992693226457</c:v>
                </c:pt>
                <c:pt idx="3">
                  <c:v>-11.983052194147163</c:v>
                </c:pt>
                <c:pt idx="4">
                  <c:v>2.6895653131817809</c:v>
                </c:pt>
                <c:pt idx="5">
                  <c:v>6.5978376024351633</c:v>
                </c:pt>
                <c:pt idx="6">
                  <c:v>-0.8895052505111849</c:v>
                </c:pt>
                <c:pt idx="7">
                  <c:v>2.2601445748271241</c:v>
                </c:pt>
                <c:pt idx="8">
                  <c:v>-3.1084540201716635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6.3186322632571219</c:v>
                </c:pt>
                <c:pt idx="1">
                  <c:v>17.122519860979139</c:v>
                </c:pt>
                <c:pt idx="2">
                  <c:v>-0.14111660492309852</c:v>
                </c:pt>
                <c:pt idx="3">
                  <c:v>1.2575721232873427</c:v>
                </c:pt>
                <c:pt idx="4">
                  <c:v>0.12761645763569618</c:v>
                </c:pt>
                <c:pt idx="5">
                  <c:v>3.5294129080383581</c:v>
                </c:pt>
                <c:pt idx="6">
                  <c:v>1.3511942628252065</c:v>
                </c:pt>
                <c:pt idx="7">
                  <c:v>5.090923006967131</c:v>
                </c:pt>
                <c:pt idx="8">
                  <c:v>1.1503706125370954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2.5013309096301271</c:v>
                </c:pt>
                <c:pt idx="1">
                  <c:v>0.38565950346031386</c:v>
                </c:pt>
                <c:pt idx="2">
                  <c:v>0.65895929925548558</c:v>
                </c:pt>
                <c:pt idx="3">
                  <c:v>-5.145161021871747E-2</c:v>
                </c:pt>
                <c:pt idx="4">
                  <c:v>4.7997819201033955</c:v>
                </c:pt>
                <c:pt idx="5">
                  <c:v>1.9928568566806693</c:v>
                </c:pt>
                <c:pt idx="6">
                  <c:v>-0.3954789621816226</c:v>
                </c:pt>
                <c:pt idx="7">
                  <c:v>2.7910777739020727</c:v>
                </c:pt>
                <c:pt idx="8">
                  <c:v>1.995393487720782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3.8705419799109038</c:v>
                </c:pt>
                <c:pt idx="1">
                  <c:v>8.3379429924678519</c:v>
                </c:pt>
                <c:pt idx="2">
                  <c:v>1.6105222745537766</c:v>
                </c:pt>
                <c:pt idx="3">
                  <c:v>-4.2750895640994244</c:v>
                </c:pt>
                <c:pt idx="4">
                  <c:v>1.4818057911358808</c:v>
                </c:pt>
                <c:pt idx="5">
                  <c:v>2.1930360649345495</c:v>
                </c:pt>
                <c:pt idx="6">
                  <c:v>0.44892629783625182</c:v>
                </c:pt>
                <c:pt idx="7">
                  <c:v>2.264615228111472</c:v>
                </c:pt>
                <c:pt idx="8">
                  <c:v>-4.1323539534467955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8.6701022152341807</c:v>
                </c:pt>
                <c:pt idx="1">
                  <c:v>26.043114337992094</c:v>
                </c:pt>
                <c:pt idx="2">
                  <c:v>4.8322010905902744</c:v>
                </c:pt>
                <c:pt idx="3">
                  <c:v>-6.3989388965417646</c:v>
                </c:pt>
                <c:pt idx="4">
                  <c:v>-3.4644059404218517</c:v>
                </c:pt>
                <c:pt idx="5">
                  <c:v>5.9413575888582635</c:v>
                </c:pt>
                <c:pt idx="6">
                  <c:v>0.40824167665932265</c:v>
                </c:pt>
                <c:pt idx="7">
                  <c:v>2.2953745797806988</c:v>
                </c:pt>
                <c:pt idx="8">
                  <c:v>0.17887705809136634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0.41178791887717114</c:v>
                </c:pt>
                <c:pt idx="1">
                  <c:v>0.76512452500184569</c:v>
                </c:pt>
                <c:pt idx="2">
                  <c:v>0.61118619916865669</c:v>
                </c:pt>
                <c:pt idx="3">
                  <c:v>-0.59275777669350038</c:v>
                </c:pt>
                <c:pt idx="4">
                  <c:v>1.1280116528690378</c:v>
                </c:pt>
                <c:pt idx="5">
                  <c:v>1.4758800402408419</c:v>
                </c:pt>
                <c:pt idx="6">
                  <c:v>-0.24880245204177864</c:v>
                </c:pt>
                <c:pt idx="7">
                  <c:v>0.51381578816756712</c:v>
                </c:pt>
                <c:pt idx="8">
                  <c:v>5.5933477246378316E-2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2.5523171916049314</c:v>
                </c:pt>
                <c:pt idx="1">
                  <c:v>4.8620452927620832</c:v>
                </c:pt>
                <c:pt idx="2">
                  <c:v>2.0487416936083243</c:v>
                </c:pt>
                <c:pt idx="3">
                  <c:v>-3.878994671728961</c:v>
                </c:pt>
                <c:pt idx="4">
                  <c:v>0.67201888383915831</c:v>
                </c:pt>
                <c:pt idx="5">
                  <c:v>1.3390860584543383</c:v>
                </c:pt>
                <c:pt idx="6">
                  <c:v>-3.8612132801429055E-2</c:v>
                </c:pt>
                <c:pt idx="7">
                  <c:v>1.2237026210409356</c:v>
                </c:pt>
                <c:pt idx="8">
                  <c:v>-4.2299639766622654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5.7592377310360376</c:v>
                </c:pt>
                <c:pt idx="1">
                  <c:v>12.01702715517704</c:v>
                </c:pt>
                <c:pt idx="2">
                  <c:v>4.5828713765456612</c:v>
                </c:pt>
                <c:pt idx="3">
                  <c:v>-7.5112997457247772</c:v>
                </c:pt>
                <c:pt idx="4">
                  <c:v>0.88953477647358303</c:v>
                </c:pt>
                <c:pt idx="5">
                  <c:v>3.7828715037399583</c:v>
                </c:pt>
                <c:pt idx="6">
                  <c:v>-0.60209066566798874</c:v>
                </c:pt>
                <c:pt idx="7">
                  <c:v>0.52262616561861952</c:v>
                </c:pt>
                <c:pt idx="8">
                  <c:v>1.0655764792442248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2.0895429907529586</c:v>
                </c:pt>
                <c:pt idx="1">
                  <c:v>-0.3794650215415345</c:v>
                </c:pt>
                <c:pt idx="2">
                  <c:v>4.7773100086824449E-2</c:v>
                </c:pt>
                <c:pt idx="3">
                  <c:v>0.54130616647478402</c:v>
                </c:pt>
                <c:pt idx="4">
                  <c:v>3.6717702672343471</c:v>
                </c:pt>
                <c:pt idx="5">
                  <c:v>0.51697681643982818</c:v>
                </c:pt>
                <c:pt idx="6">
                  <c:v>-0.14667651013984218</c:v>
                </c:pt>
                <c:pt idx="7">
                  <c:v>2.2772619857345058</c:v>
                </c:pt>
                <c:pt idx="8">
                  <c:v>1.9394600104743995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1.3182247883059874</c:v>
                </c:pt>
                <c:pt idx="1">
                  <c:v>3.4758976997057793</c:v>
                </c:pt>
                <c:pt idx="2">
                  <c:v>-0.43821941905454764</c:v>
                </c:pt>
                <c:pt idx="3">
                  <c:v>-0.39609489237047946</c:v>
                </c:pt>
                <c:pt idx="4">
                  <c:v>0.80978690729672698</c:v>
                </c:pt>
                <c:pt idx="5">
                  <c:v>0.85395000648021924</c:v>
                </c:pt>
                <c:pt idx="6">
                  <c:v>0.48753843063769509</c:v>
                </c:pt>
                <c:pt idx="7">
                  <c:v>1.0409126070705428</c:v>
                </c:pt>
                <c:pt idx="8">
                  <c:v>9.7610023215466413E-2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2.910864484198143</c:v>
                </c:pt>
                <c:pt idx="1">
                  <c:v>14.026087182814962</c:v>
                </c:pt>
                <c:pt idx="2">
                  <c:v>0.24932971404462734</c:v>
                </c:pt>
                <c:pt idx="3">
                  <c:v>1.112360849183025</c:v>
                </c:pt>
                <c:pt idx="4">
                  <c:v>-4.3539407168954121</c:v>
                </c:pt>
                <c:pt idx="5">
                  <c:v>2.158486085118299</c:v>
                </c:pt>
                <c:pt idx="6">
                  <c:v>1.0103323423273185</c:v>
                </c:pt>
                <c:pt idx="7">
                  <c:v>1.7727484141621019</c:v>
                </c:pt>
                <c:pt idx="8">
                  <c:v>-0.88669942115284783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36.392329634469398</c:v>
                </c:pt>
                <c:pt idx="1">
                  <c:v>39.126217163219728</c:v>
                </c:pt>
                <c:pt idx="2">
                  <c:v>36.686841118273229</c:v>
                </c:pt>
                <c:pt idx="3">
                  <c:v>33.394861024403291</c:v>
                </c:pt>
                <c:pt idx="4">
                  <c:v>36.499469839923037</c:v>
                </c:pt>
                <c:pt idx="5">
                  <c:v>35.979578913293615</c:v>
                </c:pt>
                <c:pt idx="6">
                  <c:v>34.334449729823554</c:v>
                </c:pt>
                <c:pt idx="7">
                  <c:v>31.162095064935315</c:v>
                </c:pt>
                <c:pt idx="8">
                  <c:v>35.382074475046153</c:v>
                </c:pt>
                <c:pt idx="9">
                  <c:v>37.072542800358704</c:v>
                </c:pt>
                <c:pt idx="10">
                  <c:v>26.805817763474725</c:v>
                </c:pt>
                <c:pt idx="11">
                  <c:v>24.407785826555159</c:v>
                </c:pt>
                <c:pt idx="12">
                  <c:v>26.054663421130915</c:v>
                </c:pt>
                <c:pt idx="13">
                  <c:v>24.603678778085108</c:v>
                </c:pt>
                <c:pt idx="14">
                  <c:v>23.121154717992496</c:v>
                </c:pt>
                <c:pt idx="15">
                  <c:v>22.335577276518151</c:v>
                </c:pt>
                <c:pt idx="16">
                  <c:v>21.595092689609505</c:v>
                </c:pt>
                <c:pt idx="17">
                  <c:v>20.850294025893383</c:v>
                </c:pt>
                <c:pt idx="18">
                  <c:v>20.101779144255609</c:v>
                </c:pt>
                <c:pt idx="19">
                  <c:v>19.361166660262001</c:v>
                </c:pt>
                <c:pt idx="20">
                  <c:v>18.639447671790254</c:v>
                </c:pt>
                <c:pt idx="21">
                  <c:v>17.920208735971958</c:v>
                </c:pt>
                <c:pt idx="22">
                  <c:v>17.209143495275175</c:v>
                </c:pt>
                <c:pt idx="23">
                  <c:v>16.505343536412653</c:v>
                </c:pt>
                <c:pt idx="24">
                  <c:v>15.844099160832236</c:v>
                </c:pt>
                <c:pt idx="25">
                  <c:v>15.704744020220701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108.59364669896679</c:v>
                </c:pt>
                <c:pt idx="1">
                  <c:v>102.90940622336436</c:v>
                </c:pt>
                <c:pt idx="2">
                  <c:v>101.31181556873752</c:v>
                </c:pt>
                <c:pt idx="3">
                  <c:v>96.883399227181641</c:v>
                </c:pt>
                <c:pt idx="4">
                  <c:v>100.07892011003244</c:v>
                </c:pt>
                <c:pt idx="5">
                  <c:v>106.90011953877504</c:v>
                </c:pt>
                <c:pt idx="6">
                  <c:v>104.00945018654978</c:v>
                </c:pt>
                <c:pt idx="7">
                  <c:v>107.54536931462729</c:v>
                </c:pt>
                <c:pt idx="8">
                  <c:v>107.65292330714759</c:v>
                </c:pt>
                <c:pt idx="9">
                  <c:v>111.37093820867186</c:v>
                </c:pt>
                <c:pt idx="10">
                  <c:v>98.848471835464366</c:v>
                </c:pt>
                <c:pt idx="11">
                  <c:v>92.383935648198815</c:v>
                </c:pt>
                <c:pt idx="12">
                  <c:v>97.638439422436278</c:v>
                </c:pt>
                <c:pt idx="13">
                  <c:v>96.10760109822516</c:v>
                </c:pt>
                <c:pt idx="14">
                  <c:v>94.570652454644005</c:v>
                </c:pt>
                <c:pt idx="15">
                  <c:v>92.53617754440738</c:v>
                </c:pt>
                <c:pt idx="16">
                  <c:v>90.377442432697563</c:v>
                </c:pt>
                <c:pt idx="17">
                  <c:v>88.146106900861554</c:v>
                </c:pt>
                <c:pt idx="18">
                  <c:v>85.842097097774086</c:v>
                </c:pt>
                <c:pt idx="19">
                  <c:v>83.491192099928156</c:v>
                </c:pt>
                <c:pt idx="20">
                  <c:v>81.114449094980003</c:v>
                </c:pt>
                <c:pt idx="21">
                  <c:v>78.667111474189866</c:v>
                </c:pt>
                <c:pt idx="22">
                  <c:v>76.162569662264175</c:v>
                </c:pt>
                <c:pt idx="23">
                  <c:v>73.599483884047544</c:v>
                </c:pt>
                <c:pt idx="24">
                  <c:v>70.985768492855385</c:v>
                </c:pt>
                <c:pt idx="25">
                  <c:v>68.25974460555598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132.96305607011328</c:v>
                </c:pt>
                <c:pt idx="1">
                  <c:v>145.31970541240773</c:v>
                </c:pt>
                <c:pt idx="2">
                  <c:v>137.25790049201339</c:v>
                </c:pt>
                <c:pt idx="3">
                  <c:v>147.1644850883487</c:v>
                </c:pt>
                <c:pt idx="4">
                  <c:v>144.33358743303421</c:v>
                </c:pt>
                <c:pt idx="5">
                  <c:v>145.1819817713708</c:v>
                </c:pt>
                <c:pt idx="6">
                  <c:v>141.12130932812551</c:v>
                </c:pt>
                <c:pt idx="7">
                  <c:v>153.86248437187524</c:v>
                </c:pt>
                <c:pt idx="8">
                  <c:v>155.23691873039931</c:v>
                </c:pt>
                <c:pt idx="9">
                  <c:v>150.86391342153013</c:v>
                </c:pt>
                <c:pt idx="10">
                  <c:v>147.76614250950806</c:v>
                </c:pt>
                <c:pt idx="11">
                  <c:v>147.18417417005944</c:v>
                </c:pt>
                <c:pt idx="12">
                  <c:v>146.72692128385901</c:v>
                </c:pt>
                <c:pt idx="13">
                  <c:v>146.02750615144893</c:v>
                </c:pt>
                <c:pt idx="14">
                  <c:v>145.39914662917064</c:v>
                </c:pt>
                <c:pt idx="15">
                  <c:v>144.10050696427822</c:v>
                </c:pt>
                <c:pt idx="16">
                  <c:v>142.67771694541739</c:v>
                </c:pt>
                <c:pt idx="17">
                  <c:v>141.1580987866528</c:v>
                </c:pt>
                <c:pt idx="18">
                  <c:v>139.6127195385109</c:v>
                </c:pt>
                <c:pt idx="19">
                  <c:v>138.0130914090862</c:v>
                </c:pt>
                <c:pt idx="20">
                  <c:v>136.41858911664258</c:v>
                </c:pt>
                <c:pt idx="21">
                  <c:v>134.79272918314257</c:v>
                </c:pt>
                <c:pt idx="22">
                  <c:v>133.14546915180523</c:v>
                </c:pt>
                <c:pt idx="23">
                  <c:v>131.46794839222838</c:v>
                </c:pt>
                <c:pt idx="24">
                  <c:v>129.74378491855776</c:v>
                </c:pt>
                <c:pt idx="25">
                  <c:v>127.89097838967193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117.7243812948021</c:v>
                </c:pt>
                <c:pt idx="1">
                  <c:v>118.97744769397215</c:v>
                </c:pt>
                <c:pt idx="2">
                  <c:v>120.50846431382357</c:v>
                </c:pt>
                <c:pt idx="3">
                  <c:v>124.2834361791986</c:v>
                </c:pt>
                <c:pt idx="4">
                  <c:v>131.85583985914852</c:v>
                </c:pt>
                <c:pt idx="5">
                  <c:v>134.09108563885025</c:v>
                </c:pt>
                <c:pt idx="6">
                  <c:v>134.14242979326292</c:v>
                </c:pt>
                <c:pt idx="7">
                  <c:v>138.32928356529345</c:v>
                </c:pt>
                <c:pt idx="8">
                  <c:v>138.89074776761765</c:v>
                </c:pt>
                <c:pt idx="9">
                  <c:v>140.70788835520293</c:v>
                </c:pt>
                <c:pt idx="10">
                  <c:v>135.83592346582847</c:v>
                </c:pt>
                <c:pt idx="11">
                  <c:v>146.86156121082379</c:v>
                </c:pt>
                <c:pt idx="12">
                  <c:v>142.81204791301221</c:v>
                </c:pt>
                <c:pt idx="13">
                  <c:v>144.00464576406364</c:v>
                </c:pt>
                <c:pt idx="14">
                  <c:v>145.29742669705939</c:v>
                </c:pt>
                <c:pt idx="15">
                  <c:v>145.95644037478553</c:v>
                </c:pt>
                <c:pt idx="16">
                  <c:v>146.53088492298204</c:v>
                </c:pt>
                <c:pt idx="17">
                  <c:v>147.07500042363742</c:v>
                </c:pt>
                <c:pt idx="18">
                  <c:v>147.67985712841272</c:v>
                </c:pt>
                <c:pt idx="19">
                  <c:v>148.29531807641663</c:v>
                </c:pt>
                <c:pt idx="20">
                  <c:v>148.98297891922351</c:v>
                </c:pt>
                <c:pt idx="21">
                  <c:v>149.69206669296474</c:v>
                </c:pt>
                <c:pt idx="22">
                  <c:v>150.42526241255931</c:v>
                </c:pt>
                <c:pt idx="23">
                  <c:v>151.1989758416334</c:v>
                </c:pt>
                <c:pt idx="24">
                  <c:v>152.0003036550292</c:v>
                </c:pt>
                <c:pt idx="25">
                  <c:v>152.72006508520406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28.954205583817828</c:v>
                </c:pt>
                <c:pt idx="1">
                  <c:v>26.68786480135628</c:v>
                </c:pt>
                <c:pt idx="2">
                  <c:v>32.662110324586024</c:v>
                </c:pt>
                <c:pt idx="3">
                  <c:v>33.227141462394982</c:v>
                </c:pt>
                <c:pt idx="4">
                  <c:v>33.676075353293584</c:v>
                </c:pt>
                <c:pt idx="5">
                  <c:v>33.475989141495809</c:v>
                </c:pt>
                <c:pt idx="6">
                  <c:v>34.515353332035275</c:v>
                </c:pt>
                <c:pt idx="7">
                  <c:v>36.068077529665153</c:v>
                </c:pt>
                <c:pt idx="8">
                  <c:v>35.547822948743836</c:v>
                </c:pt>
                <c:pt idx="9">
                  <c:v>37.224650624395501</c:v>
                </c:pt>
                <c:pt idx="10">
                  <c:v>42.247177621798023</c:v>
                </c:pt>
                <c:pt idx="11">
                  <c:v>41.849110196777723</c:v>
                </c:pt>
                <c:pt idx="12">
                  <c:v>40.63679909530866</c:v>
                </c:pt>
                <c:pt idx="13">
                  <c:v>41.528510011832957</c:v>
                </c:pt>
                <c:pt idx="14">
                  <c:v>42.438191593231345</c:v>
                </c:pt>
                <c:pt idx="15">
                  <c:v>43.132887494848745</c:v>
                </c:pt>
                <c:pt idx="16">
                  <c:v>43.833726708840395</c:v>
                </c:pt>
                <c:pt idx="17">
                  <c:v>44.556323035264775</c:v>
                </c:pt>
                <c:pt idx="18" formatCode="General">
                  <c:v>45.304494723387158</c:v>
                </c:pt>
                <c:pt idx="19" formatCode="General">
                  <c:v>46.078265865225568</c:v>
                </c:pt>
                <c:pt idx="20" formatCode="General">
                  <c:v>46.900419369135498</c:v>
                </c:pt>
                <c:pt idx="21" formatCode="General">
                  <c:v>47.740466516196079</c:v>
                </c:pt>
                <c:pt idx="22">
                  <c:v>48.614104833289524</c:v>
                </c:pt>
                <c:pt idx="23">
                  <c:v>49.512168038134817</c:v>
                </c:pt>
                <c:pt idx="24">
                  <c:v>50.454574634021242</c:v>
                </c:pt>
                <c:pt idx="25">
                  <c:v>51.388419745887788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31.51978761506011</c:v>
                </c:pt>
                <c:pt idx="1">
                  <c:v>28.197612681873046</c:v>
                </c:pt>
                <c:pt idx="2">
                  <c:v>32.301977280135866</c:v>
                </c:pt>
                <c:pt idx="3">
                  <c:v>33.541531696406871</c:v>
                </c:pt>
                <c:pt idx="4">
                  <c:v>33.740689092085084</c:v>
                </c:pt>
                <c:pt idx="5">
                  <c:v>32.266946914692596</c:v>
                </c:pt>
                <c:pt idx="6">
                  <c:v>33.109262335681812</c:v>
                </c:pt>
                <c:pt idx="7">
                  <c:v>33.981347618148114</c:v>
                </c:pt>
                <c:pt idx="8">
                  <c:v>34.03495381433558</c:v>
                </c:pt>
                <c:pt idx="9">
                  <c:v>35.015548944210742</c:v>
                </c:pt>
                <c:pt idx="10">
                  <c:v>39.958694823502363</c:v>
                </c:pt>
                <c:pt idx="11">
                  <c:v>38.396882570263557</c:v>
                </c:pt>
                <c:pt idx="12">
                  <c:v>37.496187607210885</c:v>
                </c:pt>
                <c:pt idx="13">
                  <c:v>38.178564350811264</c:v>
                </c:pt>
                <c:pt idx="14">
                  <c:v>38.92874389777699</c:v>
                </c:pt>
                <c:pt idx="15">
                  <c:v>39.518697614408119</c:v>
                </c:pt>
                <c:pt idx="16">
                  <c:v>40.102349997014528</c:v>
                </c:pt>
                <c:pt idx="17">
                  <c:v>40.713676225757638</c:v>
                </c:pt>
                <c:pt idx="18" formatCode="General">
                  <c:v>41.371919528546655</c:v>
                </c:pt>
                <c:pt idx="19" formatCode="General">
                  <c:v>42.049722167698498</c:v>
                </c:pt>
                <c:pt idx="20" formatCode="General">
                  <c:v>42.771003749021808</c:v>
                </c:pt>
                <c:pt idx="21" formatCode="General">
                  <c:v>43.536114548313563</c:v>
                </c:pt>
                <c:pt idx="22">
                  <c:v>44.320316289788444</c:v>
                </c:pt>
                <c:pt idx="23">
                  <c:v>45.132072856168648</c:v>
                </c:pt>
                <c:pt idx="24">
                  <c:v>45.966153253976323</c:v>
                </c:pt>
                <c:pt idx="25">
                  <c:v>46.780302569939948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90.98752857037239</c:v>
                </c:pt>
                <c:pt idx="1">
                  <c:v>88.098210557089914</c:v>
                </c:pt>
                <c:pt idx="2">
                  <c:v>107.48849420273164</c:v>
                </c:pt>
                <c:pt idx="3">
                  <c:v>114.91316876436581</c:v>
                </c:pt>
                <c:pt idx="4">
                  <c:v>119.87551222949963</c:v>
                </c:pt>
                <c:pt idx="5">
                  <c:v>120.61443237205388</c:v>
                </c:pt>
                <c:pt idx="6">
                  <c:v>122.37318769734634</c:v>
                </c:pt>
                <c:pt idx="7">
                  <c:v>131.43112936119667</c:v>
                </c:pt>
                <c:pt idx="8">
                  <c:v>129.58018618632391</c:v>
                </c:pt>
                <c:pt idx="9">
                  <c:v>138.76015728984501</c:v>
                </c:pt>
                <c:pt idx="10">
                  <c:v>155.24004085563183</c:v>
                </c:pt>
                <c:pt idx="11">
                  <c:v>154.2295938629569</c:v>
                </c:pt>
                <c:pt idx="12">
                  <c:v>151.4786475867233</c:v>
                </c:pt>
                <c:pt idx="13">
                  <c:v>154.97652763488315</c:v>
                </c:pt>
                <c:pt idx="14">
                  <c:v>158.64039634571836</c:v>
                </c:pt>
                <c:pt idx="15">
                  <c:v>161.75606870623278</c:v>
                </c:pt>
                <c:pt idx="16">
                  <c:v>164.76650578151478</c:v>
                </c:pt>
                <c:pt idx="17">
                  <c:v>167.67441245617283</c:v>
                </c:pt>
                <c:pt idx="18" formatCode="General">
                  <c:v>170.62607123872306</c:v>
                </c:pt>
                <c:pt idx="19" formatCode="General">
                  <c:v>173.61843907885768</c:v>
                </c:pt>
                <c:pt idx="20" formatCode="General">
                  <c:v>176.68757666257272</c:v>
                </c:pt>
                <c:pt idx="21" formatCode="General">
                  <c:v>179.77869392751444</c:v>
                </c:pt>
                <c:pt idx="22" formatCode="General">
                  <c:v>182.93151735563862</c:v>
                </c:pt>
                <c:pt idx="23" formatCode="General">
                  <c:v>186.15915713071695</c:v>
                </c:pt>
                <c:pt idx="24" formatCode="General">
                  <c:v>189.4154592637629</c:v>
                </c:pt>
                <c:pt idx="25" formatCode="General">
                  <c:v>192.65750177673326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43.702130993500397</c:v>
                </c:pt>
                <c:pt idx="1">
                  <c:v>35.771665593206791</c:v>
                </c:pt>
                <c:pt idx="2">
                  <c:v>42.219431181588796</c:v>
                </c:pt>
                <c:pt idx="3">
                  <c:v>41.283608666379884</c:v>
                </c:pt>
                <c:pt idx="4">
                  <c:v>51.373960801828311</c:v>
                </c:pt>
                <c:pt idx="5">
                  <c:v>54.409557495255584</c:v>
                </c:pt>
                <c:pt idx="6">
                  <c:v>64.973018830551652</c:v>
                </c:pt>
                <c:pt idx="7">
                  <c:v>68.976242132097013</c:v>
                </c:pt>
                <c:pt idx="8">
                  <c:v>71.024810074750974</c:v>
                </c:pt>
                <c:pt idx="9">
                  <c:v>72.420044104242024</c:v>
                </c:pt>
                <c:pt idx="10">
                  <c:v>72.264627238430506</c:v>
                </c:pt>
                <c:pt idx="11">
                  <c:v>76.527161969424156</c:v>
                </c:pt>
                <c:pt idx="12">
                  <c:v>82.338695590704077</c:v>
                </c:pt>
                <c:pt idx="13">
                  <c:v>85.962657509339536</c:v>
                </c:pt>
                <c:pt idx="14">
                  <c:v>89.624338456090413</c:v>
                </c:pt>
                <c:pt idx="15">
                  <c:v>92.856645861000914</c:v>
                </c:pt>
                <c:pt idx="16">
                  <c:v>95.979448252673095</c:v>
                </c:pt>
                <c:pt idx="17">
                  <c:v>99.005861026125871</c:v>
                </c:pt>
                <c:pt idx="18" formatCode="General">
                  <c:v>101.99301609777707</c:v>
                </c:pt>
                <c:pt idx="19" formatCode="General">
                  <c:v>104.93317128937667</c:v>
                </c:pt>
                <c:pt idx="20" formatCode="General">
                  <c:v>107.85687697678141</c:v>
                </c:pt>
                <c:pt idx="21" formatCode="General">
                  <c:v>110.72879599560726</c:v>
                </c:pt>
                <c:pt idx="22" formatCode="General">
                  <c:v>113.55932567378028</c:v>
                </c:pt>
                <c:pt idx="23" formatCode="General">
                  <c:v>116.35113821088804</c:v>
                </c:pt>
                <c:pt idx="24" formatCode="General">
                  <c:v>119.0818238628667</c:v>
                </c:pt>
                <c:pt idx="25" formatCode="General">
                  <c:v>121.69680506793905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6.4019335388970093</c:v>
                </c:pt>
                <c:pt idx="1">
                  <c:v>5.3428698735108116</c:v>
                </c:pt>
                <c:pt idx="2">
                  <c:v>6.1919655181096198</c:v>
                </c:pt>
                <c:pt idx="3">
                  <c:v>6.1723678913206479</c:v>
                </c:pt>
                <c:pt idx="4">
                  <c:v>7.8829452811558216</c:v>
                </c:pt>
                <c:pt idx="5">
                  <c:v>8.4303082142129302</c:v>
                </c:pt>
                <c:pt idx="6">
                  <c:v>9.704538766623223</c:v>
                </c:pt>
                <c:pt idx="7">
                  <c:v>10.27797104216247</c:v>
                </c:pt>
                <c:pt idx="8">
                  <c:v>10.599562695634829</c:v>
                </c:pt>
                <c:pt idx="9">
                  <c:v>10.805316251542548</c:v>
                </c:pt>
                <c:pt idx="10">
                  <c:v>10.638103886361312</c:v>
                </c:pt>
                <c:pt idx="11">
                  <c:v>11.144794544940867</c:v>
                </c:pt>
                <c:pt idx="12">
                  <c:v>12.077598079614061</c:v>
                </c:pt>
                <c:pt idx="13">
                  <c:v>12.582308701310444</c:v>
                </c:pt>
                <c:pt idx="14">
                  <c:v>13.087949208316623</c:v>
                </c:pt>
                <c:pt idx="15">
                  <c:v>13.538998163520604</c:v>
                </c:pt>
                <c:pt idx="16">
                  <c:v>13.974832269251326</c:v>
                </c:pt>
                <c:pt idx="17">
                  <c:v>14.39522711963356</c:v>
                </c:pt>
                <c:pt idx="18" formatCode="General">
                  <c:v>14.810045502612224</c:v>
                </c:pt>
                <c:pt idx="19" formatCode="General">
                  <c:v>15.21363335314895</c:v>
                </c:pt>
                <c:pt idx="20" formatCode="General">
                  <c:v>15.613658439852104</c:v>
                </c:pt>
                <c:pt idx="21" formatCode="General">
                  <c:v>16.004812926098918</c:v>
                </c:pt>
                <c:pt idx="22" formatCode="General">
                  <c:v>16.390291125599138</c:v>
                </c:pt>
                <c:pt idx="23" formatCode="General">
                  <c:v>16.765712109769417</c:v>
                </c:pt>
                <c:pt idx="24" formatCode="General">
                  <c:v>17.137032758098201</c:v>
                </c:pt>
                <c:pt idx="25" formatCode="General">
                  <c:v>17.490438738846613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36.392329634469398</c:v>
                </c:pt>
                <c:pt idx="1">
                  <c:v>39.126217163219728</c:v>
                </c:pt>
                <c:pt idx="2">
                  <c:v>36.686841118273229</c:v>
                </c:pt>
                <c:pt idx="3">
                  <c:v>33.394861024403291</c:v>
                </c:pt>
                <c:pt idx="4">
                  <c:v>36.499469839923037</c:v>
                </c:pt>
                <c:pt idx="5">
                  <c:v>35.979578913293615</c:v>
                </c:pt>
                <c:pt idx="6">
                  <c:v>34.334449729823554</c:v>
                </c:pt>
                <c:pt idx="7">
                  <c:v>31.162095064935315</c:v>
                </c:pt>
                <c:pt idx="8">
                  <c:v>35.382074475046153</c:v>
                </c:pt>
                <c:pt idx="9">
                  <c:v>37.072542800358704</c:v>
                </c:pt>
                <c:pt idx="10">
                  <c:v>26.805817763474725</c:v>
                </c:pt>
                <c:pt idx="11">
                  <c:v>24.407785826555159</c:v>
                </c:pt>
                <c:pt idx="12">
                  <c:v>26.054663421130915</c:v>
                </c:pt>
                <c:pt idx="13">
                  <c:v>24.603678778085108</c:v>
                </c:pt>
                <c:pt idx="14">
                  <c:v>23.121154717992496</c:v>
                </c:pt>
                <c:pt idx="15">
                  <c:v>22.335577276518151</c:v>
                </c:pt>
                <c:pt idx="16">
                  <c:v>21.595092689609505</c:v>
                </c:pt>
                <c:pt idx="17">
                  <c:v>20.850294025893383</c:v>
                </c:pt>
                <c:pt idx="18">
                  <c:v>20.101779144255609</c:v>
                </c:pt>
                <c:pt idx="19">
                  <c:v>19.361166660262001</c:v>
                </c:pt>
                <c:pt idx="20">
                  <c:v>18.639447671790254</c:v>
                </c:pt>
                <c:pt idx="21">
                  <c:v>17.920208735971958</c:v>
                </c:pt>
                <c:pt idx="22">
                  <c:v>17.209143495275175</c:v>
                </c:pt>
                <c:pt idx="23">
                  <c:v>16.505343536412653</c:v>
                </c:pt>
                <c:pt idx="24">
                  <c:v>15.844099160832236</c:v>
                </c:pt>
                <c:pt idx="25">
                  <c:v>15.704744020220701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108.59364669896679</c:v>
                </c:pt>
                <c:pt idx="1">
                  <c:v>102.90940622336436</c:v>
                </c:pt>
                <c:pt idx="2">
                  <c:v>101.31181556873752</c:v>
                </c:pt>
                <c:pt idx="3">
                  <c:v>96.883399227181641</c:v>
                </c:pt>
                <c:pt idx="4">
                  <c:v>100.07892011003244</c:v>
                </c:pt>
                <c:pt idx="5">
                  <c:v>106.90011953877504</c:v>
                </c:pt>
                <c:pt idx="6">
                  <c:v>104.00945018654978</c:v>
                </c:pt>
                <c:pt idx="7">
                  <c:v>107.54536931462729</c:v>
                </c:pt>
                <c:pt idx="8">
                  <c:v>107.65292330714759</c:v>
                </c:pt>
                <c:pt idx="9">
                  <c:v>111.37093820867186</c:v>
                </c:pt>
                <c:pt idx="10">
                  <c:v>98.848471835464366</c:v>
                </c:pt>
                <c:pt idx="11">
                  <c:v>92.383935648198815</c:v>
                </c:pt>
                <c:pt idx="12">
                  <c:v>97.638439422436278</c:v>
                </c:pt>
                <c:pt idx="13">
                  <c:v>96.10760109822516</c:v>
                </c:pt>
                <c:pt idx="14">
                  <c:v>94.570652454644005</c:v>
                </c:pt>
                <c:pt idx="15">
                  <c:v>92.53617754440738</c:v>
                </c:pt>
                <c:pt idx="16">
                  <c:v>90.377442432697563</c:v>
                </c:pt>
                <c:pt idx="17">
                  <c:v>88.146106900861554</c:v>
                </c:pt>
                <c:pt idx="18">
                  <c:v>85.842097097774086</c:v>
                </c:pt>
                <c:pt idx="19">
                  <c:v>83.491192099928156</c:v>
                </c:pt>
                <c:pt idx="20">
                  <c:v>81.114449094980003</c:v>
                </c:pt>
                <c:pt idx="21">
                  <c:v>78.667111474189866</c:v>
                </c:pt>
                <c:pt idx="22">
                  <c:v>76.162569662264175</c:v>
                </c:pt>
                <c:pt idx="23">
                  <c:v>73.599483884047544</c:v>
                </c:pt>
                <c:pt idx="24">
                  <c:v>70.985768492855385</c:v>
                </c:pt>
                <c:pt idx="25">
                  <c:v>68.25974460555598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132.96305607011328</c:v>
                </c:pt>
                <c:pt idx="1">
                  <c:v>145.31970541240773</c:v>
                </c:pt>
                <c:pt idx="2">
                  <c:v>137.25790049201339</c:v>
                </c:pt>
                <c:pt idx="3">
                  <c:v>147.1644850883487</c:v>
                </c:pt>
                <c:pt idx="4">
                  <c:v>144.33358743303421</c:v>
                </c:pt>
                <c:pt idx="5">
                  <c:v>145.1819817713708</c:v>
                </c:pt>
                <c:pt idx="6">
                  <c:v>141.12130932812551</c:v>
                </c:pt>
                <c:pt idx="7">
                  <c:v>153.86248437187524</c:v>
                </c:pt>
                <c:pt idx="8">
                  <c:v>155.23691873039931</c:v>
                </c:pt>
                <c:pt idx="9">
                  <c:v>150.86391342153013</c:v>
                </c:pt>
                <c:pt idx="10">
                  <c:v>147.76614250950806</c:v>
                </c:pt>
                <c:pt idx="11">
                  <c:v>147.18417417005944</c:v>
                </c:pt>
                <c:pt idx="12">
                  <c:v>146.72692128385901</c:v>
                </c:pt>
                <c:pt idx="13">
                  <c:v>146.02750615144893</c:v>
                </c:pt>
                <c:pt idx="14">
                  <c:v>145.39914662917064</c:v>
                </c:pt>
                <c:pt idx="15">
                  <c:v>144.10050696427822</c:v>
                </c:pt>
                <c:pt idx="16">
                  <c:v>142.67771694541739</c:v>
                </c:pt>
                <c:pt idx="17">
                  <c:v>141.1580987866528</c:v>
                </c:pt>
                <c:pt idx="18">
                  <c:v>139.6127195385109</c:v>
                </c:pt>
                <c:pt idx="19">
                  <c:v>138.0130914090862</c:v>
                </c:pt>
                <c:pt idx="20">
                  <c:v>136.41858911664258</c:v>
                </c:pt>
                <c:pt idx="21">
                  <c:v>134.79272918314257</c:v>
                </c:pt>
                <c:pt idx="22">
                  <c:v>133.14546915180523</c:v>
                </c:pt>
                <c:pt idx="23">
                  <c:v>131.46794839222838</c:v>
                </c:pt>
                <c:pt idx="24">
                  <c:v>129.74378491855776</c:v>
                </c:pt>
                <c:pt idx="25">
                  <c:v>127.89097838967193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117.7243812948021</c:v>
                </c:pt>
                <c:pt idx="1">
                  <c:v>118.97744769397215</c:v>
                </c:pt>
                <c:pt idx="2">
                  <c:v>120.50846431382357</c:v>
                </c:pt>
                <c:pt idx="3">
                  <c:v>124.2834361791986</c:v>
                </c:pt>
                <c:pt idx="4">
                  <c:v>131.85583985914852</c:v>
                </c:pt>
                <c:pt idx="5">
                  <c:v>134.09108563885025</c:v>
                </c:pt>
                <c:pt idx="6">
                  <c:v>134.14242979326292</c:v>
                </c:pt>
                <c:pt idx="7">
                  <c:v>138.32928356529345</c:v>
                </c:pt>
                <c:pt idx="8">
                  <c:v>138.89074776761765</c:v>
                </c:pt>
                <c:pt idx="9">
                  <c:v>140.70788835520293</c:v>
                </c:pt>
                <c:pt idx="10">
                  <c:v>135.83592346582847</c:v>
                </c:pt>
                <c:pt idx="11">
                  <c:v>146.86156121082379</c:v>
                </c:pt>
                <c:pt idx="12">
                  <c:v>142.81204791301221</c:v>
                </c:pt>
                <c:pt idx="13">
                  <c:v>144.00464576406364</c:v>
                </c:pt>
                <c:pt idx="14">
                  <c:v>145.29742669705939</c:v>
                </c:pt>
                <c:pt idx="15">
                  <c:v>145.95644037478553</c:v>
                </c:pt>
                <c:pt idx="16">
                  <c:v>146.53088492298204</c:v>
                </c:pt>
                <c:pt idx="17">
                  <c:v>147.07500042363742</c:v>
                </c:pt>
                <c:pt idx="18">
                  <c:v>147.67985712841272</c:v>
                </c:pt>
                <c:pt idx="19">
                  <c:v>148.29531807641663</c:v>
                </c:pt>
                <c:pt idx="20">
                  <c:v>148.98297891922351</c:v>
                </c:pt>
                <c:pt idx="21">
                  <c:v>149.69206669296474</c:v>
                </c:pt>
                <c:pt idx="22">
                  <c:v>150.42526241255931</c:v>
                </c:pt>
                <c:pt idx="23">
                  <c:v>151.1989758416334</c:v>
                </c:pt>
                <c:pt idx="24">
                  <c:v>152.0003036550292</c:v>
                </c:pt>
                <c:pt idx="25">
                  <c:v>152.72006508520406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28.954205583817828</c:v>
                </c:pt>
                <c:pt idx="1">
                  <c:v>26.68786480135628</c:v>
                </c:pt>
                <c:pt idx="2">
                  <c:v>32.662110324586024</c:v>
                </c:pt>
                <c:pt idx="3">
                  <c:v>33.227141462394982</c:v>
                </c:pt>
                <c:pt idx="4">
                  <c:v>33.676075353293584</c:v>
                </c:pt>
                <c:pt idx="5">
                  <c:v>33.475989141495809</c:v>
                </c:pt>
                <c:pt idx="6">
                  <c:v>34.515353332035275</c:v>
                </c:pt>
                <c:pt idx="7">
                  <c:v>36.068077529665153</c:v>
                </c:pt>
                <c:pt idx="8">
                  <c:v>35.547822948743836</c:v>
                </c:pt>
                <c:pt idx="9">
                  <c:v>37.224650624395501</c:v>
                </c:pt>
                <c:pt idx="10">
                  <c:v>42.247177621798023</c:v>
                </c:pt>
                <c:pt idx="11">
                  <c:v>41.849110196777723</c:v>
                </c:pt>
                <c:pt idx="12">
                  <c:v>40.63679909530866</c:v>
                </c:pt>
                <c:pt idx="13">
                  <c:v>41.528510011832957</c:v>
                </c:pt>
                <c:pt idx="14">
                  <c:v>42.438191593231345</c:v>
                </c:pt>
                <c:pt idx="15">
                  <c:v>43.132887494848745</c:v>
                </c:pt>
                <c:pt idx="16">
                  <c:v>43.833726708840395</c:v>
                </c:pt>
                <c:pt idx="17">
                  <c:v>44.556323035264775</c:v>
                </c:pt>
                <c:pt idx="18" formatCode="General">
                  <c:v>45.304494723387158</c:v>
                </c:pt>
                <c:pt idx="19" formatCode="General">
                  <c:v>46.078265865225568</c:v>
                </c:pt>
                <c:pt idx="20" formatCode="General">
                  <c:v>46.900419369135498</c:v>
                </c:pt>
                <c:pt idx="21" formatCode="General">
                  <c:v>47.740466516196079</c:v>
                </c:pt>
                <c:pt idx="22">
                  <c:v>48.614104833289524</c:v>
                </c:pt>
                <c:pt idx="23">
                  <c:v>49.512168038134817</c:v>
                </c:pt>
                <c:pt idx="24">
                  <c:v>50.454574634021242</c:v>
                </c:pt>
                <c:pt idx="25">
                  <c:v>51.388419745887788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31.51978761506011</c:v>
                </c:pt>
                <c:pt idx="1">
                  <c:v>28.197612681873046</c:v>
                </c:pt>
                <c:pt idx="2">
                  <c:v>32.301977280135866</c:v>
                </c:pt>
                <c:pt idx="3">
                  <c:v>33.541531696406871</c:v>
                </c:pt>
                <c:pt idx="4">
                  <c:v>33.740689092085084</c:v>
                </c:pt>
                <c:pt idx="5">
                  <c:v>32.266946914692596</c:v>
                </c:pt>
                <c:pt idx="6">
                  <c:v>33.109262335681812</c:v>
                </c:pt>
                <c:pt idx="7">
                  <c:v>33.981347618148114</c:v>
                </c:pt>
                <c:pt idx="8">
                  <c:v>34.03495381433558</c:v>
                </c:pt>
                <c:pt idx="9">
                  <c:v>35.015548944210742</c:v>
                </c:pt>
                <c:pt idx="10">
                  <c:v>39.958694823502363</c:v>
                </c:pt>
                <c:pt idx="11">
                  <c:v>38.396882570263557</c:v>
                </c:pt>
                <c:pt idx="12">
                  <c:v>37.496187607210885</c:v>
                </c:pt>
                <c:pt idx="13">
                  <c:v>38.178564350811264</c:v>
                </c:pt>
                <c:pt idx="14">
                  <c:v>38.92874389777699</c:v>
                </c:pt>
                <c:pt idx="15">
                  <c:v>39.518697614408119</c:v>
                </c:pt>
                <c:pt idx="16">
                  <c:v>40.102349997014528</c:v>
                </c:pt>
                <c:pt idx="17">
                  <c:v>40.713676225757638</c:v>
                </c:pt>
                <c:pt idx="18" formatCode="General">
                  <c:v>41.371919528546655</c:v>
                </c:pt>
                <c:pt idx="19" formatCode="General">
                  <c:v>42.049722167698498</c:v>
                </c:pt>
                <c:pt idx="20" formatCode="General">
                  <c:v>42.771003749021808</c:v>
                </c:pt>
                <c:pt idx="21" formatCode="General">
                  <c:v>43.536114548313563</c:v>
                </c:pt>
                <c:pt idx="22">
                  <c:v>44.320316289788444</c:v>
                </c:pt>
                <c:pt idx="23">
                  <c:v>45.132072856168648</c:v>
                </c:pt>
                <c:pt idx="24">
                  <c:v>45.966153253976323</c:v>
                </c:pt>
                <c:pt idx="25">
                  <c:v>46.780302569939948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90.98752857037239</c:v>
                </c:pt>
                <c:pt idx="1">
                  <c:v>88.098210557089914</c:v>
                </c:pt>
                <c:pt idx="2">
                  <c:v>107.48849420273164</c:v>
                </c:pt>
                <c:pt idx="3">
                  <c:v>114.91316876436581</c:v>
                </c:pt>
                <c:pt idx="4">
                  <c:v>119.87551222949963</c:v>
                </c:pt>
                <c:pt idx="5">
                  <c:v>120.61443237205388</c:v>
                </c:pt>
                <c:pt idx="6">
                  <c:v>122.37318769734634</c:v>
                </c:pt>
                <c:pt idx="7">
                  <c:v>131.43112936119667</c:v>
                </c:pt>
                <c:pt idx="8">
                  <c:v>129.58018618632391</c:v>
                </c:pt>
                <c:pt idx="9">
                  <c:v>138.76015728984501</c:v>
                </c:pt>
                <c:pt idx="10">
                  <c:v>155.24004085563183</c:v>
                </c:pt>
                <c:pt idx="11">
                  <c:v>154.2295938629569</c:v>
                </c:pt>
                <c:pt idx="12">
                  <c:v>151.4786475867233</c:v>
                </c:pt>
                <c:pt idx="13">
                  <c:v>154.97652763488315</c:v>
                </c:pt>
                <c:pt idx="14">
                  <c:v>158.64039634571836</c:v>
                </c:pt>
                <c:pt idx="15">
                  <c:v>161.75606870623278</c:v>
                </c:pt>
                <c:pt idx="16">
                  <c:v>164.76650578151478</c:v>
                </c:pt>
                <c:pt idx="17">
                  <c:v>167.67441245617283</c:v>
                </c:pt>
                <c:pt idx="18" formatCode="General">
                  <c:v>170.62607123872306</c:v>
                </c:pt>
                <c:pt idx="19" formatCode="General">
                  <c:v>173.61843907885768</c:v>
                </c:pt>
                <c:pt idx="20" formatCode="General">
                  <c:v>176.68757666257272</c:v>
                </c:pt>
                <c:pt idx="21" formatCode="General">
                  <c:v>179.77869392751444</c:v>
                </c:pt>
                <c:pt idx="22" formatCode="General">
                  <c:v>182.93151735563862</c:v>
                </c:pt>
                <c:pt idx="23" formatCode="General">
                  <c:v>186.15915713071695</c:v>
                </c:pt>
                <c:pt idx="24" formatCode="General">
                  <c:v>189.4154592637629</c:v>
                </c:pt>
                <c:pt idx="25" formatCode="General">
                  <c:v>192.65750177673326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43.702130993500397</c:v>
                </c:pt>
                <c:pt idx="1">
                  <c:v>35.771665593206791</c:v>
                </c:pt>
                <c:pt idx="2">
                  <c:v>42.219431181588796</c:v>
                </c:pt>
                <c:pt idx="3">
                  <c:v>41.283608666379884</c:v>
                </c:pt>
                <c:pt idx="4">
                  <c:v>51.373960801828311</c:v>
                </c:pt>
                <c:pt idx="5">
                  <c:v>54.409557495255584</c:v>
                </c:pt>
                <c:pt idx="6">
                  <c:v>64.973018830551652</c:v>
                </c:pt>
                <c:pt idx="7">
                  <c:v>68.976242132097013</c:v>
                </c:pt>
                <c:pt idx="8">
                  <c:v>71.024810074750974</c:v>
                </c:pt>
                <c:pt idx="9">
                  <c:v>72.420044104242024</c:v>
                </c:pt>
                <c:pt idx="10">
                  <c:v>72.264627238430506</c:v>
                </c:pt>
                <c:pt idx="11">
                  <c:v>76.527161969424156</c:v>
                </c:pt>
                <c:pt idx="12">
                  <c:v>82.338695590704077</c:v>
                </c:pt>
                <c:pt idx="13">
                  <c:v>85.962657509339536</c:v>
                </c:pt>
                <c:pt idx="14">
                  <c:v>89.624338456090413</c:v>
                </c:pt>
                <c:pt idx="15">
                  <c:v>92.856645861000914</c:v>
                </c:pt>
                <c:pt idx="16">
                  <c:v>95.979448252673095</c:v>
                </c:pt>
                <c:pt idx="17">
                  <c:v>99.005861026125871</c:v>
                </c:pt>
                <c:pt idx="18" formatCode="General">
                  <c:v>101.99301609777707</c:v>
                </c:pt>
                <c:pt idx="19" formatCode="General">
                  <c:v>104.93317128937667</c:v>
                </c:pt>
                <c:pt idx="20" formatCode="General">
                  <c:v>107.85687697678141</c:v>
                </c:pt>
                <c:pt idx="21" formatCode="General">
                  <c:v>110.72879599560726</c:v>
                </c:pt>
                <c:pt idx="22" formatCode="General">
                  <c:v>113.55932567378028</c:v>
                </c:pt>
                <c:pt idx="23" formatCode="General">
                  <c:v>116.35113821088804</c:v>
                </c:pt>
                <c:pt idx="24" formatCode="General">
                  <c:v>119.0818238628667</c:v>
                </c:pt>
                <c:pt idx="25" formatCode="General">
                  <c:v>121.69680506793905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6.4019335388970093</c:v>
                </c:pt>
                <c:pt idx="1">
                  <c:v>5.3428698735108116</c:v>
                </c:pt>
                <c:pt idx="2">
                  <c:v>6.1919655181096198</c:v>
                </c:pt>
                <c:pt idx="3">
                  <c:v>6.1723678913206479</c:v>
                </c:pt>
                <c:pt idx="4">
                  <c:v>7.8829452811558216</c:v>
                </c:pt>
                <c:pt idx="5">
                  <c:v>8.4303082142129302</c:v>
                </c:pt>
                <c:pt idx="6">
                  <c:v>9.704538766623223</c:v>
                </c:pt>
                <c:pt idx="7">
                  <c:v>10.27797104216247</c:v>
                </c:pt>
                <c:pt idx="8">
                  <c:v>10.599562695634829</c:v>
                </c:pt>
                <c:pt idx="9">
                  <c:v>10.805316251542548</c:v>
                </c:pt>
                <c:pt idx="10">
                  <c:v>10.638103886361312</c:v>
                </c:pt>
                <c:pt idx="11">
                  <c:v>11.144794544940867</c:v>
                </c:pt>
                <c:pt idx="12">
                  <c:v>12.077598079614061</c:v>
                </c:pt>
                <c:pt idx="13">
                  <c:v>12.582308701310444</c:v>
                </c:pt>
                <c:pt idx="14">
                  <c:v>13.087949208316623</c:v>
                </c:pt>
                <c:pt idx="15">
                  <c:v>13.538998163520604</c:v>
                </c:pt>
                <c:pt idx="16">
                  <c:v>13.974832269251326</c:v>
                </c:pt>
                <c:pt idx="17">
                  <c:v>14.39522711963356</c:v>
                </c:pt>
                <c:pt idx="18" formatCode="General">
                  <c:v>14.810045502612224</c:v>
                </c:pt>
                <c:pt idx="19" formatCode="General">
                  <c:v>15.21363335314895</c:v>
                </c:pt>
                <c:pt idx="20" formatCode="General">
                  <c:v>15.613658439852104</c:v>
                </c:pt>
                <c:pt idx="21" formatCode="General">
                  <c:v>16.004812926098918</c:v>
                </c:pt>
                <c:pt idx="22" formatCode="General">
                  <c:v>16.390291125599138</c:v>
                </c:pt>
                <c:pt idx="23" formatCode="General">
                  <c:v>16.765712109769417</c:v>
                </c:pt>
                <c:pt idx="24" formatCode="General">
                  <c:v>17.137032758098201</c:v>
                </c:pt>
                <c:pt idx="25" formatCode="General">
                  <c:v>17.490438738846613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49.573008314387621</c:v>
                </c:pt>
                <c:pt idx="1">
                  <c:v>23.106859737624248</c:v>
                </c:pt>
                <c:pt idx="2">
                  <c:v>46.812167165559181</c:v>
                </c:pt>
                <c:pt idx="3">
                  <c:v>19.550354191822493</c:v>
                </c:pt>
                <c:pt idx="4">
                  <c:v>26.597290294311065</c:v>
                </c:pt>
                <c:pt idx="5">
                  <c:v>41.30221169606564</c:v>
                </c:pt>
                <c:pt idx="6">
                  <c:v>12.557670670879798</c:v>
                </c:pt>
                <c:pt idx="7">
                  <c:v>8.4078943069388519</c:v>
                </c:pt>
                <c:pt idx="8">
                  <c:v>6.2899940957465876</c:v>
                </c:pt>
                <c:pt idx="9">
                  <c:v>14.871299015461746</c:v>
                </c:pt>
                <c:pt idx="10">
                  <c:v>42.127242017778798</c:v>
                </c:pt>
                <c:pt idx="11">
                  <c:v>57.747962637952362</c:v>
                </c:pt>
                <c:pt idx="12">
                  <c:v>16.944529674936089</c:v>
                </c:pt>
                <c:pt idx="13">
                  <c:v>6.0153606668459672</c:v>
                </c:pt>
                <c:pt idx="14">
                  <c:v>25.704221754059155</c:v>
                </c:pt>
                <c:pt idx="15">
                  <c:v>21.412544320541055</c:v>
                </c:pt>
                <c:pt idx="16">
                  <c:v>14.59547142620208</c:v>
                </c:pt>
                <c:pt idx="17">
                  <c:v>41.001680365487189</c:v>
                </c:pt>
                <c:pt idx="18">
                  <c:v>14.392403210136701</c:v>
                </c:pt>
                <c:pt idx="19">
                  <c:v>0.67618683526423695</c:v>
                </c:pt>
                <c:pt idx="20">
                  <c:v>49.578462071194679</c:v>
                </c:pt>
                <c:pt idx="21">
                  <c:v>10.383176748564923</c:v>
                </c:pt>
                <c:pt idx="22">
                  <c:v>15.178958810260694</c:v>
                </c:pt>
                <c:pt idx="23">
                  <c:v>21.89812010154337</c:v>
                </c:pt>
                <c:pt idx="24">
                  <c:v>10.993407523001258</c:v>
                </c:pt>
                <c:pt idx="25">
                  <c:v>73.631522347434242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61.419204870399888</c:v>
                </c:pt>
                <c:pt idx="1">
                  <c:v>25.510218557843579</c:v>
                </c:pt>
                <c:pt idx="2">
                  <c:v>56.003053309529072</c:v>
                </c:pt>
                <c:pt idx="3">
                  <c:v>24.077438727630689</c:v>
                </c:pt>
                <c:pt idx="4">
                  <c:v>31.50647633295894</c:v>
                </c:pt>
                <c:pt idx="5">
                  <c:v>53.062993854942455</c:v>
                </c:pt>
                <c:pt idx="6">
                  <c:v>16.373518260888115</c:v>
                </c:pt>
                <c:pt idx="7">
                  <c:v>10.478976989819321</c:v>
                </c:pt>
                <c:pt idx="8">
                  <c:v>6.5397633183224659</c:v>
                </c:pt>
                <c:pt idx="9">
                  <c:v>18.243684198296734</c:v>
                </c:pt>
                <c:pt idx="10">
                  <c:v>48.370690564122292</c:v>
                </c:pt>
                <c:pt idx="11">
                  <c:v>60.236598424139636</c:v>
                </c:pt>
                <c:pt idx="12">
                  <c:v>15.800128637998949</c:v>
                </c:pt>
                <c:pt idx="13">
                  <c:v>5.308366593559791</c:v>
                </c:pt>
                <c:pt idx="14">
                  <c:v>22.833711143127964</c:v>
                </c:pt>
                <c:pt idx="15">
                  <c:v>19.636975370351188</c:v>
                </c:pt>
                <c:pt idx="16">
                  <c:v>12.887231400151208</c:v>
                </c:pt>
                <c:pt idx="17">
                  <c:v>44.921915628084776</c:v>
                </c:pt>
                <c:pt idx="18">
                  <c:v>17.01776697126412</c:v>
                </c:pt>
                <c:pt idx="19">
                  <c:v>0.77409468201703668</c:v>
                </c:pt>
                <c:pt idx="20">
                  <c:v>45.796488760587579</c:v>
                </c:pt>
                <c:pt idx="21">
                  <c:v>12.223628604965254</c:v>
                </c:pt>
                <c:pt idx="22">
                  <c:v>13.562131334321109</c:v>
                </c:pt>
                <c:pt idx="23">
                  <c:v>23.762873205197007</c:v>
                </c:pt>
                <c:pt idx="24">
                  <c:v>9.5956046855337824</c:v>
                </c:pt>
                <c:pt idx="25">
                  <c:v>73.661465573946913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64.670295385263699</c:v>
                </c:pt>
                <c:pt idx="1">
                  <c:v>37.301103147755008</c:v>
                </c:pt>
                <c:pt idx="2">
                  <c:v>66.748578633518179</c:v>
                </c:pt>
                <c:pt idx="3">
                  <c:v>28.72496577739582</c:v>
                </c:pt>
                <c:pt idx="4">
                  <c:v>35.689792991069332</c:v>
                </c:pt>
                <c:pt idx="5">
                  <c:v>68.253341656998117</c:v>
                </c:pt>
                <c:pt idx="6">
                  <c:v>16.104353962191666</c:v>
                </c:pt>
                <c:pt idx="7">
                  <c:v>11.73781777686097</c:v>
                </c:pt>
                <c:pt idx="8">
                  <c:v>9.7741849069173732</c:v>
                </c:pt>
                <c:pt idx="9">
                  <c:v>19.474893165747023</c:v>
                </c:pt>
                <c:pt idx="10">
                  <c:v>50.01706618413148</c:v>
                </c:pt>
                <c:pt idx="11">
                  <c:v>53.164540736436479</c:v>
                </c:pt>
                <c:pt idx="12">
                  <c:v>12.146706254842327</c:v>
                </c:pt>
                <c:pt idx="13">
                  <c:v>6.8851604415417302</c:v>
                </c:pt>
                <c:pt idx="14">
                  <c:v>23.1787571655763</c:v>
                </c:pt>
                <c:pt idx="15">
                  <c:v>19.675770158661756</c:v>
                </c:pt>
                <c:pt idx="16">
                  <c:v>13.743778512227783</c:v>
                </c:pt>
                <c:pt idx="17">
                  <c:v>54.265142916645239</c:v>
                </c:pt>
                <c:pt idx="18">
                  <c:v>17.908052336460383</c:v>
                </c:pt>
                <c:pt idx="19">
                  <c:v>0.66783253873382953</c:v>
                </c:pt>
                <c:pt idx="20">
                  <c:v>40.226421882631946</c:v>
                </c:pt>
                <c:pt idx="21">
                  <c:v>18.255384495234843</c:v>
                </c:pt>
                <c:pt idx="22">
                  <c:v>17.461077161862729</c:v>
                </c:pt>
                <c:pt idx="23">
                  <c:v>27.214994959449697</c:v>
                </c:pt>
                <c:pt idx="24">
                  <c:v>8.7010380742893112</c:v>
                </c:pt>
                <c:pt idx="25">
                  <c:v>72.597948777556823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11.846196556012266</c:v>
                </c:pt>
                <c:pt idx="1">
                  <c:v>2.4033588202193314</c:v>
                </c:pt>
                <c:pt idx="2">
                  <c:v>9.190886143969891</c:v>
                </c:pt>
                <c:pt idx="3">
                  <c:v>4.5270845358081964</c:v>
                </c:pt>
                <c:pt idx="4">
                  <c:v>4.9091860386478743</c:v>
                </c:pt>
                <c:pt idx="5">
                  <c:v>11.760782158876815</c:v>
                </c:pt>
                <c:pt idx="6">
                  <c:v>3.8158475900083175</c:v>
                </c:pt>
                <c:pt idx="7">
                  <c:v>2.0710826828804692</c:v>
                </c:pt>
                <c:pt idx="8">
                  <c:v>0.2497692225758783</c:v>
                </c:pt>
                <c:pt idx="9">
                  <c:v>3.3723851828349876</c:v>
                </c:pt>
                <c:pt idx="10">
                  <c:v>6.2434485463434939</c:v>
                </c:pt>
                <c:pt idx="11">
                  <c:v>2.4886357861872739</c:v>
                </c:pt>
                <c:pt idx="12">
                  <c:v>-1.1444010369371398</c:v>
                </c:pt>
                <c:pt idx="13">
                  <c:v>-0.70699407328617614</c:v>
                </c:pt>
                <c:pt idx="14">
                  <c:v>-2.8705106109311913</c:v>
                </c:pt>
                <c:pt idx="15">
                  <c:v>-1.7755689501898679</c:v>
                </c:pt>
                <c:pt idx="16">
                  <c:v>-1.7082400260508717</c:v>
                </c:pt>
                <c:pt idx="17">
                  <c:v>3.9202352625975863</c:v>
                </c:pt>
                <c:pt idx="18">
                  <c:v>2.625363761127419</c:v>
                </c:pt>
                <c:pt idx="19">
                  <c:v>9.7907846752799732E-2</c:v>
                </c:pt>
                <c:pt idx="20">
                  <c:v>-3.7819733106070998</c:v>
                </c:pt>
                <c:pt idx="21">
                  <c:v>1.8404518564003318</c:v>
                </c:pt>
                <c:pt idx="22">
                  <c:v>-1.6168274759395853</c:v>
                </c:pt>
                <c:pt idx="23">
                  <c:v>1.8647531036536371</c:v>
                </c:pt>
                <c:pt idx="24">
                  <c:v>-1.3978028374674754</c:v>
                </c:pt>
                <c:pt idx="25">
                  <c:v>2.9943226512671117E-2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3.2510905148638116</c:v>
                </c:pt>
                <c:pt idx="1">
                  <c:v>11.790884589911428</c:v>
                </c:pt>
                <c:pt idx="2">
                  <c:v>10.745525323989106</c:v>
                </c:pt>
                <c:pt idx="3">
                  <c:v>4.6475270497651309</c:v>
                </c:pt>
                <c:pt idx="4">
                  <c:v>4.1833166581103924</c:v>
                </c:pt>
                <c:pt idx="5">
                  <c:v>15.190347802055662</c:v>
                </c:pt>
                <c:pt idx="6">
                  <c:v>-0.26916429869644887</c:v>
                </c:pt>
                <c:pt idx="7">
                  <c:v>1.2588407870416489</c:v>
                </c:pt>
                <c:pt idx="8">
                  <c:v>3.2344215885949072</c:v>
                </c:pt>
                <c:pt idx="9">
                  <c:v>1.2312089674502893</c:v>
                </c:pt>
                <c:pt idx="10">
                  <c:v>1.6463756200091879</c:v>
                </c:pt>
                <c:pt idx="11">
                  <c:v>-7.0720576877031576</c:v>
                </c:pt>
                <c:pt idx="12">
                  <c:v>-3.6534223831566219</c:v>
                </c:pt>
                <c:pt idx="13">
                  <c:v>1.5767938479819392</c:v>
                </c:pt>
                <c:pt idx="14">
                  <c:v>0.34504602244833649</c:v>
                </c:pt>
                <c:pt idx="15">
                  <c:v>3.8794788310568151E-2</c:v>
                </c:pt>
                <c:pt idx="16">
                  <c:v>0.85654711207657463</c:v>
                </c:pt>
                <c:pt idx="17">
                  <c:v>9.3432272885604633</c:v>
                </c:pt>
                <c:pt idx="18">
                  <c:v>0.890285365196263</c:v>
                </c:pt>
                <c:pt idx="19">
                  <c:v>-0.10626214328320716</c:v>
                </c:pt>
                <c:pt idx="20">
                  <c:v>-5.5700668779556324</c:v>
                </c:pt>
                <c:pt idx="21">
                  <c:v>6.0317558902695882</c:v>
                </c:pt>
                <c:pt idx="22">
                  <c:v>3.8989458275416204</c:v>
                </c:pt>
                <c:pt idx="23">
                  <c:v>3.4521217542526905</c:v>
                </c:pt>
                <c:pt idx="24">
                  <c:v>-0.89456661124447123</c:v>
                </c:pt>
                <c:pt idx="25">
                  <c:v>-1.0635167963900898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7.3840780985160688</c:v>
                </c:pt>
                <c:pt idx="1">
                  <c:v>8.4181447317932161</c:v>
                </c:pt>
                <c:pt idx="2">
                  <c:v>8.1388359749837615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3.4418499646420275</c:v>
                </c:pt>
                <c:pt idx="1">
                  <c:v>3.4964423979884431</c:v>
                </c:pt>
                <c:pt idx="2">
                  <c:v>4.6943895709297534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1.8705102660132269</c:v>
                </c:pt>
                <c:pt idx="1">
                  <c:v>2.2441620138140661</c:v>
                </c:pt>
                <c:pt idx="2">
                  <c:v>2.026752693806694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1.2523861334533184</c:v>
                </c:pt>
                <c:pt idx="1">
                  <c:v>1.4362534508150742</c:v>
                </c:pt>
                <c:pt idx="2">
                  <c:v>1.4772187604989466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0.93691727053646956</c:v>
                </c:pt>
                <c:pt idx="1">
                  <c:v>0.89634299632300585</c:v>
                </c:pt>
                <c:pt idx="2">
                  <c:v>1.2300931559482169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2.2151335392063376</c:v>
                </c:pt>
                <c:pt idx="1">
                  <c:v>2.5004878253708154</c:v>
                </c:pt>
                <c:pt idx="2">
                  <c:v>2.4509391856352187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6.2750043967794449</c:v>
                </c:pt>
                <c:pt idx="1">
                  <c:v>6.629709303544014</c:v>
                </c:pt>
                <c:pt idx="2">
                  <c:v>6.29470911177118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8.6017669826398109</c:v>
                </c:pt>
                <c:pt idx="1">
                  <c:v>8.256056143274737</c:v>
                </c:pt>
                <c:pt idx="2">
                  <c:v>6.6908226437109626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2.5239487115418324</c:v>
                </c:pt>
                <c:pt idx="1">
                  <c:v>2.1655729659197718</c:v>
                </c:pt>
                <c:pt idx="2">
                  <c:v>1.5286778768448004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6.1073479355756604</c:v>
                </c:pt>
                <c:pt idx="1">
                  <c:v>6.1570186098073316</c:v>
                </c:pt>
                <c:pt idx="2">
                  <c:v>6.8293347776832114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2.1438002845217401</c:v>
                </c:pt>
                <c:pt idx="1">
                  <c:v>2.332463041133781</c:v>
                </c:pt>
                <c:pt idx="2">
                  <c:v>2.2537503459600359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0.10072046402982603</c:v>
                </c:pt>
                <c:pt idx="1">
                  <c:v>0.10609777647042397</c:v>
                </c:pt>
                <c:pt idx="2">
                  <c:v>8.404754391689663E-2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7.3848904552312034</c:v>
                </c:pt>
                <c:pt idx="1">
                  <c:v>6.2768880093458224</c:v>
                </c:pt>
                <c:pt idx="2">
                  <c:v>5.0625445208317705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1.5466115660333544</c:v>
                </c:pt>
                <c:pt idx="1">
                  <c:v>1.6753762110957651</c:v>
                </c:pt>
                <c:pt idx="2">
                  <c:v>2.2974625240514088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2.2609605735101952</c:v>
                </c:pt>
                <c:pt idx="1">
                  <c:v>1.8588320165460914</c:v>
                </c:pt>
                <c:pt idx="2">
                  <c:v>2.197497972141917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3.2618038432327952</c:v>
                </c:pt>
                <c:pt idx="1">
                  <c:v>3.2569504327954184</c:v>
                </c:pt>
                <c:pt idx="2">
                  <c:v>3.4250404875287361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6.9728408677380189</c:v>
                </c:pt>
                <c:pt idx="1">
                  <c:v>7.6758044845538445</c:v>
                </c:pt>
                <c:pt idx="2">
                  <c:v>8.4003904702328125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2.9120956567844636</c:v>
                </c:pt>
                <c:pt idx="1">
                  <c:v>3.3000649293289781</c:v>
                </c:pt>
                <c:pt idx="2">
                  <c:v>3.6150721665409198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3.9617621649379711</c:v>
                </c:pt>
                <c:pt idx="1">
                  <c:v>4.3182922722512789</c:v>
                </c:pt>
                <c:pt idx="2">
                  <c:v>4.4916042118717154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6.1521131594646086</c:v>
                </c:pt>
                <c:pt idx="1">
                  <c:v>7.2728385708626542</c:v>
                </c:pt>
                <c:pt idx="2">
                  <c:v>8.589766741925466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0.89600963235956921</c:v>
                </c:pt>
                <c:pt idx="1">
                  <c:v>0.72756718958337618</c:v>
                </c:pt>
                <c:pt idx="2">
                  <c:v>0.86650588436811149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3.8287363899693396</c:v>
                </c:pt>
                <c:pt idx="1">
                  <c:v>3.1295990492290988</c:v>
                </c:pt>
                <c:pt idx="2">
                  <c:v>2.9170750118081559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3.1894755821167879</c:v>
                </c:pt>
                <c:pt idx="1">
                  <c:v>2.6914529602115103</c:v>
                </c:pt>
                <c:pt idx="2">
                  <c:v>2.4762198015152186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2.1740480265438418</c:v>
                </c:pt>
                <c:pt idx="1">
                  <c:v>1.7663299182641579</c:v>
                </c:pt>
                <c:pt idx="2">
                  <c:v>1.7296713788169464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1.6375076372981694</c:v>
                </c:pt>
                <c:pt idx="1">
                  <c:v>1.3151780327072573</c:v>
                </c:pt>
                <c:pt idx="2">
                  <c:v>1.0950363111356078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10.967680397323937</c:v>
                </c:pt>
                <c:pt idx="1">
                  <c:v>10.096074666970061</c:v>
                </c:pt>
                <c:pt idx="2">
                  <c:v>9.1365408755415505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-1.958083407634561</c:v>
                </c:pt>
                <c:pt idx="1">
                  <c:v>7.351067581794311</c:v>
                </c:pt>
                <c:pt idx="2">
                  <c:v>0.46168901231395409</c:v>
                </c:pt>
                <c:pt idx="3">
                  <c:v>10.127250510473516</c:v>
                </c:pt>
                <c:pt idx="4">
                  <c:v>2.8171817708174203</c:v>
                </c:pt>
                <c:pt idx="5">
                  <c:v>-10.725480070859774</c:v>
                </c:pt>
                <c:pt idx="6">
                  <c:v>7.1016826643995898</c:v>
                </c:pt>
                <c:pt idx="7">
                  <c:v>34.766716833920299</c:v>
                </c:pt>
                <c:pt idx="8">
                  <c:v>15.041975104775247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37.625004432379725</c:v>
                </c:pt>
                <c:pt idx="1">
                  <c:v>27.926449033132521</c:v>
                </c:pt>
                <c:pt idx="2">
                  <c:v>27.280938644027273</c:v>
                </c:pt>
                <c:pt idx="3">
                  <c:v>48.062075437954427</c:v>
                </c:pt>
                <c:pt idx="4">
                  <c:v>29.733217514784702</c:v>
                </c:pt>
                <c:pt idx="5">
                  <c:v>25.089582695889014</c:v>
                </c:pt>
                <c:pt idx="6">
                  <c:v>53.504607651863658</c:v>
                </c:pt>
                <c:pt idx="7">
                  <c:v>118.38997832211761</c:v>
                </c:pt>
                <c:pt idx="8">
                  <c:v>64.866022266916886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3.2510905148638116</c:v>
                </c:pt>
                <c:pt idx="1">
                  <c:v>11.790884589911428</c:v>
                </c:pt>
                <c:pt idx="2">
                  <c:v>10.745525323989106</c:v>
                </c:pt>
                <c:pt idx="3">
                  <c:v>4.6475270497651309</c:v>
                </c:pt>
                <c:pt idx="4">
                  <c:v>4.1833166581103924</c:v>
                </c:pt>
                <c:pt idx="5">
                  <c:v>15.190347802055662</c:v>
                </c:pt>
                <c:pt idx="6">
                  <c:v>-0.26916429869644887</c:v>
                </c:pt>
                <c:pt idx="7">
                  <c:v>1.2588407870416489</c:v>
                </c:pt>
                <c:pt idx="8">
                  <c:v>3.2344215885949072</c:v>
                </c:pt>
                <c:pt idx="9">
                  <c:v>1.2312089674502893</c:v>
                </c:pt>
                <c:pt idx="10">
                  <c:v>1.6463756200091879</c:v>
                </c:pt>
                <c:pt idx="11">
                  <c:v>-7.0720576877031576</c:v>
                </c:pt>
                <c:pt idx="12">
                  <c:v>-3.6534223831566219</c:v>
                </c:pt>
                <c:pt idx="13">
                  <c:v>1.5767938479819392</c:v>
                </c:pt>
                <c:pt idx="14">
                  <c:v>0.34504602244833649</c:v>
                </c:pt>
                <c:pt idx="15">
                  <c:v>3.8794788310568151E-2</c:v>
                </c:pt>
                <c:pt idx="16">
                  <c:v>0.85654711207657463</c:v>
                </c:pt>
                <c:pt idx="17">
                  <c:v>9.3432272885604633</c:v>
                </c:pt>
                <c:pt idx="18">
                  <c:v>0.890285365196263</c:v>
                </c:pt>
                <c:pt idx="19">
                  <c:v>-0.10626214328320716</c:v>
                </c:pt>
                <c:pt idx="20">
                  <c:v>-5.5700668779556324</c:v>
                </c:pt>
                <c:pt idx="21">
                  <c:v>6.0317558902695882</c:v>
                </c:pt>
                <c:pt idx="22">
                  <c:v>3.8989458275416204</c:v>
                </c:pt>
                <c:pt idx="23">
                  <c:v>3.4521217542526905</c:v>
                </c:pt>
                <c:pt idx="24">
                  <c:v>-0.89456661124447123</c:v>
                </c:pt>
                <c:pt idx="25">
                  <c:v>-1.0635167963900898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34.260849218045465</c:v>
                </c:pt>
                <c:pt idx="1">
                  <c:v>30.605173048871407</c:v>
                </c:pt>
                <c:pt idx="2">
                  <c:v>33.658406710627361</c:v>
                </c:pt>
                <c:pt idx="3">
                  <c:v>18.815306463471167</c:v>
                </c:pt>
                <c:pt idx="4">
                  <c:v>21.183925274801283</c:v>
                </c:pt>
                <c:pt idx="5">
                  <c:v>44.732339873217796</c:v>
                </c:pt>
                <c:pt idx="6">
                  <c:v>6.0838063985963684</c:v>
                </c:pt>
                <c:pt idx="7">
                  <c:v>7.6775094682220946</c:v>
                </c:pt>
                <c:pt idx="8">
                  <c:v>6.2296555537366762</c:v>
                </c:pt>
                <c:pt idx="9">
                  <c:v>9.6398819449888524</c:v>
                </c:pt>
                <c:pt idx="10">
                  <c:v>23.873754286319659</c:v>
                </c:pt>
                <c:pt idx="11">
                  <c:v>20.829411687071296</c:v>
                </c:pt>
                <c:pt idx="12">
                  <c:v>4.2601710088177143</c:v>
                </c:pt>
                <c:pt idx="13">
                  <c:v>4.9410637130132162</c:v>
                </c:pt>
                <c:pt idx="14">
                  <c:v>9.3003002449092342</c:v>
                </c:pt>
                <c:pt idx="15">
                  <c:v>8.7284793578576139</c:v>
                </c:pt>
                <c:pt idx="16">
                  <c:v>6.7633741990046357</c:v>
                </c:pt>
                <c:pt idx="17">
                  <c:v>37.995478193704528</c:v>
                </c:pt>
                <c:pt idx="18">
                  <c:v>9.8668839639528034</c:v>
                </c:pt>
                <c:pt idx="19">
                  <c:v>0.19971328029709856</c:v>
                </c:pt>
                <c:pt idx="20">
                  <c:v>13.692458434116581</c:v>
                </c:pt>
                <c:pt idx="21">
                  <c:v>13.588480209910694</c:v>
                </c:pt>
                <c:pt idx="22">
                  <c:v>10.566421992213755</c:v>
                </c:pt>
                <c:pt idx="23">
                  <c:v>17.360027040918766</c:v>
                </c:pt>
                <c:pt idx="24">
                  <c:v>2.4069942124031307</c:v>
                </c:pt>
                <c:pt idx="25">
                  <c:v>35.218010219976591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t="s">
        <v>528</v>
      </c>
    </row>
    <row r="5" spans="1:2" x14ac:dyDescent="0.2">
      <c r="A5" t="s">
        <v>433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automation/Data/Results/Workbooks/LEPs/HE_LEP/HE_LEP_Database.Main.xlsx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Hertfordshire</v>
      </c>
      <c r="L1" s="19" t="str">
        <f>CONCATENATE("Industry Table 1.1  Employment by Industry Sector (SIC 2007), ",B$5,"-",F$5,", ",Info!B5)</f>
        <v>Industry Table 1.1  Employment by Industry Sector (SIC 2007), 2015-2035, Hertfordshire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8.93700000000001</v>
      </c>
      <c r="N5" s="11">
        <f t="shared" si="1"/>
        <v>11.177999999999988</v>
      </c>
      <c r="O5" s="11">
        <f t="shared" si="1"/>
        <v>8.289000000000005</v>
      </c>
      <c r="P5" s="11">
        <f t="shared" si="1"/>
        <v>8.5480000000000089</v>
      </c>
      <c r="Q5" s="11">
        <f t="shared" si="1"/>
        <v>8.7629999999999981</v>
      </c>
      <c r="R5" s="40">
        <f t="shared" ref="R5:R10" si="2">IF(D$5-B$5 &lt;&gt; 0,(EXP(LN(D7/B7)/(D$5-B$5))-1)*100,0)</f>
        <v>-1.4941378687380324</v>
      </c>
      <c r="S5" s="40">
        <f t="shared" si="0"/>
        <v>0.37141455716582783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38.677999999999976</v>
      </c>
      <c r="N6" s="11">
        <f t="shared" si="1"/>
        <v>38.89899999999998</v>
      </c>
      <c r="O6" s="11">
        <f t="shared" si="1"/>
        <v>37.656999999999961</v>
      </c>
      <c r="P6" s="11">
        <f t="shared" si="1"/>
        <v>36.112000000000052</v>
      </c>
      <c r="Q6" s="11">
        <f t="shared" si="1"/>
        <v>33.019999999999996</v>
      </c>
      <c r="R6" s="40">
        <f t="shared" si="2"/>
        <v>-0.53361325935341597</v>
      </c>
      <c r="S6" s="40">
        <f t="shared" si="0"/>
        <v>-0.87221012694119748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8.93700000000001</v>
      </c>
      <c r="C7" s="11">
        <f t="array" ref="C7:C12">MMULT(aggregation!$B$3:$W$8,'Ind T2'!C5:C26)</f>
        <v>11.177999999999988</v>
      </c>
      <c r="D7" s="11">
        <f t="array" ref="D7:D12">MMULT(aggregation!$B$3:$W$8,'Ind T2'!D5:D26)</f>
        <v>8.289000000000005</v>
      </c>
      <c r="E7" s="11">
        <f t="array" ref="E7:E12">MMULT(aggregation!$B$3:$W$8,'Ind T2'!E5:E26)</f>
        <v>8.5480000000000089</v>
      </c>
      <c r="F7" s="11">
        <f t="array" ref="F7:F12">MMULT(aggregation!$B$3:$W$8,'Ind T2'!F5:F26)</f>
        <v>8.7629999999999981</v>
      </c>
      <c r="G7" s="11"/>
      <c r="H7" s="11">
        <f>F7-D7</f>
        <v>0.47399999999999309</v>
      </c>
      <c r="I7" s="11">
        <f t="array" ref="I7:I12">MMULT(aggregation!$B$3:$W$8,'RD T1'!AB7:AB28)</f>
        <v>3.9662059459956351</v>
      </c>
      <c r="J7" s="11">
        <f>SUM(H7:I7)</f>
        <v>4.4402059459956282</v>
      </c>
      <c r="K7" s="11"/>
      <c r="L7" t="str">
        <f t="shared" si="1"/>
        <v>Construction</v>
      </c>
      <c r="M7" s="11">
        <f t="shared" si="1"/>
        <v>55.168999999999897</v>
      </c>
      <c r="N7" s="11">
        <f t="shared" si="1"/>
        <v>56.964999999999876</v>
      </c>
      <c r="O7" s="11">
        <f t="shared" si="1"/>
        <v>66.662999999999997</v>
      </c>
      <c r="P7" s="11">
        <f t="shared" si="1"/>
        <v>73.63799999999955</v>
      </c>
      <c r="Q7" s="11">
        <f t="shared" si="1"/>
        <v>82.681999999999903</v>
      </c>
      <c r="R7" s="40">
        <f>IF(D$5-B$5 &lt;&gt; 0,(EXP(LN(D9/B9)/(D$5-B$5))-1)*100,0)</f>
        <v>3.8575201207634802</v>
      </c>
      <c r="S7" s="40">
        <f t="shared" si="0"/>
        <v>1.4460343533490683</v>
      </c>
    </row>
    <row r="8" spans="1:19" x14ac:dyDescent="0.2">
      <c r="A8" t="str">
        <f>name!C5</f>
        <v>Manufacturing</v>
      </c>
      <c r="B8" s="11">
        <v>38.677999999999976</v>
      </c>
      <c r="C8" s="11">
        <v>38.89899999999998</v>
      </c>
      <c r="D8" s="11">
        <v>37.656999999999961</v>
      </c>
      <c r="E8" s="11">
        <v>36.112000000000052</v>
      </c>
      <c r="F8" s="11">
        <v>33.019999999999996</v>
      </c>
      <c r="G8" s="11"/>
      <c r="H8" s="11">
        <f t="shared" ref="H8:H12" si="3">F8-D8</f>
        <v>-4.6369999999999649</v>
      </c>
      <c r="I8" s="11">
        <v>15.026950261843259</v>
      </c>
      <c r="J8" s="11">
        <f t="shared" ref="J8:J12" si="4">SUM(H8:I8)</f>
        <v>10.389950261843294</v>
      </c>
      <c r="K8" s="11"/>
      <c r="L8" t="str">
        <f t="shared" si="1"/>
        <v>Trade, accomod. and transport</v>
      </c>
      <c r="M8" s="11">
        <f t="shared" si="1"/>
        <v>170.26800000000014</v>
      </c>
      <c r="N8" s="11">
        <f t="shared" si="1"/>
        <v>185.11100000000005</v>
      </c>
      <c r="O8" s="11">
        <f t="shared" si="1"/>
        <v>182.10600000000017</v>
      </c>
      <c r="P8" s="11">
        <f t="shared" si="1"/>
        <v>186.61400000000009</v>
      </c>
      <c r="Q8" s="11">
        <f t="shared" si="1"/>
        <v>194.6369999999998</v>
      </c>
      <c r="R8" s="40">
        <f t="shared" si="2"/>
        <v>1.3533817868119691</v>
      </c>
      <c r="S8" s="40">
        <f t="shared" si="0"/>
        <v>0.44463458025447711</v>
      </c>
    </row>
    <row r="9" spans="1:19" x14ac:dyDescent="0.2">
      <c r="A9" t="str">
        <f>name!C6</f>
        <v>Construction</v>
      </c>
      <c r="B9" s="11">
        <v>55.168999999999897</v>
      </c>
      <c r="C9" s="11">
        <v>56.964999999999876</v>
      </c>
      <c r="D9" s="11">
        <v>66.662999999999997</v>
      </c>
      <c r="E9" s="11">
        <v>73.63799999999955</v>
      </c>
      <c r="F9" s="11">
        <v>82.681999999999903</v>
      </c>
      <c r="G9" s="11"/>
      <c r="H9" s="11">
        <f t="shared" si="3"/>
        <v>16.018999999999906</v>
      </c>
      <c r="I9" s="11">
        <v>31.360726968382735</v>
      </c>
      <c r="J9" s="11">
        <f t="shared" si="4"/>
        <v>47.379726968382641</v>
      </c>
      <c r="K9" s="11"/>
      <c r="L9" t="str">
        <f t="shared" si="1"/>
        <v>Business and other services</v>
      </c>
      <c r="M9" s="11">
        <f t="shared" si="1"/>
        <v>268.24299999999988</v>
      </c>
      <c r="N9" s="11">
        <f t="shared" si="1"/>
        <v>301.65699999999975</v>
      </c>
      <c r="O9" s="11">
        <f t="shared" si="1"/>
        <v>296.3090000000002</v>
      </c>
      <c r="P9" s="11">
        <f t="shared" si="1"/>
        <v>306.9170000000002</v>
      </c>
      <c r="Q9" s="11">
        <f t="shared" si="1"/>
        <v>324.15699999999993</v>
      </c>
      <c r="R9" s="40">
        <f t="shared" si="2"/>
        <v>2.0101271881285188</v>
      </c>
      <c r="S9" s="40">
        <f t="shared" si="0"/>
        <v>0.60063084731971639</v>
      </c>
    </row>
    <row r="10" spans="1:19" x14ac:dyDescent="0.2">
      <c r="A10" t="str">
        <f>name!C7</f>
        <v>Trade, accomod. and transport</v>
      </c>
      <c r="B10" s="11">
        <v>170.26800000000014</v>
      </c>
      <c r="C10" s="11">
        <v>185.11100000000005</v>
      </c>
      <c r="D10" s="11">
        <v>182.10600000000017</v>
      </c>
      <c r="E10" s="11">
        <v>186.61400000000009</v>
      </c>
      <c r="F10" s="11">
        <v>194.6369999999998</v>
      </c>
      <c r="G10" s="11"/>
      <c r="H10" s="11">
        <f t="shared" si="3"/>
        <v>12.530999999999636</v>
      </c>
      <c r="I10" s="11">
        <v>89.565010106762983</v>
      </c>
      <c r="J10" s="11">
        <f t="shared" si="4"/>
        <v>102.09601010676262</v>
      </c>
      <c r="K10" s="11"/>
      <c r="L10" t="str">
        <f t="shared" si="1"/>
        <v>Non-marketed services</v>
      </c>
      <c r="M10" s="11">
        <f t="shared" si="1"/>
        <v>130.05500000000009</v>
      </c>
      <c r="N10" s="11">
        <f t="shared" si="1"/>
        <v>140.43099999999993</v>
      </c>
      <c r="O10" s="11">
        <f t="shared" si="1"/>
        <v>138.5809999999999</v>
      </c>
      <c r="P10" s="11">
        <f t="shared" si="1"/>
        <v>143.90300000000002</v>
      </c>
      <c r="Q10" s="11">
        <f t="shared" si="1"/>
        <v>151.33000000000004</v>
      </c>
      <c r="R10" s="40">
        <f t="shared" si="2"/>
        <v>1.2780492095296081</v>
      </c>
      <c r="S10" s="40">
        <f t="shared" si="0"/>
        <v>0.58844383849883108</v>
      </c>
    </row>
    <row r="11" spans="1:19" x14ac:dyDescent="0.2">
      <c r="A11" t="str">
        <f>name!C8</f>
        <v>Business and other services</v>
      </c>
      <c r="B11" s="11">
        <v>268.24299999999988</v>
      </c>
      <c r="C11" s="11">
        <v>301.65699999999975</v>
      </c>
      <c r="D11" s="11">
        <v>296.3090000000002</v>
      </c>
      <c r="E11" s="11">
        <v>306.9170000000002</v>
      </c>
      <c r="F11" s="11">
        <v>324.15699999999993</v>
      </c>
      <c r="G11" s="11"/>
      <c r="H11" s="11">
        <f t="shared" si="3"/>
        <v>27.847999999999729</v>
      </c>
      <c r="I11" s="11">
        <v>148.63799957428847</v>
      </c>
      <c r="J11" s="11">
        <f t="shared" si="4"/>
        <v>176.4859995742882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130.05500000000009</v>
      </c>
      <c r="C12" s="11">
        <v>140.43099999999993</v>
      </c>
      <c r="D12" s="11">
        <v>138.5809999999999</v>
      </c>
      <c r="E12" s="11">
        <v>143.90300000000002</v>
      </c>
      <c r="F12" s="11">
        <v>151.33000000000004</v>
      </c>
      <c r="G12" s="11"/>
      <c r="H12" s="11">
        <f t="shared" si="3"/>
        <v>12.749000000000137</v>
      </c>
      <c r="I12" s="11">
        <v>78.936983141792751</v>
      </c>
      <c r="J12" s="11">
        <f t="shared" si="4"/>
        <v>91.685983141792889</v>
      </c>
      <c r="K12" s="11"/>
      <c r="L12" s="24" t="str">
        <f t="shared" ref="L12:Q12" si="5">A14</f>
        <v>All industries</v>
      </c>
      <c r="M12" s="34">
        <f t="shared" si="5"/>
        <v>671.34999999999991</v>
      </c>
      <c r="N12" s="34">
        <f t="shared" si="5"/>
        <v>734.24099999999964</v>
      </c>
      <c r="O12" s="34">
        <f t="shared" si="5"/>
        <v>729.60500000000025</v>
      </c>
      <c r="P12" s="34">
        <f t="shared" si="5"/>
        <v>755.73199999999997</v>
      </c>
      <c r="Q12" s="34">
        <f t="shared" si="5"/>
        <v>794.5889999999996</v>
      </c>
      <c r="R12" s="43">
        <f>IF(D$5-B$5 &lt;&gt; 0,(EXP(LN(D14/B14)/(D$5-B$5))-1)*100,0)</f>
        <v>1.6781794729616051</v>
      </c>
      <c r="S12" s="43">
        <f>F41</f>
        <v>0.57043219051473582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671.34999999999991</v>
      </c>
      <c r="C14" s="34">
        <f t="shared" ref="C14:F14" si="6">SUM(C7:C12)</f>
        <v>734.24099999999964</v>
      </c>
      <c r="D14" s="34">
        <f t="shared" si="6"/>
        <v>729.60500000000025</v>
      </c>
      <c r="E14" s="34">
        <f t="shared" si="6"/>
        <v>755.73199999999997</v>
      </c>
      <c r="F14" s="34">
        <f t="shared" si="6"/>
        <v>794.5889999999996</v>
      </c>
      <c r="G14" s="34"/>
      <c r="H14" s="34">
        <f>SUM(H7:H12)</f>
        <v>64.98399999999944</v>
      </c>
      <c r="I14" s="34">
        <f>SUM(I7:I12)</f>
        <v>367.49387599906584</v>
      </c>
      <c r="J14" s="34">
        <f t="shared" ref="J14" si="7">SUM(J7:J12)</f>
        <v>432.4778759990653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1.3311983317196709</v>
      </c>
      <c r="C20" s="18">
        <f t="shared" si="8"/>
        <v>1.5223884255986786</v>
      </c>
      <c r="D20" s="18">
        <f t="shared" si="8"/>
        <v>1.1360941879510149</v>
      </c>
      <c r="E20" s="18">
        <f t="shared" si="8"/>
        <v>1.1310887986746636</v>
      </c>
      <c r="F20" s="18">
        <f t="shared" si="8"/>
        <v>1.1028342954659582</v>
      </c>
      <c r="G20" s="351"/>
      <c r="H20" s="40">
        <f>IF(D7&gt;0,(H7/D7)*100,0)</f>
        <v>5.718422005066869</v>
      </c>
      <c r="I20" s="40">
        <f>IF(D7&gt;0,(I7/D7)*100,0)</f>
        <v>47.84902818187517</v>
      </c>
      <c r="J20" s="40">
        <f>IF(D7&gt;0,(J7/D7)*100,0)</f>
        <v>53.567450186942033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5.7612273776718519</v>
      </c>
      <c r="C21" s="18">
        <f t="shared" si="8"/>
        <v>5.2978517952552355</v>
      </c>
      <c r="D21" s="18">
        <f t="shared" si="8"/>
        <v>5.1612859012753409</v>
      </c>
      <c r="E21" s="18">
        <f t="shared" si="8"/>
        <v>4.7784135116681643</v>
      </c>
      <c r="F21" s="18">
        <f t="shared" si="8"/>
        <v>4.1556074901615823</v>
      </c>
      <c r="G21" s="351"/>
      <c r="H21" s="40">
        <f t="shared" ref="H21:H25" si="9">IF(D8&gt;0,(H8/D8)*100,0)</f>
        <v>-12.313779642563055</v>
      </c>
      <c r="I21" s="40">
        <f t="shared" ref="I21:I25" si="10">IF(D8&gt;0,(I8/D8)*100,0)</f>
        <v>39.904799271963448</v>
      </c>
      <c r="J21" s="40">
        <f t="shared" ref="J21:J27" si="11">IF(D8&gt;0,(J8/D8)*100,0)</f>
        <v>27.591019629400392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8.2176212109927622</v>
      </c>
      <c r="C22" s="18">
        <f t="shared" si="8"/>
        <v>7.7583518218132612</v>
      </c>
      <c r="D22" s="18">
        <f t="shared" si="8"/>
        <v>9.1368617265506646</v>
      </c>
      <c r="E22" s="18">
        <f t="shared" si="8"/>
        <v>9.7439303880210915</v>
      </c>
      <c r="F22" s="18">
        <f t="shared" si="8"/>
        <v>10.405631087266491</v>
      </c>
      <c r="G22" s="351"/>
      <c r="H22" s="40">
        <f t="shared" si="9"/>
        <v>24.029821640190072</v>
      </c>
      <c r="I22" s="40">
        <f t="shared" si="10"/>
        <v>47.043677854856128</v>
      </c>
      <c r="J22" s="40">
        <f t="shared" si="11"/>
        <v>71.073499495046192</v>
      </c>
      <c r="K22" s="351"/>
    </row>
    <row r="23" spans="1:12" x14ac:dyDescent="0.2">
      <c r="A23" t="str">
        <f>$A$10</f>
        <v>Trade, accomod. and transport</v>
      </c>
      <c r="B23" s="18">
        <f t="shared" si="8"/>
        <v>25.362031727117028</v>
      </c>
      <c r="C23" s="18">
        <f t="shared" si="8"/>
        <v>25.21120449552669</v>
      </c>
      <c r="D23" s="18">
        <f t="shared" si="8"/>
        <v>24.95953289793794</v>
      </c>
      <c r="E23" s="18">
        <f t="shared" si="8"/>
        <v>24.693145189035278</v>
      </c>
      <c r="F23" s="18">
        <f t="shared" si="8"/>
        <v>24.495305120005423</v>
      </c>
      <c r="G23" s="351"/>
      <c r="H23" s="40">
        <f t="shared" si="9"/>
        <v>6.88115712826575</v>
      </c>
      <c r="I23" s="40">
        <f t="shared" si="10"/>
        <v>49.182899029555813</v>
      </c>
      <c r="J23" s="40">
        <f t="shared" si="11"/>
        <v>56.064056157821561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39.955760780516854</v>
      </c>
      <c r="C24" s="18">
        <f t="shared" si="8"/>
        <v>41.084194426625572</v>
      </c>
      <c r="D24" s="18">
        <f t="shared" si="8"/>
        <v>40.612249093687694</v>
      </c>
      <c r="E24" s="18">
        <f t="shared" si="8"/>
        <v>40.611883577776275</v>
      </c>
      <c r="F24" s="18">
        <f t="shared" si="8"/>
        <v>40.79555594149933</v>
      </c>
      <c r="G24" s="351"/>
      <c r="H24" s="40">
        <f t="shared" si="9"/>
        <v>9.3982970480139691</v>
      </c>
      <c r="I24" s="40">
        <f t="shared" si="10"/>
        <v>50.163174110232347</v>
      </c>
      <c r="J24" s="40">
        <f t="shared" si="11"/>
        <v>59.561471158246313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19.372160571981844</v>
      </c>
      <c r="C25" s="18">
        <f t="shared" si="8"/>
        <v>19.126009035180548</v>
      </c>
      <c r="D25" s="18">
        <f t="shared" si="8"/>
        <v>18.993976192597344</v>
      </c>
      <c r="E25" s="18">
        <f t="shared" si="8"/>
        <v>19.041538534824518</v>
      </c>
      <c r="F25" s="18">
        <f t="shared" si="8"/>
        <v>19.045066065601223</v>
      </c>
      <c r="G25" s="351"/>
      <c r="H25" s="40">
        <f t="shared" si="9"/>
        <v>9.1996738369618836</v>
      </c>
      <c r="I25" s="40">
        <f t="shared" si="10"/>
        <v>56.96089878251189</v>
      </c>
      <c r="J25" s="40">
        <f t="shared" si="11"/>
        <v>66.160572619473783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8.9067372071188409</v>
      </c>
      <c r="I27" s="43">
        <f>IF(D14&gt;0,(I14/D14)*100,0)</f>
        <v>50.368881243832718</v>
      </c>
      <c r="J27" s="43">
        <f t="shared" si="11"/>
        <v>59.275618450951562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Hertfordshire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5.7530951017937815</v>
      </c>
      <c r="C34" s="18">
        <f t="shared" si="12"/>
        <v>-25.845410628019206</v>
      </c>
      <c r="D34" s="18">
        <f t="shared" si="12"/>
        <v>0.61725728654997702</v>
      </c>
      <c r="E34" s="18">
        <f t="shared" si="12"/>
        <v>0.24871853881547334</v>
      </c>
      <c r="F34" s="18">
        <f t="shared" ref="F34:F39" si="13">IF(F$5-D$5 &lt;&gt; 0,(EXP(LN(F7/D7)/(F$5-D$5))-1)*100,0)</f>
        <v>0.37141455716582783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0.14254100357840027</v>
      </c>
      <c r="C35" s="18">
        <f t="shared" si="12"/>
        <v>-3.1928841358390136</v>
      </c>
      <c r="D35" s="18">
        <f t="shared" si="12"/>
        <v>-0.8343724261982044</v>
      </c>
      <c r="E35" s="18">
        <f t="shared" si="12"/>
        <v>-0.89112356295180106</v>
      </c>
      <c r="F35" s="18">
        <f t="shared" si="13"/>
        <v>-0.87221012694119748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0.80411182236521661</v>
      </c>
      <c r="C36" s="18">
        <f t="shared" si="12"/>
        <v>17.024488721144813</v>
      </c>
      <c r="D36" s="18">
        <f t="shared" si="12"/>
        <v>2.0101593794134898</v>
      </c>
      <c r="E36" s="18">
        <f t="shared" si="12"/>
        <v>1.1651427934233682</v>
      </c>
      <c r="F36" s="18">
        <f t="shared" si="13"/>
        <v>1.4460343533490683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2.1115334106501793</v>
      </c>
      <c r="C37" s="18">
        <f t="shared" si="12"/>
        <v>-1.6233503141357741</v>
      </c>
      <c r="D37" s="18">
        <f>IF(E$5-D$5 &lt;&gt; 0,(EXP(LN(E10/D10)/(E$5-D$5))-1)*100,0)</f>
        <v>0.49026543283496871</v>
      </c>
      <c r="E37" s="18">
        <f t="shared" si="12"/>
        <v>0.42182692461358862</v>
      </c>
      <c r="F37" s="18">
        <f t="shared" si="13"/>
        <v>0.44463458025447711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2.9784267270903442</v>
      </c>
      <c r="C38" s="18">
        <f t="shared" si="12"/>
        <v>-1.7728744899006332</v>
      </c>
      <c r="D38" s="18">
        <f t="shared" si="12"/>
        <v>0.70597078688734438</v>
      </c>
      <c r="E38" s="18">
        <f t="shared" si="12"/>
        <v>0.54800220491966201</v>
      </c>
      <c r="F38" s="18">
        <f t="shared" si="13"/>
        <v>0.60063084731971639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1.9375012604791131</v>
      </c>
      <c r="C39" s="18">
        <f t="shared" si="12"/>
        <v>-1.3173729447201965</v>
      </c>
      <c r="D39" s="18">
        <f t="shared" si="12"/>
        <v>0.75653677274403197</v>
      </c>
      <c r="E39" s="18">
        <f t="shared" si="12"/>
        <v>0.50450256217864364</v>
      </c>
      <c r="F39" s="18">
        <f t="shared" si="13"/>
        <v>0.58844383849883108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2.2639137548957633</v>
      </c>
      <c r="C41" s="18">
        <f>IF(D$5-C$5 &lt;&gt; 0,(EXP(LN(D14/C14)/(D$5-C$5))-1)*100,0)</f>
        <v>-0.63140031678963204</v>
      </c>
      <c r="D41" s="18">
        <f>IF(E$5-D$5 &lt;&gt; 0,(EXP(LN(E14/D14)/(E$5-D$5))-1)*100,0)</f>
        <v>0.70615206142543574</v>
      </c>
      <c r="E41" s="18">
        <f>IF(F$5-E$5 &lt;&gt; 0,(EXP(LN(F14/E14)/(F$5-E$5))-1)*100,0)</f>
        <v>0.50264086068487757</v>
      </c>
      <c r="F41" s="18">
        <f>IF(F$5-D$5 &lt;&gt; 0,(EXP(LN(F14/D14)/(F$5-D$5))-1)*100,0)</f>
        <v>0.57043219051473582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2.2409999999999783</v>
      </c>
      <c r="C45" s="27">
        <f>D7-C7</f>
        <v>-2.8889999999999834</v>
      </c>
      <c r="D45" s="27">
        <f>E7-D7</f>
        <v>0.25900000000000389</v>
      </c>
      <c r="E45" s="27">
        <f>F7-E7</f>
        <v>0.2149999999999892</v>
      </c>
      <c r="F45" s="27">
        <f>F7-D7</f>
        <v>0.47399999999999309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0.22100000000000364</v>
      </c>
      <c r="C46" s="27">
        <f>D8-C8</f>
        <v>-1.2420000000000186</v>
      </c>
      <c r="D46" s="27">
        <f t="shared" si="14"/>
        <v>-1.5449999999999093</v>
      </c>
      <c r="E46" s="27">
        <f t="shared" si="14"/>
        <v>-3.0920000000000556</v>
      </c>
      <c r="F46" s="27">
        <f t="shared" ref="F46:F52" si="15">F8-D8</f>
        <v>-4.6369999999999649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1.7959999999999781</v>
      </c>
      <c r="C47" s="27">
        <f t="shared" ref="C47:C50" si="16">D9-C9</f>
        <v>9.6980000000001212</v>
      </c>
      <c r="D47" s="27">
        <f t="shared" si="14"/>
        <v>6.9749999999995538</v>
      </c>
      <c r="E47" s="27">
        <f t="shared" si="14"/>
        <v>9.0440000000003522</v>
      </c>
      <c r="F47" s="27">
        <f t="shared" si="15"/>
        <v>16.018999999999906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14.842999999999904</v>
      </c>
      <c r="C48" s="27">
        <f t="shared" si="16"/>
        <v>-3.0049999999998818</v>
      </c>
      <c r="D48" s="27">
        <f t="shared" si="14"/>
        <v>4.5079999999999245</v>
      </c>
      <c r="E48" s="27">
        <f t="shared" si="14"/>
        <v>8.0229999999997119</v>
      </c>
      <c r="F48" s="27">
        <f t="shared" si="15"/>
        <v>12.530999999999636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33.413999999999874</v>
      </c>
      <c r="C49" s="27">
        <f t="shared" si="16"/>
        <v>-5.3479999999995584</v>
      </c>
      <c r="D49" s="27">
        <f t="shared" si="14"/>
        <v>10.608000000000004</v>
      </c>
      <c r="E49" s="27">
        <f t="shared" si="14"/>
        <v>17.239999999999725</v>
      </c>
      <c r="F49" s="27">
        <f t="shared" si="15"/>
        <v>27.847999999999729</v>
      </c>
    </row>
    <row r="50" spans="1:6" x14ac:dyDescent="0.2">
      <c r="A50" t="str">
        <f>$A$12</f>
        <v>Non-marketed services</v>
      </c>
      <c r="B50" s="27">
        <f t="shared" si="14"/>
        <v>10.375999999999834</v>
      </c>
      <c r="C50" s="27">
        <f t="shared" si="16"/>
        <v>-1.8500000000000227</v>
      </c>
      <c r="D50" s="27">
        <f t="shared" si="14"/>
        <v>5.3220000000001164</v>
      </c>
      <c r="E50" s="27">
        <f t="shared" si="14"/>
        <v>7.4270000000000209</v>
      </c>
      <c r="F50" s="27">
        <f t="shared" si="15"/>
        <v>12.749000000000137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62.890999999999735</v>
      </c>
      <c r="C52" s="29">
        <f>D14-C14</f>
        <v>-4.6359999999993988</v>
      </c>
      <c r="D52" s="29">
        <f t="shared" si="14"/>
        <v>26.126999999999725</v>
      </c>
      <c r="E52" s="29">
        <f t="shared" si="14"/>
        <v>38.85699999999963</v>
      </c>
      <c r="F52" s="29">
        <f t="shared" si="15"/>
        <v>64.983999999999355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Hertfordshire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3.6910000000000105</v>
      </c>
      <c r="C5" s="11">
        <v>4.9560000000000004</v>
      </c>
      <c r="D5" s="11">
        <v>2.8580000000000005</v>
      </c>
      <c r="E5" s="11">
        <v>2.9940000000000015</v>
      </c>
      <c r="F5" s="11">
        <v>2.9299999999999957</v>
      </c>
      <c r="G5" s="10"/>
    </row>
    <row r="6" spans="1:7" x14ac:dyDescent="0.2">
      <c r="A6" s="10" t="str">
        <f>name!B5</f>
        <v>Mining and quarrying</v>
      </c>
      <c r="B6" s="11">
        <v>0.221</v>
      </c>
      <c r="C6" s="11">
        <v>0.12199999999999987</v>
      </c>
      <c r="D6" s="11">
        <v>0.14800000000000055</v>
      </c>
      <c r="E6" s="11">
        <v>0.12800000000000006</v>
      </c>
      <c r="F6" s="11">
        <v>0.10000000000000012</v>
      </c>
    </row>
    <row r="7" spans="1:7" x14ac:dyDescent="0.2">
      <c r="A7" s="10" t="str">
        <f>name!B6</f>
        <v>Food drink and tobacco</v>
      </c>
      <c r="B7" s="11">
        <v>2.9280000000000106</v>
      </c>
      <c r="C7" s="11">
        <v>3.4059999999999895</v>
      </c>
      <c r="D7" s="11">
        <v>3.2860000000000134</v>
      </c>
      <c r="E7" s="11">
        <v>3.5399999999999943</v>
      </c>
      <c r="F7" s="11">
        <v>3.7559999999999967</v>
      </c>
      <c r="G7" s="11"/>
    </row>
    <row r="8" spans="1:7" x14ac:dyDescent="0.2">
      <c r="A8" s="10" t="str">
        <f>name!B7</f>
        <v>Engineering</v>
      </c>
      <c r="B8" s="11">
        <v>7.8189999999999928</v>
      </c>
      <c r="C8" s="11">
        <v>7.1640000000000006</v>
      </c>
      <c r="D8" s="11">
        <v>6.8979999999999917</v>
      </c>
      <c r="E8" s="11">
        <v>6.8600000000000101</v>
      </c>
      <c r="F8" s="11">
        <v>5.910000000000009</v>
      </c>
      <c r="G8" s="11"/>
    </row>
    <row r="9" spans="1:7" x14ac:dyDescent="0.2">
      <c r="A9" s="10" t="str">
        <f>name!B8</f>
        <v>Rest of manufacturing</v>
      </c>
      <c r="B9" s="11">
        <v>27.930999999999973</v>
      </c>
      <c r="C9" s="11">
        <v>28.32899999999999</v>
      </c>
      <c r="D9" s="11">
        <v>27.472999999999956</v>
      </c>
      <c r="E9" s="11">
        <v>25.712000000000046</v>
      </c>
      <c r="F9" s="11">
        <v>23.353999999999992</v>
      </c>
      <c r="G9" s="11"/>
    </row>
    <row r="10" spans="1:7" x14ac:dyDescent="0.2">
      <c r="A10" s="10" t="str">
        <f>name!B9</f>
        <v>Electricity and gas</v>
      </c>
      <c r="B10" s="11">
        <v>1.4679999999999944</v>
      </c>
      <c r="C10" s="11">
        <v>1.2580000000000011</v>
      </c>
      <c r="D10" s="11">
        <v>1.0909999999999991</v>
      </c>
      <c r="E10" s="11">
        <v>1.0199999999999998</v>
      </c>
      <c r="F10" s="11">
        <v>0.98299999999999987</v>
      </c>
      <c r="G10" s="11"/>
    </row>
    <row r="11" spans="1:7" x14ac:dyDescent="0.2">
      <c r="A11" s="10" t="str">
        <f>name!B10</f>
        <v>Water and sewerage</v>
      </c>
      <c r="B11" s="11">
        <v>3.5570000000000048</v>
      </c>
      <c r="C11" s="11">
        <v>4.8419999999999872</v>
      </c>
      <c r="D11" s="11">
        <v>4.1920000000000046</v>
      </c>
      <c r="E11" s="11">
        <v>4.4060000000000086</v>
      </c>
      <c r="F11" s="11">
        <v>4.7500000000000018</v>
      </c>
      <c r="G11" s="11"/>
    </row>
    <row r="12" spans="1:7" x14ac:dyDescent="0.2">
      <c r="A12" s="10" t="str">
        <f>name!B11</f>
        <v>Construction</v>
      </c>
      <c r="B12" s="11">
        <v>55.168999999999897</v>
      </c>
      <c r="C12" s="11">
        <v>56.964999999999876</v>
      </c>
      <c r="D12" s="11">
        <v>66.662999999999997</v>
      </c>
      <c r="E12" s="11">
        <v>73.63799999999955</v>
      </c>
      <c r="F12" s="11">
        <v>82.681999999999903</v>
      </c>
      <c r="G12" s="11"/>
    </row>
    <row r="13" spans="1:7" x14ac:dyDescent="0.2">
      <c r="A13" s="10" t="str">
        <f>name!B12</f>
        <v>Wholesale and retail trade</v>
      </c>
      <c r="B13" s="11">
        <v>111.16000000000021</v>
      </c>
      <c r="C13" s="11">
        <v>114.40599999999996</v>
      </c>
      <c r="D13" s="11">
        <v>112.03900000000009</v>
      </c>
      <c r="E13" s="11">
        <v>113.53200000000001</v>
      </c>
      <c r="F13" s="11">
        <v>114.93399999999995</v>
      </c>
      <c r="G13" s="11"/>
    </row>
    <row r="14" spans="1:7" x14ac:dyDescent="0.2">
      <c r="A14" s="10" t="str">
        <f>name!B13</f>
        <v>Transport and storage</v>
      </c>
      <c r="B14" s="11">
        <v>22.177999999999969</v>
      </c>
      <c r="C14" s="11">
        <v>30.617000000000047</v>
      </c>
      <c r="D14" s="11">
        <v>29.308000000000099</v>
      </c>
      <c r="E14" s="11">
        <v>31.497000000000057</v>
      </c>
      <c r="F14" s="11">
        <v>32.31299999999996</v>
      </c>
      <c r="G14" s="11"/>
    </row>
    <row r="15" spans="1:7" x14ac:dyDescent="0.2">
      <c r="A15" s="10" t="str">
        <f>name!B14</f>
        <v>Accommodation and food</v>
      </c>
      <c r="B15" s="11">
        <v>36.929999999999964</v>
      </c>
      <c r="C15" s="11">
        <v>40.088000000000022</v>
      </c>
      <c r="D15" s="11">
        <v>40.758999999999986</v>
      </c>
      <c r="E15" s="11">
        <v>41.585000000000051</v>
      </c>
      <c r="F15" s="11">
        <v>47.389999999999894</v>
      </c>
      <c r="G15" s="11"/>
    </row>
    <row r="16" spans="1:7" x14ac:dyDescent="0.2">
      <c r="A16" s="10" t="str">
        <f>name!B15</f>
        <v>Media</v>
      </c>
      <c r="B16" s="11">
        <v>9.4000000000000163</v>
      </c>
      <c r="C16" s="11">
        <v>8.7200000000000024</v>
      </c>
      <c r="D16" s="11">
        <v>9.3279999999999976</v>
      </c>
      <c r="E16" s="11">
        <v>9.0279999999999774</v>
      </c>
      <c r="F16" s="11">
        <v>8.9050000000000153</v>
      </c>
      <c r="G16" s="11"/>
    </row>
    <row r="17" spans="1:7" x14ac:dyDescent="0.2">
      <c r="A17" s="10" t="str">
        <f>name!B16</f>
        <v>Information technology</v>
      </c>
      <c r="B17" s="11">
        <v>26.560999999999943</v>
      </c>
      <c r="C17" s="11">
        <v>27.285</v>
      </c>
      <c r="D17" s="11">
        <v>27.015999999999988</v>
      </c>
      <c r="E17" s="11">
        <v>28.227000000000036</v>
      </c>
      <c r="F17" s="11">
        <v>29.670000000000009</v>
      </c>
      <c r="G17" s="11"/>
    </row>
    <row r="18" spans="1:7" x14ac:dyDescent="0.2">
      <c r="A18" s="10" t="str">
        <f>name!B17</f>
        <v>Finance and insurance</v>
      </c>
      <c r="B18" s="11">
        <v>14.366999999999996</v>
      </c>
      <c r="C18" s="11">
        <v>16.154000000000014</v>
      </c>
      <c r="D18" s="11">
        <v>16.655999999999977</v>
      </c>
      <c r="E18" s="11">
        <v>16.093000000000007</v>
      </c>
      <c r="F18" s="11">
        <v>14.597999999999965</v>
      </c>
      <c r="G18" s="11"/>
    </row>
    <row r="19" spans="1:7" x14ac:dyDescent="0.2">
      <c r="A19" s="10" t="str">
        <f>name!B18</f>
        <v>Real estate</v>
      </c>
      <c r="B19" s="11">
        <v>10.263000000000018</v>
      </c>
      <c r="C19" s="11">
        <v>11.025999999999998</v>
      </c>
      <c r="D19" s="11">
        <v>11.394999999999998</v>
      </c>
      <c r="E19" s="11">
        <v>11.567999999999987</v>
      </c>
      <c r="F19" s="11">
        <v>13.189999999999978</v>
      </c>
      <c r="G19" s="11"/>
    </row>
    <row r="20" spans="1:7" x14ac:dyDescent="0.2">
      <c r="A20" s="10" t="str">
        <f>name!B19</f>
        <v>Professional services</v>
      </c>
      <c r="B20" s="11">
        <v>84.637999999999948</v>
      </c>
      <c r="C20" s="11">
        <v>98.03399999999975</v>
      </c>
      <c r="D20" s="11">
        <v>91.500000000000099</v>
      </c>
      <c r="E20" s="11">
        <v>97.001000000000118</v>
      </c>
      <c r="F20" s="11">
        <v>104.63100000000001</v>
      </c>
      <c r="G20" s="11"/>
    </row>
    <row r="21" spans="1:7" x14ac:dyDescent="0.2">
      <c r="A21" s="10" t="str">
        <f>name!B20</f>
        <v>Support services</v>
      </c>
      <c r="B21" s="11">
        <v>84.994999999999877</v>
      </c>
      <c r="C21" s="11">
        <v>99.973999999999961</v>
      </c>
      <c r="D21" s="11">
        <v>94.336000000000126</v>
      </c>
      <c r="E21" s="11">
        <v>99.820000000000078</v>
      </c>
      <c r="F21" s="11">
        <v>106.90199999999996</v>
      </c>
      <c r="G21" s="11"/>
    </row>
    <row r="22" spans="1:7" x14ac:dyDescent="0.2">
      <c r="A22" s="10" t="str">
        <f>name!B21</f>
        <v>Public admin. and defence</v>
      </c>
      <c r="B22" s="11">
        <v>17.321000000000005</v>
      </c>
      <c r="C22" s="11">
        <v>14.363000000000049</v>
      </c>
      <c r="D22" s="11">
        <v>14.715000000000025</v>
      </c>
      <c r="E22" s="11">
        <v>16.135000000000009</v>
      </c>
      <c r="F22" s="11">
        <v>16.976000000000006</v>
      </c>
      <c r="G22" s="11"/>
    </row>
    <row r="23" spans="1:7" x14ac:dyDescent="0.2">
      <c r="A23" s="10" t="str">
        <f>name!B22</f>
        <v>Education</v>
      </c>
      <c r="B23" s="11">
        <v>52.993000000000066</v>
      </c>
      <c r="C23" s="11">
        <v>56.67899999999991</v>
      </c>
      <c r="D23" s="11">
        <v>56.942</v>
      </c>
      <c r="E23" s="11">
        <v>56.357999999999997</v>
      </c>
      <c r="F23" s="11">
        <v>57.016000000000055</v>
      </c>
      <c r="G23" s="11"/>
    </row>
    <row r="24" spans="1:7" x14ac:dyDescent="0.2">
      <c r="A24" s="10" t="str">
        <f>name!B23</f>
        <v>Health and social work</v>
      </c>
      <c r="B24" s="11">
        <v>59.741000000000007</v>
      </c>
      <c r="C24" s="11">
        <v>69.388999999999967</v>
      </c>
      <c r="D24" s="11">
        <v>66.923999999999864</v>
      </c>
      <c r="E24" s="11">
        <v>71.41</v>
      </c>
      <c r="F24" s="11">
        <v>77.337999999999994</v>
      </c>
      <c r="G24" s="11"/>
    </row>
    <row r="25" spans="1:7" x14ac:dyDescent="0.2">
      <c r="A25" s="10" t="str">
        <f>name!B24</f>
        <v>Arts and entertainment</v>
      </c>
      <c r="B25" s="11">
        <v>15.069000000000017</v>
      </c>
      <c r="C25" s="11">
        <v>18.631999999999973</v>
      </c>
      <c r="D25" s="11">
        <v>21.709999999999958</v>
      </c>
      <c r="E25" s="11">
        <v>20.831000000000003</v>
      </c>
      <c r="F25" s="11">
        <v>21.766000000000009</v>
      </c>
      <c r="G25" s="11"/>
    </row>
    <row r="26" spans="1:7" x14ac:dyDescent="0.2">
      <c r="A26" s="10" t="str">
        <f>name!B25</f>
        <v>Other services</v>
      </c>
      <c r="B26" s="11">
        <v>22.950000000000028</v>
      </c>
      <c r="C26" s="11">
        <v>21.832000000000036</v>
      </c>
      <c r="D26" s="11">
        <v>24.368000000000027</v>
      </c>
      <c r="E26" s="11">
        <v>24.349000000000004</v>
      </c>
      <c r="F26" s="11">
        <v>24.494999999999973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671.34999999999991</v>
      </c>
      <c r="C28" s="11">
        <f t="shared" ref="C28:F28" si="0">SUM(C5:C26)</f>
        <v>734.24099999999953</v>
      </c>
      <c r="D28" s="11">
        <f t="shared" si="0"/>
        <v>729.60500000000013</v>
      </c>
      <c r="E28" s="11">
        <f t="shared" si="0"/>
        <v>755.73199999999986</v>
      </c>
      <c r="F28" s="11">
        <f t="shared" si="0"/>
        <v>794.5889999999996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0.54978774111864326</v>
      </c>
      <c r="C32" s="18">
        <f t="shared" ref="C32:E32" si="1">C5/C$28*100</f>
        <v>0.67498273727563618</v>
      </c>
      <c r="D32" s="18">
        <f t="shared" si="1"/>
        <v>0.39171880675159843</v>
      </c>
      <c r="E32" s="18">
        <f t="shared" si="1"/>
        <v>0.39617218802432635</v>
      </c>
      <c r="F32" s="18">
        <f>F5/F$28*100</f>
        <v>0.36874409285806842</v>
      </c>
    </row>
    <row r="33" spans="1:6" x14ac:dyDescent="0.2">
      <c r="A33" t="str">
        <f>$A$6</f>
        <v>Mining and quarrying</v>
      </c>
      <c r="B33" s="18">
        <f t="shared" ref="B33:F53" si="2">B6/B$28*100</f>
        <v>3.2918745810679981E-2</v>
      </c>
      <c r="C33" s="18">
        <f t="shared" si="2"/>
        <v>1.6615797810255753E-2</v>
      </c>
      <c r="D33" s="18">
        <f t="shared" si="2"/>
        <v>2.0284948705121337E-2</v>
      </c>
      <c r="E33" s="18">
        <f t="shared" si="2"/>
        <v>1.6937221131300525E-2</v>
      </c>
      <c r="F33" s="18">
        <f t="shared" si="2"/>
        <v>1.2585122623142299E-2</v>
      </c>
    </row>
    <row r="34" spans="1:6" x14ac:dyDescent="0.2">
      <c r="A34" t="str">
        <f>$A$7</f>
        <v>Food drink and tobacco</v>
      </c>
      <c r="B34" s="18">
        <f t="shared" si="2"/>
        <v>0.43613614359127295</v>
      </c>
      <c r="C34" s="18">
        <f t="shared" si="2"/>
        <v>0.46388038804697529</v>
      </c>
      <c r="D34" s="18">
        <f t="shared" si="2"/>
        <v>0.45038068543938337</v>
      </c>
      <c r="E34" s="18">
        <f t="shared" si="2"/>
        <v>0.46842002191252918</v>
      </c>
      <c r="F34" s="18">
        <f t="shared" si="2"/>
        <v>0.47269720572522378</v>
      </c>
    </row>
    <row r="35" spans="1:6" x14ac:dyDescent="0.2">
      <c r="A35" t="str">
        <f>$A$8</f>
        <v>Engineering</v>
      </c>
      <c r="B35" s="18">
        <f t="shared" si="2"/>
        <v>1.1646682058538755</v>
      </c>
      <c r="C35" s="18">
        <f t="shared" si="2"/>
        <v>0.97570143862846181</v>
      </c>
      <c r="D35" s="18">
        <f t="shared" si="2"/>
        <v>0.94544308221571827</v>
      </c>
      <c r="E35" s="18">
        <f t="shared" si="2"/>
        <v>0.90772919500563842</v>
      </c>
      <c r="F35" s="18">
        <f t="shared" si="2"/>
        <v>0.74378074702771013</v>
      </c>
    </row>
    <row r="36" spans="1:6" x14ac:dyDescent="0.2">
      <c r="A36" t="str">
        <f>$A$9</f>
        <v>Rest of manufacturing</v>
      </c>
      <c r="B36" s="18">
        <f t="shared" si="2"/>
        <v>4.1604230282267034</v>
      </c>
      <c r="C36" s="18">
        <f t="shared" si="2"/>
        <v>3.8582699685797999</v>
      </c>
      <c r="D36" s="18">
        <f t="shared" si="2"/>
        <v>3.7654621336202396</v>
      </c>
      <c r="E36" s="18">
        <f t="shared" si="2"/>
        <v>3.4022642947499975</v>
      </c>
      <c r="F36" s="18">
        <f t="shared" si="2"/>
        <v>2.9391295374086481</v>
      </c>
    </row>
    <row r="37" spans="1:6" x14ac:dyDescent="0.2">
      <c r="A37" t="str">
        <f>$A$10</f>
        <v>Electricity and gas</v>
      </c>
      <c r="B37" s="18">
        <f t="shared" si="2"/>
        <v>0.2186638861994481</v>
      </c>
      <c r="C37" s="18">
        <f t="shared" si="2"/>
        <v>0.17133339053526048</v>
      </c>
      <c r="D37" s="18">
        <f t="shared" si="2"/>
        <v>0.14953296646815728</v>
      </c>
      <c r="E37" s="18">
        <f t="shared" si="2"/>
        <v>0.13496848089005095</v>
      </c>
      <c r="F37" s="18">
        <f t="shared" si="2"/>
        <v>0.12371175538548865</v>
      </c>
    </row>
    <row r="38" spans="1:6" x14ac:dyDescent="0.2">
      <c r="A38" t="str">
        <f>$A$11</f>
        <v>Water and sewerage</v>
      </c>
      <c r="B38" s="18">
        <f t="shared" si="2"/>
        <v>0.52982795859089971</v>
      </c>
      <c r="C38" s="18">
        <f t="shared" si="2"/>
        <v>0.65945649997752653</v>
      </c>
      <c r="D38" s="18">
        <f t="shared" si="2"/>
        <v>0.57455746602613789</v>
      </c>
      <c r="E38" s="18">
        <f t="shared" si="2"/>
        <v>0.58301090862898619</v>
      </c>
      <c r="F38" s="18">
        <f t="shared" si="2"/>
        <v>0.59779332459925882</v>
      </c>
    </row>
    <row r="39" spans="1:6" x14ac:dyDescent="0.2">
      <c r="A39" t="str">
        <f>$A$12</f>
        <v>Construction</v>
      </c>
      <c r="B39" s="18">
        <f t="shared" si="2"/>
        <v>8.2176212109927622</v>
      </c>
      <c r="C39" s="18">
        <f t="shared" si="2"/>
        <v>7.7583518218132612</v>
      </c>
      <c r="D39" s="18">
        <f t="shared" si="2"/>
        <v>9.1368617265506664</v>
      </c>
      <c r="E39" s="18">
        <f t="shared" si="2"/>
        <v>9.7439303880210915</v>
      </c>
      <c r="F39" s="18">
        <f t="shared" si="2"/>
        <v>10.405631087266491</v>
      </c>
    </row>
    <row r="40" spans="1:6" x14ac:dyDescent="0.2">
      <c r="A40" t="str">
        <f>$A$13</f>
        <v>Wholesale and retail trade</v>
      </c>
      <c r="B40" s="18">
        <f t="shared" si="2"/>
        <v>16.5576822819692</v>
      </c>
      <c r="C40" s="18">
        <f t="shared" si="2"/>
        <v>15.581532494099354</v>
      </c>
      <c r="D40" s="18">
        <f t="shared" si="2"/>
        <v>15.356117351169477</v>
      </c>
      <c r="E40" s="18">
        <f t="shared" si="2"/>
        <v>15.022785855303205</v>
      </c>
      <c r="F40" s="18">
        <f t="shared" si="2"/>
        <v>14.464584835682349</v>
      </c>
    </row>
    <row r="41" spans="1:6" x14ac:dyDescent="0.2">
      <c r="A41" t="str">
        <f>$A$14</f>
        <v>Transport and storage</v>
      </c>
      <c r="B41" s="18">
        <f t="shared" si="2"/>
        <v>3.303492961942351</v>
      </c>
      <c r="C41" s="18">
        <f t="shared" si="2"/>
        <v>4.1698842750541125</v>
      </c>
      <c r="D41" s="18">
        <f t="shared" si="2"/>
        <v>4.0169680854709187</v>
      </c>
      <c r="E41" s="18">
        <f t="shared" si="2"/>
        <v>4.1677472966607292</v>
      </c>
      <c r="F41" s="18">
        <f t="shared" si="2"/>
        <v>4.0666306732159621</v>
      </c>
    </row>
    <row r="42" spans="1:6" x14ac:dyDescent="0.2">
      <c r="A42" t="str">
        <f>$A$15</f>
        <v>Accommodation and food</v>
      </c>
      <c r="B42" s="18">
        <f t="shared" si="2"/>
        <v>5.5008564832054772</v>
      </c>
      <c r="C42" s="18">
        <f t="shared" si="2"/>
        <v>5.4597877263732277</v>
      </c>
      <c r="D42" s="18">
        <f t="shared" si="2"/>
        <v>5.5864474612975483</v>
      </c>
      <c r="E42" s="18">
        <f t="shared" si="2"/>
        <v>5.5026120370713505</v>
      </c>
      <c r="F42" s="18">
        <f t="shared" si="2"/>
        <v>5.9640896111071156</v>
      </c>
    </row>
    <row r="43" spans="1:6" x14ac:dyDescent="0.2">
      <c r="A43" t="str">
        <f>$A$16</f>
        <v>Media</v>
      </c>
      <c r="B43" s="18">
        <f t="shared" si="2"/>
        <v>1.4001638489610513</v>
      </c>
      <c r="C43" s="18">
        <f t="shared" si="2"/>
        <v>1.1876209582412325</v>
      </c>
      <c r="D43" s="18">
        <f t="shared" si="2"/>
        <v>1.2785000102795343</v>
      </c>
      <c r="E43" s="18">
        <f t="shared" si="2"/>
        <v>1.1946033779170366</v>
      </c>
      <c r="F43" s="18">
        <f t="shared" si="2"/>
        <v>1.1207051695908223</v>
      </c>
    </row>
    <row r="44" spans="1:6" x14ac:dyDescent="0.2">
      <c r="A44" t="str">
        <f>$A$17</f>
        <v>Information technology</v>
      </c>
      <c r="B44" s="18">
        <f t="shared" si="2"/>
        <v>3.9563565949206745</v>
      </c>
      <c r="C44" s="18">
        <f t="shared" si="2"/>
        <v>3.7160823217444974</v>
      </c>
      <c r="D44" s="18">
        <f t="shared" si="2"/>
        <v>3.7028255014699711</v>
      </c>
      <c r="E44" s="18">
        <f t="shared" si="2"/>
        <v>3.7350542255720334</v>
      </c>
      <c r="F44" s="18">
        <f t="shared" si="2"/>
        <v>3.7340058822863167</v>
      </c>
    </row>
    <row r="45" spans="1:6" x14ac:dyDescent="0.2">
      <c r="A45" t="str">
        <f>$A$18</f>
        <v>Finance and insurance</v>
      </c>
      <c r="B45" s="18">
        <f t="shared" si="2"/>
        <v>2.1400163848961045</v>
      </c>
      <c r="C45" s="18">
        <f t="shared" si="2"/>
        <v>2.2000950641546884</v>
      </c>
      <c r="D45" s="18">
        <f t="shared" si="2"/>
        <v>2.2828790921114814</v>
      </c>
      <c r="E45" s="18">
        <f t="shared" si="2"/>
        <v>2.129458591140776</v>
      </c>
      <c r="F45" s="18">
        <f t="shared" si="2"/>
        <v>1.8371762005263064</v>
      </c>
    </row>
    <row r="46" spans="1:6" x14ac:dyDescent="0.2">
      <c r="A46" t="str">
        <f>$A$19</f>
        <v>Real estate</v>
      </c>
      <c r="B46" s="18">
        <f t="shared" si="2"/>
        <v>1.528710806583752</v>
      </c>
      <c r="C46" s="18">
        <f t="shared" si="2"/>
        <v>1.5016867758678698</v>
      </c>
      <c r="D46" s="18">
        <f t="shared" si="2"/>
        <v>1.561803989830113</v>
      </c>
      <c r="E46" s="18">
        <f t="shared" si="2"/>
        <v>1.5307013597412826</v>
      </c>
      <c r="F46" s="18">
        <f t="shared" si="2"/>
        <v>1.6599776739924645</v>
      </c>
    </row>
    <row r="47" spans="1:6" x14ac:dyDescent="0.2">
      <c r="A47" s="10" t="str">
        <f>$A$20</f>
        <v>Professional services</v>
      </c>
      <c r="B47" s="18">
        <f t="shared" si="2"/>
        <v>12.607134877485656</v>
      </c>
      <c r="C47" s="18">
        <f t="shared" si="2"/>
        <v>13.351746905988607</v>
      </c>
      <c r="D47" s="18">
        <f t="shared" si="2"/>
        <v>12.54103247647701</v>
      </c>
      <c r="E47" s="18">
        <f t="shared" si="2"/>
        <v>12.835370210603777</v>
      </c>
      <c r="F47" s="18">
        <f t="shared" si="2"/>
        <v>13.167939651820006</v>
      </c>
    </row>
    <row r="48" spans="1:6" x14ac:dyDescent="0.2">
      <c r="A48" s="10" t="str">
        <f>$A$21</f>
        <v>Support services</v>
      </c>
      <c r="B48" s="18">
        <f t="shared" si="2"/>
        <v>12.660311313025977</v>
      </c>
      <c r="C48" s="18">
        <f t="shared" si="2"/>
        <v>13.615965330184506</v>
      </c>
      <c r="D48" s="18">
        <f t="shared" si="2"/>
        <v>12.929735953015689</v>
      </c>
      <c r="E48" s="18">
        <f t="shared" si="2"/>
        <v>13.208386041612648</v>
      </c>
      <c r="F48" s="18">
        <f t="shared" si="2"/>
        <v>13.45374778659156</v>
      </c>
    </row>
    <row r="49" spans="1:9" x14ac:dyDescent="0.2">
      <c r="A49" s="10" t="str">
        <f>$A$22</f>
        <v>Public admin. and defence</v>
      </c>
      <c r="B49" s="18">
        <f t="shared" si="2"/>
        <v>2.5800253221121632</v>
      </c>
      <c r="C49" s="18">
        <f t="shared" si="2"/>
        <v>1.9561697044975777</v>
      </c>
      <c r="D49" s="18">
        <f t="shared" si="2"/>
        <v>2.0168447310531072</v>
      </c>
      <c r="E49" s="18">
        <f t="shared" si="2"/>
        <v>2.1350161168244846</v>
      </c>
      <c r="F49" s="18">
        <f t="shared" si="2"/>
        <v>2.1364504165046352</v>
      </c>
    </row>
    <row r="50" spans="1:9" x14ac:dyDescent="0.2">
      <c r="A50" s="10" t="str">
        <f>$A$23</f>
        <v>Education</v>
      </c>
      <c r="B50" s="18">
        <f t="shared" si="2"/>
        <v>7.893498175318399</v>
      </c>
      <c r="C50" s="18">
        <f t="shared" si="2"/>
        <v>7.7194000335039785</v>
      </c>
      <c r="D50" s="18">
        <f t="shared" si="2"/>
        <v>7.8044969538311815</v>
      </c>
      <c r="E50" s="18">
        <f t="shared" si="2"/>
        <v>7.4574055352955817</v>
      </c>
      <c r="F50" s="18">
        <f t="shared" si="2"/>
        <v>7.1755335148108124</v>
      </c>
    </row>
    <row r="51" spans="1:9" x14ac:dyDescent="0.2">
      <c r="A51" s="10" t="str">
        <f>$A$24</f>
        <v>Health and social work</v>
      </c>
      <c r="B51" s="18">
        <f t="shared" si="2"/>
        <v>8.8986370745512797</v>
      </c>
      <c r="C51" s="18">
        <f t="shared" si="2"/>
        <v>9.4504392971789937</v>
      </c>
      <c r="D51" s="18">
        <f t="shared" si="2"/>
        <v>9.1726345077130578</v>
      </c>
      <c r="E51" s="18">
        <f t="shared" si="2"/>
        <v>9.4491168827044518</v>
      </c>
      <c r="F51" s="18">
        <f t="shared" si="2"/>
        <v>9.7330821342857803</v>
      </c>
    </row>
    <row r="52" spans="1:9" x14ac:dyDescent="0.2">
      <c r="A52" s="10" t="str">
        <f>$A$25</f>
        <v>Arts and entertainment</v>
      </c>
      <c r="B52" s="18">
        <f t="shared" si="2"/>
        <v>2.2445818127653268</v>
      </c>
      <c r="C52" s="18">
        <f t="shared" si="2"/>
        <v>2.5375864327925006</v>
      </c>
      <c r="D52" s="18">
        <f t="shared" si="2"/>
        <v>2.9755826782985251</v>
      </c>
      <c r="E52" s="18">
        <f t="shared" si="2"/>
        <v>2.7564004170790715</v>
      </c>
      <c r="F52" s="18">
        <f t="shared" si="2"/>
        <v>2.7392777901531509</v>
      </c>
    </row>
    <row r="53" spans="1:9" x14ac:dyDescent="0.2">
      <c r="A53" s="10" t="str">
        <f>$A$26</f>
        <v>Other services</v>
      </c>
      <c r="B53" s="18">
        <f t="shared" si="2"/>
        <v>3.4184851418783095</v>
      </c>
      <c r="C53" s="18">
        <f t="shared" si="2"/>
        <v>2.9734106376516771</v>
      </c>
      <c r="D53" s="18">
        <f t="shared" si="2"/>
        <v>3.3398893922053743</v>
      </c>
      <c r="E53" s="18">
        <f t="shared" si="2"/>
        <v>3.2219093541096591</v>
      </c>
      <c r="F53" s="18">
        <f t="shared" si="2"/>
        <v>3.082725786538699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Hertfordshire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7.645731450750648</v>
      </c>
      <c r="C63" s="18">
        <f>IF(AND(D$3-C$3 &lt;&gt; 0,C5&lt;&gt;0,D5&lt;&gt;0),(EXP(LN(D5/C5)/(D$3-C$3))-1)*100,0)</f>
        <v>-42.332526230831313</v>
      </c>
      <c r="D63" s="18">
        <f t="shared" ref="B63:E78" si="3">IF(AND(E$3-D$3 &lt;&gt; 0,D5&lt;&gt;0,E5&lt;&gt;0),(EXP(LN(E5/D5)/(E$3-D$3))-1)*100,0)</f>
        <v>0.93409986342809503</v>
      </c>
      <c r="E63" s="18">
        <f t="shared" si="3"/>
        <v>-0.21584534786789344</v>
      </c>
      <c r="F63" s="18">
        <f>IF(AND(F$3-D$3 &lt;&gt; 0,D5&lt;&gt;0,F5&lt;&gt;0),(EXP(LN(F5/D5)/(F$3-D$3))-1)*100,0)</f>
        <v>0.16600659545222829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-13.803051932627552</v>
      </c>
      <c r="C64" s="18">
        <f t="shared" ref="C64:C78" si="4">IF(AND(D$3-C$3 &lt;&gt; 0,C6&lt;&gt;0,D6&lt;&gt;0),(EXP(LN(D6/C6)/(D$3-C$3))-1)*100,0)</f>
        <v>21.311475409836646</v>
      </c>
      <c r="D64" s="18">
        <f t="shared" si="3"/>
        <v>-2.8618896361718105</v>
      </c>
      <c r="E64" s="18">
        <f t="shared" si="3"/>
        <v>-2.4383800176555392</v>
      </c>
      <c r="F64" s="18">
        <f t="shared" ref="F64:F84" si="5">IF(AND(F$3-D$3 &lt;&gt; 0,D6&lt;&gt;0,F6&lt;&gt;0),(EXP(LN(F6/D6)/(F$3-D$3))-1)*100,0)</f>
        <v>-2.5797546547639549</v>
      </c>
    </row>
    <row r="65" spans="1:6" x14ac:dyDescent="0.2">
      <c r="A65" t="str">
        <f>$A$7</f>
        <v>Food drink and tobacco</v>
      </c>
      <c r="B65" s="18">
        <f t="shared" si="3"/>
        <v>3.852843680540663</v>
      </c>
      <c r="C65" s="18">
        <f t="shared" si="4"/>
        <v>-3.5231943628883267</v>
      </c>
      <c r="D65" s="18">
        <f t="shared" si="3"/>
        <v>1.5002566950800933</v>
      </c>
      <c r="E65" s="18">
        <f t="shared" si="3"/>
        <v>0.59403577809999941</v>
      </c>
      <c r="F65" s="18">
        <f t="shared" si="5"/>
        <v>0.89520683351311803</v>
      </c>
    </row>
    <row r="66" spans="1:6" x14ac:dyDescent="0.2">
      <c r="A66" t="str">
        <f>$A$8</f>
        <v>Engineering</v>
      </c>
      <c r="B66" s="18">
        <f t="shared" si="3"/>
        <v>-2.1634587420299889</v>
      </c>
      <c r="C66" s="18">
        <f t="shared" si="4"/>
        <v>-3.7130094919040846</v>
      </c>
      <c r="D66" s="18">
        <f t="shared" si="3"/>
        <v>-0.11042044724665079</v>
      </c>
      <c r="E66" s="18">
        <f t="shared" si="3"/>
        <v>-1.4795614171678184</v>
      </c>
      <c r="F66" s="18">
        <f t="shared" si="5"/>
        <v>-1.0252790309704274</v>
      </c>
    </row>
    <row r="67" spans="1:6" x14ac:dyDescent="0.2">
      <c r="A67" t="str">
        <f>$A$9</f>
        <v>Rest of manufacturing</v>
      </c>
      <c r="B67" s="18">
        <f t="shared" si="3"/>
        <v>0.35434712621886799</v>
      </c>
      <c r="C67" s="18">
        <f t="shared" si="4"/>
        <v>-3.0216386035512466</v>
      </c>
      <c r="D67" s="18">
        <f t="shared" si="3"/>
        <v>-1.3161795014580702</v>
      </c>
      <c r="E67" s="18">
        <f t="shared" si="3"/>
        <v>-0.95728391776238597</v>
      </c>
      <c r="F67" s="18">
        <f t="shared" si="5"/>
        <v>-1.0770605717073445</v>
      </c>
    </row>
    <row r="68" spans="1:6" x14ac:dyDescent="0.2">
      <c r="A68" t="str">
        <f>$A$10</f>
        <v>Electricity and gas</v>
      </c>
      <c r="B68" s="18">
        <f t="shared" si="3"/>
        <v>-3.7859166997235905</v>
      </c>
      <c r="C68" s="18">
        <f t="shared" si="4"/>
        <v>-13.275039745628126</v>
      </c>
      <c r="D68" s="18">
        <f t="shared" si="3"/>
        <v>-1.3368256353028629</v>
      </c>
      <c r="E68" s="18">
        <f t="shared" si="3"/>
        <v>-0.36880609485313576</v>
      </c>
      <c r="F68" s="18">
        <f t="shared" si="5"/>
        <v>-0.6925299866418988</v>
      </c>
    </row>
    <row r="69" spans="1:6" x14ac:dyDescent="0.2">
      <c r="A69" t="str">
        <f>$A$11</f>
        <v>Water and sewerage</v>
      </c>
      <c r="B69" s="18">
        <f t="shared" si="3"/>
        <v>8.0152885091564698</v>
      </c>
      <c r="C69" s="18">
        <f t="shared" si="4"/>
        <v>-13.424204874018674</v>
      </c>
      <c r="D69" s="18">
        <f t="shared" si="3"/>
        <v>1.000760474193485</v>
      </c>
      <c r="E69" s="18">
        <f t="shared" si="3"/>
        <v>0.75460660970101401</v>
      </c>
      <c r="F69" s="18">
        <f t="shared" si="5"/>
        <v>0.8365911684995897</v>
      </c>
    </row>
    <row r="70" spans="1:6" x14ac:dyDescent="0.2">
      <c r="A70" t="str">
        <f>$A$12</f>
        <v>Construction</v>
      </c>
      <c r="B70" s="18">
        <f t="shared" si="3"/>
        <v>0.80411182236521661</v>
      </c>
      <c r="C70" s="18">
        <f t="shared" si="4"/>
        <v>17.024488721144813</v>
      </c>
      <c r="D70" s="18">
        <f t="shared" si="3"/>
        <v>2.0101593794134898</v>
      </c>
      <c r="E70" s="18">
        <f t="shared" si="3"/>
        <v>1.1651427934233682</v>
      </c>
      <c r="F70" s="18">
        <f t="shared" si="5"/>
        <v>1.4460343533490683</v>
      </c>
    </row>
    <row r="71" spans="1:6" x14ac:dyDescent="0.2">
      <c r="A71" t="str">
        <f>$A$13</f>
        <v>Wholesale and retail trade</v>
      </c>
      <c r="B71" s="18">
        <f t="shared" si="3"/>
        <v>0.7221681536951019</v>
      </c>
      <c r="C71" s="18">
        <f t="shared" si="4"/>
        <v>-2.0689474328268398</v>
      </c>
      <c r="D71" s="18">
        <f t="shared" si="3"/>
        <v>0.26510499430425494</v>
      </c>
      <c r="E71" s="18">
        <f t="shared" si="3"/>
        <v>0.12280849853709697</v>
      </c>
      <c r="F71" s="18">
        <f t="shared" si="5"/>
        <v>0.17021821101066426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8.3952031798286484</v>
      </c>
      <c r="C72" s="18">
        <f t="shared" si="4"/>
        <v>-4.2754025541364093</v>
      </c>
      <c r="D72" s="18">
        <f t="shared" si="3"/>
        <v>1.4510629070492609</v>
      </c>
      <c r="E72" s="18">
        <f t="shared" si="3"/>
        <v>0.25610060713623373</v>
      </c>
      <c r="F72" s="18">
        <f t="shared" si="5"/>
        <v>0.65284922894204289</v>
      </c>
    </row>
    <row r="73" spans="1:6" x14ac:dyDescent="0.2">
      <c r="A73" t="str">
        <f>$A$15</f>
        <v>Accommodation and food</v>
      </c>
      <c r="B73" s="18">
        <f t="shared" si="6"/>
        <v>2.0725043968615964</v>
      </c>
      <c r="C73" s="18">
        <f>IF(AND(D$3-C$3 &lt;&gt; 0,C15&lt;&gt;0,D15&lt;&gt;0),(EXP(LN(D15/C15)/(D$3-C$3))-1)*100,0)</f>
        <v>1.6738176012770944</v>
      </c>
      <c r="D73" s="18">
        <f t="shared" si="3"/>
        <v>0.40206313630213319</v>
      </c>
      <c r="E73" s="18">
        <f t="shared" si="3"/>
        <v>1.31529196357274</v>
      </c>
      <c r="F73" s="18">
        <f t="shared" si="5"/>
        <v>1.009963124539448</v>
      </c>
    </row>
    <row r="74" spans="1:6" x14ac:dyDescent="0.2">
      <c r="A74" t="str">
        <f>$A$16</f>
        <v>Media</v>
      </c>
      <c r="B74" s="18">
        <f t="shared" si="6"/>
        <v>-1.8597504799530484</v>
      </c>
      <c r="C74" s="18">
        <f>IF(AND(D$3-C$3 &lt;&gt; 0,C16&lt;&gt;0,D16&lt;&gt;0),(EXP(LN(D16/C16)/(D$3-C$3))-1)*100,0)</f>
        <v>6.9724770642201284</v>
      </c>
      <c r="D74" s="18">
        <f t="shared" si="3"/>
        <v>-0.65166282097376405</v>
      </c>
      <c r="E74" s="18">
        <f t="shared" si="3"/>
        <v>-0.13708537417704836</v>
      </c>
      <c r="F74" s="18">
        <f t="shared" si="5"/>
        <v>-0.30890665100292702</v>
      </c>
    </row>
    <row r="75" spans="1:6" x14ac:dyDescent="0.2">
      <c r="A75" t="str">
        <f>$A$17</f>
        <v>Information technology</v>
      </c>
      <c r="B75" s="18">
        <f t="shared" si="6"/>
        <v>0.6745933528162773</v>
      </c>
      <c r="C75" s="18">
        <f t="shared" si="4"/>
        <v>-0.98588968297603774</v>
      </c>
      <c r="D75" s="18">
        <f t="shared" si="3"/>
        <v>0.88085052824453669</v>
      </c>
      <c r="E75" s="18">
        <f t="shared" si="3"/>
        <v>0.49981962778284927</v>
      </c>
      <c r="F75" s="18">
        <f t="shared" si="5"/>
        <v>0.62666975129308522</v>
      </c>
    </row>
    <row r="76" spans="1:6" x14ac:dyDescent="0.2">
      <c r="A76" t="str">
        <f>$A$18</f>
        <v>Finance and insurance</v>
      </c>
      <c r="B76" s="18">
        <f t="shared" si="6"/>
        <v>2.9742166117937785</v>
      </c>
      <c r="C76" s="18">
        <f t="shared" si="4"/>
        <v>3.1075894515288027</v>
      </c>
      <c r="D76" s="18">
        <f t="shared" si="3"/>
        <v>-0.68536294243677354</v>
      </c>
      <c r="E76" s="18">
        <f t="shared" si="3"/>
        <v>-0.97026091655343372</v>
      </c>
      <c r="F76" s="18">
        <f t="shared" si="5"/>
        <v>-0.87538584890868298</v>
      </c>
    </row>
    <row r="77" spans="1:6" x14ac:dyDescent="0.2">
      <c r="A77" t="str">
        <f>$A$19</f>
        <v>Real estate</v>
      </c>
      <c r="B77" s="18">
        <f t="shared" si="6"/>
        <v>1.8089397811203334</v>
      </c>
      <c r="C77" s="18">
        <f t="shared" si="4"/>
        <v>3.3466352258298526</v>
      </c>
      <c r="D77" s="18">
        <f t="shared" si="3"/>
        <v>0.30181460027898233</v>
      </c>
      <c r="E77" s="18">
        <f t="shared" si="3"/>
        <v>1.3208096499261579</v>
      </c>
      <c r="F77" s="18">
        <f t="shared" si="5"/>
        <v>0.97999954485890051</v>
      </c>
    </row>
    <row r="78" spans="1:6" x14ac:dyDescent="0.2">
      <c r="A78" t="str">
        <f>$A$20</f>
        <v>Professional services</v>
      </c>
      <c r="B78" s="18">
        <f t="shared" si="6"/>
        <v>3.7415739343389598</v>
      </c>
      <c r="C78" s="18">
        <f t="shared" si="4"/>
        <v>-6.6650345798393129</v>
      </c>
      <c r="D78" s="18">
        <f t="shared" si="3"/>
        <v>1.1744899088652394</v>
      </c>
      <c r="E78" s="18">
        <f t="shared" si="3"/>
        <v>0.76005977229867128</v>
      </c>
      <c r="F78" s="18">
        <f t="shared" si="5"/>
        <v>0.89801418634072316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4.1414026181205044</v>
      </c>
      <c r="C79" s="18">
        <f t="shared" ref="C79:C84" si="8">IF(AND(D$3-C$3 &lt;&gt; 0,C21&lt;&gt;0,D21&lt;&gt;0),(EXP(LN(D21/C21)/(D$3-C$3))-1)*100,0)</f>
        <v>-5.6394662612277546</v>
      </c>
      <c r="D79" s="18">
        <f t="shared" ref="D79:D84" si="9">IF(AND(E$3-D$3 &lt;&gt; 0,D21&lt;&gt;0,E21&lt;&gt;0),(EXP(LN(E21/D21)/(E$3-D$3))-1)*100,0)</f>
        <v>1.1365236472636653</v>
      </c>
      <c r="E79" s="18">
        <f t="shared" ref="E79:E84" si="10">IF(AND(F$3-E$3 &lt;&gt; 0,E21&lt;&gt;0,F21&lt;&gt;0),(EXP(LN(F21/E21)/(F$3-E$3))-1)*100,0)</f>
        <v>0.68779414282478246</v>
      </c>
      <c r="F79" s="18">
        <f t="shared" si="5"/>
        <v>0.83714898983160424</v>
      </c>
    </row>
    <row r="80" spans="1:6" x14ac:dyDescent="0.2">
      <c r="A80" s="10" t="str">
        <f>$A$22</f>
        <v>Public admin. and defence</v>
      </c>
      <c r="B80" s="18">
        <f t="shared" si="7"/>
        <v>-4.5737077771824008</v>
      </c>
      <c r="C80" s="18">
        <f t="shared" si="8"/>
        <v>2.4507414885467815</v>
      </c>
      <c r="D80" s="18">
        <f t="shared" si="9"/>
        <v>1.8595470596693975</v>
      </c>
      <c r="E80" s="18">
        <f t="shared" si="10"/>
        <v>0.50939056832892682</v>
      </c>
      <c r="F80" s="18">
        <f t="shared" si="5"/>
        <v>0.95744243367468229</v>
      </c>
    </row>
    <row r="81" spans="1:6" x14ac:dyDescent="0.2">
      <c r="A81" s="10" t="str">
        <f>$A$23</f>
        <v>Education</v>
      </c>
      <c r="B81" s="18">
        <f t="shared" si="7"/>
        <v>1.6953085381182342</v>
      </c>
      <c r="C81" s="18">
        <f t="shared" si="8"/>
        <v>0.46401665519872903</v>
      </c>
      <c r="D81" s="18">
        <f t="shared" si="9"/>
        <v>-0.2059677085129219</v>
      </c>
      <c r="E81" s="18">
        <f t="shared" si="10"/>
        <v>0.11614469536331828</v>
      </c>
      <c r="F81" s="18">
        <f t="shared" si="5"/>
        <v>8.6585366555036458E-3</v>
      </c>
    </row>
    <row r="82" spans="1:6" x14ac:dyDescent="0.2">
      <c r="A82" s="10" t="str">
        <f>$A$24</f>
        <v>Health and social work</v>
      </c>
      <c r="B82" s="18">
        <f t="shared" si="7"/>
        <v>3.8136677964013987</v>
      </c>
      <c r="C82" s="18">
        <f t="shared" si="8"/>
        <v>-3.5524362651142116</v>
      </c>
      <c r="D82" s="18">
        <f t="shared" si="9"/>
        <v>1.3060607988881534</v>
      </c>
      <c r="E82" s="18">
        <f t="shared" si="10"/>
        <v>0.80066340682247716</v>
      </c>
      <c r="F82" s="18">
        <f t="shared" si="5"/>
        <v>0.96884843286342281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5.4493144559411677</v>
      </c>
      <c r="C83" s="18">
        <f t="shared" si="8"/>
        <v>16.519965650493717</v>
      </c>
      <c r="D83" s="18">
        <f t="shared" si="9"/>
        <v>-0.82320737881300676</v>
      </c>
      <c r="E83" s="18">
        <f t="shared" si="10"/>
        <v>0.44003389307356588</v>
      </c>
      <c r="F83" s="18">
        <f t="shared" si="5"/>
        <v>1.7175710747463491E-2</v>
      </c>
    </row>
    <row r="84" spans="1:6" x14ac:dyDescent="0.2">
      <c r="A84" s="10" t="str">
        <f>$A$26</f>
        <v>Other services</v>
      </c>
      <c r="B84" s="18">
        <f t="shared" si="7"/>
        <v>-1.2407670426355488</v>
      </c>
      <c r="C84" s="18">
        <f t="shared" si="8"/>
        <v>11.61597654818609</v>
      </c>
      <c r="D84" s="18">
        <f t="shared" si="9"/>
        <v>-1.5599087802131706E-2</v>
      </c>
      <c r="E84" s="18">
        <f t="shared" si="10"/>
        <v>5.980021487386189E-2</v>
      </c>
      <c r="F84" s="18">
        <f t="shared" si="5"/>
        <v>3.466079838527758E-2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2.2639137548957633</v>
      </c>
      <c r="C86" s="18">
        <f>IF(AND(D$3-C$3 &lt;&gt; 0,C28&lt;&gt;0,D28&lt;&gt;0),(EXP(LN(D28/C28)/(D$3-C$3))-1)*100,0)</f>
        <v>-0.63140031678963204</v>
      </c>
      <c r="D86" s="18">
        <f>IF(AND(E$3-D$3 &lt;&gt; 0,D28&lt;&gt;0,E28&lt;&gt;0),(EXP(LN(E28/D28)/(E$3-D$3))-1)*100,0)</f>
        <v>0.70615206142543574</v>
      </c>
      <c r="E86" s="18">
        <f>IF(AND(F$3-E$3 &lt;&gt; 0,E28&lt;&gt;0,F28&lt;&gt;0),(EXP(LN(F28/E28)/(F$3-E$3))-1)*100,0)</f>
        <v>0.50264086068487757</v>
      </c>
      <c r="F86" s="18">
        <f>IF(AND(F$3-D$3 &lt;&gt; 0,D28&lt;&gt;0,F28&lt;&gt;0),(EXP(LN(F28/D28)/(F$3-D$3))-1)*100,0)</f>
        <v>0.57043219051473582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1.2649999999999899</v>
      </c>
      <c r="C90" s="27">
        <f>D5-C5</f>
        <v>-2.0979999999999999</v>
      </c>
      <c r="D90" s="27">
        <f t="shared" si="11"/>
        <v>0.13600000000000101</v>
      </c>
      <c r="E90" s="27">
        <f t="shared" si="11"/>
        <v>-6.400000000000583E-2</v>
      </c>
      <c r="F90" s="27">
        <f>F5-D5</f>
        <v>7.1999999999995179E-2</v>
      </c>
    </row>
    <row r="91" spans="1:6" x14ac:dyDescent="0.2">
      <c r="A91" t="str">
        <f>$A$6</f>
        <v>Mining and quarrying</v>
      </c>
      <c r="B91" s="27">
        <f t="shared" si="11"/>
        <v>-9.900000000000013E-2</v>
      </c>
      <c r="C91" s="27">
        <f t="shared" ref="C91:C105" si="12">D6-C6</f>
        <v>2.6000000000000675E-2</v>
      </c>
      <c r="D91" s="27">
        <f t="shared" si="11"/>
        <v>-2.000000000000049E-2</v>
      </c>
      <c r="E91" s="27">
        <f t="shared" si="11"/>
        <v>-2.7999999999999942E-2</v>
      </c>
      <c r="F91" s="27">
        <f t="shared" ref="F91:F111" si="13">F6-D6</f>
        <v>-4.8000000000000431E-2</v>
      </c>
    </row>
    <row r="92" spans="1:6" x14ac:dyDescent="0.2">
      <c r="A92" t="str">
        <f>$A$7</f>
        <v>Food drink and tobacco</v>
      </c>
      <c r="B92" s="27">
        <f t="shared" si="11"/>
        <v>0.47799999999997889</v>
      </c>
      <c r="C92" s="27">
        <f t="shared" si="12"/>
        <v>-0.11999999999997613</v>
      </c>
      <c r="D92" s="27">
        <f t="shared" si="11"/>
        <v>0.25399999999998091</v>
      </c>
      <c r="E92" s="27">
        <f t="shared" si="11"/>
        <v>0.21600000000000241</v>
      </c>
      <c r="F92" s="27">
        <f t="shared" si="13"/>
        <v>0.46999999999998332</v>
      </c>
    </row>
    <row r="93" spans="1:6" x14ac:dyDescent="0.2">
      <c r="A93" t="str">
        <f>$A$8</f>
        <v>Engineering</v>
      </c>
      <c r="B93" s="27">
        <f t="shared" si="11"/>
        <v>-0.65499999999999226</v>
      </c>
      <c r="C93" s="27">
        <f t="shared" si="12"/>
        <v>-0.2660000000000089</v>
      </c>
      <c r="D93" s="27">
        <f t="shared" si="11"/>
        <v>-3.7999999999981604E-2</v>
      </c>
      <c r="E93" s="27">
        <f t="shared" si="11"/>
        <v>-0.95000000000000107</v>
      </c>
      <c r="F93" s="27">
        <f t="shared" si="13"/>
        <v>-0.98799999999998267</v>
      </c>
    </row>
    <row r="94" spans="1:6" x14ac:dyDescent="0.2">
      <c r="A94" t="str">
        <f>$A$9</f>
        <v>Rest of manufacturing</v>
      </c>
      <c r="B94" s="27">
        <f t="shared" si="11"/>
        <v>0.39800000000001745</v>
      </c>
      <c r="C94" s="27">
        <f t="shared" si="12"/>
        <v>-0.85600000000003362</v>
      </c>
      <c r="D94" s="27">
        <f t="shared" si="11"/>
        <v>-1.7609999999999104</v>
      </c>
      <c r="E94" s="27">
        <f t="shared" si="11"/>
        <v>-2.3580000000000538</v>
      </c>
      <c r="F94" s="27">
        <f t="shared" si="13"/>
        <v>-4.1189999999999642</v>
      </c>
    </row>
    <row r="95" spans="1:6" x14ac:dyDescent="0.2">
      <c r="A95" t="str">
        <f>$A$10</f>
        <v>Electricity and gas</v>
      </c>
      <c r="B95" s="27">
        <f t="shared" si="11"/>
        <v>-0.2099999999999933</v>
      </c>
      <c r="C95" s="27">
        <f t="shared" si="12"/>
        <v>-0.16700000000000204</v>
      </c>
      <c r="D95" s="27">
        <f t="shared" si="11"/>
        <v>-7.0999999999999286E-2</v>
      </c>
      <c r="E95" s="27">
        <f t="shared" si="11"/>
        <v>-3.6999999999999922E-2</v>
      </c>
      <c r="F95" s="27">
        <f t="shared" si="13"/>
        <v>-0.10799999999999921</v>
      </c>
    </row>
    <row r="96" spans="1:6" x14ac:dyDescent="0.2">
      <c r="A96" t="str">
        <f>$A$11</f>
        <v>Water and sewerage</v>
      </c>
      <c r="B96" s="27">
        <f t="shared" si="11"/>
        <v>1.2849999999999824</v>
      </c>
      <c r="C96" s="27">
        <f t="shared" si="12"/>
        <v>-0.64999999999998259</v>
      </c>
      <c r="D96" s="27">
        <f t="shared" si="11"/>
        <v>0.21400000000000396</v>
      </c>
      <c r="E96" s="27">
        <f t="shared" si="11"/>
        <v>0.3439999999999932</v>
      </c>
      <c r="F96" s="27">
        <f t="shared" si="13"/>
        <v>0.55799999999999716</v>
      </c>
    </row>
    <row r="97" spans="1:6" x14ac:dyDescent="0.2">
      <c r="A97" t="str">
        <f>$A$12</f>
        <v>Construction</v>
      </c>
      <c r="B97" s="27">
        <f t="shared" si="11"/>
        <v>1.7959999999999781</v>
      </c>
      <c r="C97" s="27">
        <f t="shared" si="12"/>
        <v>9.6980000000001212</v>
      </c>
      <c r="D97" s="27">
        <f t="shared" si="11"/>
        <v>6.9749999999995538</v>
      </c>
      <c r="E97" s="27">
        <f t="shared" si="11"/>
        <v>9.0440000000003522</v>
      </c>
      <c r="F97" s="27">
        <f t="shared" si="13"/>
        <v>16.018999999999906</v>
      </c>
    </row>
    <row r="98" spans="1:6" x14ac:dyDescent="0.2">
      <c r="A98" t="str">
        <f>$A$13</f>
        <v>Wholesale and retail trade</v>
      </c>
      <c r="B98" s="27">
        <f t="shared" si="11"/>
        <v>3.2459999999997535</v>
      </c>
      <c r="C98" s="27">
        <f t="shared" si="12"/>
        <v>-2.3669999999998765</v>
      </c>
      <c r="D98" s="27">
        <f t="shared" si="11"/>
        <v>1.4929999999999239</v>
      </c>
      <c r="E98" s="27">
        <f t="shared" si="11"/>
        <v>1.4019999999999442</v>
      </c>
      <c r="F98" s="27">
        <f t="shared" si="13"/>
        <v>2.8949999999998681</v>
      </c>
    </row>
    <row r="99" spans="1:6" x14ac:dyDescent="0.2">
      <c r="A99" t="str">
        <f>$A$14</f>
        <v>Transport and storage</v>
      </c>
      <c r="B99" s="27">
        <f t="shared" si="11"/>
        <v>8.4390000000000782</v>
      </c>
      <c r="C99" s="27">
        <f t="shared" si="12"/>
        <v>-1.3089999999999478</v>
      </c>
      <c r="D99" s="27">
        <f t="shared" si="11"/>
        <v>2.1889999999999574</v>
      </c>
      <c r="E99" s="27">
        <f t="shared" si="11"/>
        <v>0.81599999999990303</v>
      </c>
      <c r="F99" s="27">
        <f t="shared" si="13"/>
        <v>3.0049999999998604</v>
      </c>
    </row>
    <row r="100" spans="1:6" x14ac:dyDescent="0.2">
      <c r="A100" t="str">
        <f>$A$15</f>
        <v>Accommodation and food</v>
      </c>
      <c r="B100" s="27">
        <f t="shared" si="11"/>
        <v>3.1580000000000581</v>
      </c>
      <c r="C100" s="27">
        <f t="shared" si="12"/>
        <v>0.67099999999996385</v>
      </c>
      <c r="D100" s="27">
        <f t="shared" si="11"/>
        <v>0.82600000000006446</v>
      </c>
      <c r="E100" s="27">
        <f t="shared" si="11"/>
        <v>5.8049999999998434</v>
      </c>
      <c r="F100" s="27">
        <f t="shared" si="13"/>
        <v>6.6309999999999079</v>
      </c>
    </row>
    <row r="101" spans="1:6" x14ac:dyDescent="0.2">
      <c r="A101" t="str">
        <f>$A$16</f>
        <v>Media</v>
      </c>
      <c r="B101" s="27">
        <f t="shared" si="11"/>
        <v>-0.68000000000001393</v>
      </c>
      <c r="C101" s="27">
        <f t="shared" si="12"/>
        <v>0.60799999999999521</v>
      </c>
      <c r="D101" s="27">
        <f t="shared" si="11"/>
        <v>-0.30000000000002025</v>
      </c>
      <c r="E101" s="27">
        <f t="shared" si="11"/>
        <v>-0.12299999999996203</v>
      </c>
      <c r="F101" s="27">
        <f t="shared" si="13"/>
        <v>-0.42299999999998228</v>
      </c>
    </row>
    <row r="102" spans="1:6" x14ac:dyDescent="0.2">
      <c r="A102" t="str">
        <f>$A$17</f>
        <v>Information technology</v>
      </c>
      <c r="B102" s="27">
        <f t="shared" si="11"/>
        <v>0.72400000000005704</v>
      </c>
      <c r="C102" s="27">
        <f t="shared" si="12"/>
        <v>-0.26900000000001256</v>
      </c>
      <c r="D102" s="27">
        <f t="shared" si="11"/>
        <v>1.2110000000000483</v>
      </c>
      <c r="E102" s="27">
        <f t="shared" si="11"/>
        <v>1.442999999999973</v>
      </c>
      <c r="F102" s="27">
        <f t="shared" si="13"/>
        <v>2.6540000000000212</v>
      </c>
    </row>
    <row r="103" spans="1:6" x14ac:dyDescent="0.2">
      <c r="A103" t="str">
        <f>$A$18</f>
        <v>Finance and insurance</v>
      </c>
      <c r="B103" s="27">
        <f t="shared" si="11"/>
        <v>1.7870000000000186</v>
      </c>
      <c r="C103" s="27">
        <f t="shared" si="12"/>
        <v>0.50199999999996336</v>
      </c>
      <c r="D103" s="27">
        <f t="shared" si="11"/>
        <v>-0.56299999999997041</v>
      </c>
      <c r="E103" s="27">
        <f t="shared" si="11"/>
        <v>-1.4950000000000419</v>
      </c>
      <c r="F103" s="27">
        <f t="shared" si="13"/>
        <v>-2.0580000000000123</v>
      </c>
    </row>
    <row r="104" spans="1:6" x14ac:dyDescent="0.2">
      <c r="A104" t="str">
        <f>$A$19</f>
        <v>Real estate</v>
      </c>
      <c r="B104" s="27">
        <f t="shared" si="11"/>
        <v>0.76299999999998036</v>
      </c>
      <c r="C104" s="27">
        <f t="shared" si="12"/>
        <v>0.36899999999999977</v>
      </c>
      <c r="D104" s="27">
        <f t="shared" si="11"/>
        <v>0.17299999999998938</v>
      </c>
      <c r="E104" s="27">
        <f t="shared" si="11"/>
        <v>1.621999999999991</v>
      </c>
      <c r="F104" s="27">
        <f t="shared" si="13"/>
        <v>1.7949999999999804</v>
      </c>
    </row>
    <row r="105" spans="1:6" x14ac:dyDescent="0.2">
      <c r="A105" t="str">
        <f>$A$20</f>
        <v>Professional services</v>
      </c>
      <c r="B105" s="27">
        <f t="shared" si="11"/>
        <v>13.395999999999802</v>
      </c>
      <c r="C105" s="27">
        <f t="shared" si="12"/>
        <v>-6.5339999999996508</v>
      </c>
      <c r="D105" s="27">
        <f t="shared" si="11"/>
        <v>5.501000000000019</v>
      </c>
      <c r="E105" s="27">
        <f t="shared" si="11"/>
        <v>7.629999999999896</v>
      </c>
      <c r="F105" s="27">
        <f t="shared" si="13"/>
        <v>13.130999999999915</v>
      </c>
    </row>
    <row r="106" spans="1:6" x14ac:dyDescent="0.2">
      <c r="A106" s="10" t="str">
        <f>$A$21</f>
        <v>Support services</v>
      </c>
      <c r="B106" s="27">
        <f t="shared" ref="B106:B111" si="14">C21-B21</f>
        <v>14.979000000000084</v>
      </c>
      <c r="C106" s="27">
        <f t="shared" ref="C106:C111" si="15">D21-C21</f>
        <v>-5.6379999999998347</v>
      </c>
      <c r="D106" s="27">
        <f t="shared" ref="D106:D111" si="16">E21-D21</f>
        <v>5.483999999999952</v>
      </c>
      <c r="E106" s="27">
        <f t="shared" ref="E106:E111" si="17">F21-E21</f>
        <v>7.0819999999998799</v>
      </c>
      <c r="F106" s="27">
        <f t="shared" si="13"/>
        <v>12.565999999999832</v>
      </c>
    </row>
    <row r="107" spans="1:6" x14ac:dyDescent="0.2">
      <c r="A107" s="10" t="str">
        <f>$A$22</f>
        <v>Public admin. and defence</v>
      </c>
      <c r="B107" s="27">
        <f t="shared" si="14"/>
        <v>-2.9579999999999558</v>
      </c>
      <c r="C107" s="27">
        <f t="shared" si="15"/>
        <v>0.35199999999997544</v>
      </c>
      <c r="D107" s="27">
        <f t="shared" si="16"/>
        <v>1.4199999999999839</v>
      </c>
      <c r="E107" s="27">
        <f t="shared" si="17"/>
        <v>0.84099999999999753</v>
      </c>
      <c r="F107" s="27">
        <f t="shared" si="13"/>
        <v>2.2609999999999815</v>
      </c>
    </row>
    <row r="108" spans="1:6" x14ac:dyDescent="0.2">
      <c r="A108" s="10" t="str">
        <f>$A$23</f>
        <v>Education</v>
      </c>
      <c r="B108" s="27">
        <f t="shared" si="14"/>
        <v>3.6859999999998436</v>
      </c>
      <c r="C108" s="27">
        <f t="shared" si="15"/>
        <v>0.26300000000009049</v>
      </c>
      <c r="D108" s="27">
        <f t="shared" si="16"/>
        <v>-0.58400000000000318</v>
      </c>
      <c r="E108" s="27">
        <f t="shared" si="17"/>
        <v>0.65800000000005809</v>
      </c>
      <c r="F108" s="27">
        <f t="shared" si="13"/>
        <v>7.4000000000054911E-2</v>
      </c>
    </row>
    <row r="109" spans="1:6" x14ac:dyDescent="0.2">
      <c r="A109" s="10" t="str">
        <f>$A$24</f>
        <v>Health and social work</v>
      </c>
      <c r="B109" s="27">
        <f t="shared" si="14"/>
        <v>9.6479999999999606</v>
      </c>
      <c r="C109" s="27">
        <f t="shared" si="15"/>
        <v>-2.4650000000001029</v>
      </c>
      <c r="D109" s="27">
        <f t="shared" si="16"/>
        <v>4.4860000000001321</v>
      </c>
      <c r="E109" s="27">
        <f t="shared" si="17"/>
        <v>5.9279999999999973</v>
      </c>
      <c r="F109" s="27">
        <f t="shared" si="13"/>
        <v>10.414000000000129</v>
      </c>
    </row>
    <row r="110" spans="1:6" x14ac:dyDescent="0.2">
      <c r="A110" s="10" t="str">
        <f>$A$25</f>
        <v>Arts and entertainment</v>
      </c>
      <c r="B110" s="27">
        <f t="shared" si="14"/>
        <v>3.5629999999999562</v>
      </c>
      <c r="C110" s="27">
        <f t="shared" si="15"/>
        <v>3.0779999999999852</v>
      </c>
      <c r="D110" s="27">
        <f t="shared" si="16"/>
        <v>-0.87899999999995515</v>
      </c>
      <c r="E110" s="27">
        <f t="shared" si="17"/>
        <v>0.93500000000000583</v>
      </c>
      <c r="F110" s="27">
        <f t="shared" si="13"/>
        <v>5.6000000000050676E-2</v>
      </c>
    </row>
    <row r="111" spans="1:6" x14ac:dyDescent="0.2">
      <c r="A111" s="10" t="str">
        <f>$A$26</f>
        <v>Other services</v>
      </c>
      <c r="B111" s="27">
        <f t="shared" si="14"/>
        <v>-1.1179999999999914</v>
      </c>
      <c r="C111" s="27">
        <f t="shared" si="15"/>
        <v>2.5359999999999907</v>
      </c>
      <c r="D111" s="27">
        <f t="shared" si="16"/>
        <v>-1.9000000000023221E-2</v>
      </c>
      <c r="E111" s="27">
        <f t="shared" si="17"/>
        <v>0.14599999999996882</v>
      </c>
      <c r="F111" s="27">
        <f t="shared" si="13"/>
        <v>0.1269999999999456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62.890999999999622</v>
      </c>
      <c r="C113" s="29">
        <f>D28-C28</f>
        <v>-4.6359999999993988</v>
      </c>
      <c r="D113" s="29">
        <f>E28-D28</f>
        <v>26.126999999999725</v>
      </c>
      <c r="E113" s="29">
        <f>F28-E28</f>
        <v>38.856999999999744</v>
      </c>
      <c r="F113" s="29">
        <f>F28-D28</f>
        <v>64.983999999999469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Hertfordshire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8.93700000000001</v>
      </c>
      <c r="C7" s="31">
        <f>'Ind T1'!C7</f>
        <v>11.177999999999988</v>
      </c>
      <c r="D7" s="31">
        <f>'Ind T1'!D7</f>
        <v>8.289000000000005</v>
      </c>
      <c r="E7" s="31">
        <f>'Ind T1'!E7</f>
        <v>8.5480000000000089</v>
      </c>
      <c r="F7" s="31">
        <f>'Ind T1'!F7</f>
        <v>8.7629999999999981</v>
      </c>
      <c r="H7" s="31">
        <f>C7-B7</f>
        <v>2.2409999999999783</v>
      </c>
      <c r="I7" s="31">
        <f>D7-C7</f>
        <v>-2.8889999999999834</v>
      </c>
      <c r="J7" s="31">
        <f>E7-D7</f>
        <v>0.25900000000000389</v>
      </c>
      <c r="K7" s="31">
        <f>F7-E7</f>
        <v>0.2149999999999892</v>
      </c>
      <c r="L7" s="31">
        <f>F7-D7</f>
        <v>0.47399999999999309</v>
      </c>
    </row>
    <row r="8" spans="1:12" x14ac:dyDescent="0.2">
      <c r="A8" t="str">
        <f>'Ind T2'!A5</f>
        <v>Agriculture</v>
      </c>
      <c r="B8" s="32">
        <f>'Ind T2'!B5</f>
        <v>3.6910000000000105</v>
      </c>
      <c r="C8" s="32">
        <f>'Ind T2'!C5</f>
        <v>4.9560000000000004</v>
      </c>
      <c r="D8" s="32">
        <f>'Ind T2'!D5</f>
        <v>2.8580000000000005</v>
      </c>
      <c r="E8" s="32">
        <f>'Ind T2'!E5</f>
        <v>2.9940000000000015</v>
      </c>
      <c r="F8" s="32">
        <f>'Ind T2'!F5</f>
        <v>2.9299999999999957</v>
      </c>
      <c r="H8" s="11">
        <f t="shared" ref="H8:H40" si="0">C8-B8</f>
        <v>1.2649999999999899</v>
      </c>
      <c r="I8" s="31">
        <f t="shared" ref="I8:I38" si="1">D8-C8</f>
        <v>-2.0979999999999999</v>
      </c>
      <c r="J8" s="11">
        <f t="shared" ref="J8:J38" si="2">E8-D8</f>
        <v>0.13600000000000101</v>
      </c>
      <c r="K8" s="11">
        <f t="shared" ref="K8:K38" si="3">F8-E8</f>
        <v>-6.400000000000583E-2</v>
      </c>
      <c r="L8" s="31">
        <f t="shared" ref="L8:L40" si="4">F8-D8</f>
        <v>7.1999999999995179E-2</v>
      </c>
    </row>
    <row r="9" spans="1:12" x14ac:dyDescent="0.2">
      <c r="A9" t="str">
        <f>'Ind T2'!A6</f>
        <v>Mining and quarrying</v>
      </c>
      <c r="B9" s="32">
        <f>'Ind T2'!B6</f>
        <v>0.221</v>
      </c>
      <c r="C9" s="32">
        <f>'Ind T2'!C6</f>
        <v>0.12199999999999987</v>
      </c>
      <c r="D9" s="32">
        <f>'Ind T2'!D6</f>
        <v>0.14800000000000055</v>
      </c>
      <c r="E9" s="32">
        <f>'Ind T2'!E6</f>
        <v>0.12800000000000006</v>
      </c>
      <c r="F9" s="32">
        <f>'Ind T2'!F6</f>
        <v>0.10000000000000012</v>
      </c>
      <c r="H9" s="11">
        <f t="shared" si="0"/>
        <v>-9.900000000000013E-2</v>
      </c>
      <c r="I9" s="31">
        <f t="shared" si="1"/>
        <v>2.6000000000000675E-2</v>
      </c>
      <c r="J9" s="11">
        <f t="shared" si="2"/>
        <v>-2.000000000000049E-2</v>
      </c>
      <c r="K9" s="11">
        <f t="shared" si="3"/>
        <v>-2.7999999999999942E-2</v>
      </c>
      <c r="L9" s="31">
        <f t="shared" si="4"/>
        <v>-4.8000000000000431E-2</v>
      </c>
    </row>
    <row r="10" spans="1:12" x14ac:dyDescent="0.2">
      <c r="A10" t="str">
        <f>'Ind T2'!A10</f>
        <v>Electricity and gas</v>
      </c>
      <c r="B10" s="32">
        <f>'Ind T2'!B10</f>
        <v>1.4679999999999944</v>
      </c>
      <c r="C10" s="32">
        <f>'Ind T2'!C10</f>
        <v>1.2580000000000011</v>
      </c>
      <c r="D10" s="32">
        <f>'Ind T2'!D10</f>
        <v>1.0909999999999991</v>
      </c>
      <c r="E10" s="32">
        <f>'Ind T2'!E10</f>
        <v>1.0199999999999998</v>
      </c>
      <c r="F10" s="32">
        <f>'Ind T2'!F10</f>
        <v>0.98299999999999987</v>
      </c>
      <c r="H10" s="11">
        <f t="shared" si="0"/>
        <v>-0.2099999999999933</v>
      </c>
      <c r="I10" s="31">
        <f t="shared" si="1"/>
        <v>-0.16700000000000204</v>
      </c>
      <c r="J10" s="11">
        <f t="shared" si="2"/>
        <v>-7.0999999999999286E-2</v>
      </c>
      <c r="K10" s="11">
        <f t="shared" si="3"/>
        <v>-3.6999999999999922E-2</v>
      </c>
      <c r="L10" s="31">
        <f t="shared" si="4"/>
        <v>-0.10799999999999921</v>
      </c>
    </row>
    <row r="11" spans="1:12" x14ac:dyDescent="0.2">
      <c r="A11" t="str">
        <f>'Ind T2'!A11</f>
        <v>Water and sewerage</v>
      </c>
      <c r="B11" s="32">
        <f>'Ind T2'!B11</f>
        <v>3.5570000000000048</v>
      </c>
      <c r="C11" s="32">
        <f>'Ind T2'!C11</f>
        <v>4.8419999999999872</v>
      </c>
      <c r="D11" s="32">
        <f>'Ind T2'!D11</f>
        <v>4.1920000000000046</v>
      </c>
      <c r="E11" s="32">
        <f>'Ind T2'!E11</f>
        <v>4.4060000000000086</v>
      </c>
      <c r="F11" s="32">
        <f>'Ind T2'!F11</f>
        <v>4.7500000000000018</v>
      </c>
      <c r="H11" s="11">
        <f t="shared" ref="H11" si="5">C11-B11</f>
        <v>1.2849999999999824</v>
      </c>
      <c r="I11" s="31">
        <f t="shared" ref="I11" si="6">D11-C11</f>
        <v>-0.64999999999998259</v>
      </c>
      <c r="J11" s="11">
        <f t="shared" ref="J11" si="7">E11-D11</f>
        <v>0.21400000000000396</v>
      </c>
      <c r="K11" s="11">
        <f t="shared" ref="K11" si="8">F11-E11</f>
        <v>0.3439999999999932</v>
      </c>
      <c r="L11" s="31">
        <f t="shared" si="4"/>
        <v>0.55799999999999716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38.677999999999976</v>
      </c>
      <c r="C13" s="31">
        <f>'Ind T1'!C8</f>
        <v>38.89899999999998</v>
      </c>
      <c r="D13" s="31">
        <f>'Ind T1'!D8</f>
        <v>37.656999999999961</v>
      </c>
      <c r="E13" s="31">
        <f>'Ind T1'!E8</f>
        <v>36.112000000000052</v>
      </c>
      <c r="F13" s="31">
        <f>'Ind T1'!F8</f>
        <v>33.019999999999996</v>
      </c>
      <c r="H13" s="31">
        <f t="shared" si="0"/>
        <v>0.22100000000000364</v>
      </c>
      <c r="I13" s="31">
        <f t="shared" si="1"/>
        <v>-1.2420000000000186</v>
      </c>
      <c r="J13" s="31">
        <f t="shared" si="2"/>
        <v>-1.5449999999999093</v>
      </c>
      <c r="K13" s="31">
        <f t="shared" si="3"/>
        <v>-3.0920000000000556</v>
      </c>
      <c r="L13" s="31">
        <f t="shared" si="4"/>
        <v>-4.6369999999999649</v>
      </c>
    </row>
    <row r="14" spans="1:12" x14ac:dyDescent="0.2">
      <c r="A14" t="str">
        <f>'Ind T2'!A7</f>
        <v>Food drink and tobacco</v>
      </c>
      <c r="B14" s="32">
        <f>'Ind T2'!B7</f>
        <v>2.9280000000000106</v>
      </c>
      <c r="C14" s="32">
        <f>'Ind T2'!C7</f>
        <v>3.4059999999999895</v>
      </c>
      <c r="D14" s="32">
        <f>'Ind T2'!D7</f>
        <v>3.2860000000000134</v>
      </c>
      <c r="E14" s="32">
        <f>'Ind T2'!E7</f>
        <v>3.5399999999999943</v>
      </c>
      <c r="F14" s="32">
        <f>'Ind T2'!F7</f>
        <v>3.7559999999999967</v>
      </c>
      <c r="H14" s="11">
        <f t="shared" si="0"/>
        <v>0.47799999999997889</v>
      </c>
      <c r="I14" s="31">
        <f t="shared" si="1"/>
        <v>-0.11999999999997613</v>
      </c>
      <c r="J14" s="11">
        <f t="shared" si="2"/>
        <v>0.25399999999998091</v>
      </c>
      <c r="K14" s="11">
        <f t="shared" si="3"/>
        <v>0.21600000000000241</v>
      </c>
      <c r="L14" s="31">
        <f t="shared" si="4"/>
        <v>0.46999999999998332</v>
      </c>
    </row>
    <row r="15" spans="1:12" x14ac:dyDescent="0.2">
      <c r="A15" t="str">
        <f>'Ind T2'!A8</f>
        <v>Engineering</v>
      </c>
      <c r="B15" s="32">
        <f>'Ind T2'!B8</f>
        <v>7.8189999999999928</v>
      </c>
      <c r="C15" s="32">
        <f>'Ind T2'!C8</f>
        <v>7.1640000000000006</v>
      </c>
      <c r="D15" s="32">
        <f>'Ind T2'!D8</f>
        <v>6.8979999999999917</v>
      </c>
      <c r="E15" s="32">
        <f>'Ind T2'!E8</f>
        <v>6.8600000000000101</v>
      </c>
      <c r="F15" s="32">
        <f>'Ind T2'!F8</f>
        <v>5.910000000000009</v>
      </c>
      <c r="H15" s="11">
        <f t="shared" si="0"/>
        <v>-0.65499999999999226</v>
      </c>
      <c r="I15" s="31">
        <f t="shared" si="1"/>
        <v>-0.2660000000000089</v>
      </c>
      <c r="J15" s="11">
        <f t="shared" si="2"/>
        <v>-3.7999999999981604E-2</v>
      </c>
      <c r="K15" s="11">
        <f t="shared" si="3"/>
        <v>-0.95000000000000107</v>
      </c>
      <c r="L15" s="31">
        <f t="shared" si="4"/>
        <v>-0.98799999999998267</v>
      </c>
    </row>
    <row r="16" spans="1:12" x14ac:dyDescent="0.2">
      <c r="A16" t="str">
        <f>'Ind T2'!A9</f>
        <v>Rest of manufacturing</v>
      </c>
      <c r="B16" s="32">
        <f>'Ind T2'!B9</f>
        <v>27.930999999999973</v>
      </c>
      <c r="C16" s="32">
        <f>'Ind T2'!C9</f>
        <v>28.32899999999999</v>
      </c>
      <c r="D16" s="32">
        <f>'Ind T2'!D9</f>
        <v>27.472999999999956</v>
      </c>
      <c r="E16" s="32">
        <f>'Ind T2'!E9</f>
        <v>25.712000000000046</v>
      </c>
      <c r="F16" s="32">
        <f>'Ind T2'!F9</f>
        <v>23.353999999999992</v>
      </c>
      <c r="H16" s="11">
        <f t="shared" si="0"/>
        <v>0.39800000000001745</v>
      </c>
      <c r="I16" s="31">
        <f t="shared" si="1"/>
        <v>-0.85600000000003362</v>
      </c>
      <c r="J16" s="11">
        <f t="shared" si="2"/>
        <v>-1.7609999999999104</v>
      </c>
      <c r="K16" s="11">
        <f t="shared" si="3"/>
        <v>-2.3580000000000538</v>
      </c>
      <c r="L16" s="31">
        <f t="shared" si="4"/>
        <v>-4.1189999999999642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55.168999999999897</v>
      </c>
      <c r="C18" s="31">
        <f>'Ind T1'!C9</f>
        <v>56.964999999999876</v>
      </c>
      <c r="D18" s="31">
        <f>'Ind T1'!D9</f>
        <v>66.662999999999997</v>
      </c>
      <c r="E18" s="31">
        <f>'Ind T1'!E9</f>
        <v>73.63799999999955</v>
      </c>
      <c r="F18" s="31">
        <f>'Ind T1'!F9</f>
        <v>82.681999999999903</v>
      </c>
      <c r="H18" s="31">
        <f t="shared" si="0"/>
        <v>1.7959999999999781</v>
      </c>
      <c r="I18" s="31">
        <f t="shared" si="1"/>
        <v>9.6980000000001212</v>
      </c>
      <c r="J18" s="31">
        <f t="shared" si="2"/>
        <v>6.9749999999995538</v>
      </c>
      <c r="K18" s="31">
        <f t="shared" si="3"/>
        <v>9.0440000000003522</v>
      </c>
      <c r="L18" s="31">
        <f t="shared" si="4"/>
        <v>16.018999999999906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170.26800000000014</v>
      </c>
      <c r="C20" s="31">
        <f>'Ind T1'!C10</f>
        <v>185.11100000000005</v>
      </c>
      <c r="D20" s="31">
        <f>'Ind T1'!D10</f>
        <v>182.10600000000017</v>
      </c>
      <c r="E20" s="31">
        <f>'Ind T1'!E10</f>
        <v>186.61400000000009</v>
      </c>
      <c r="F20" s="31">
        <f>'Ind T1'!F10</f>
        <v>194.6369999999998</v>
      </c>
      <c r="H20" s="31">
        <f t="shared" si="0"/>
        <v>14.842999999999904</v>
      </c>
      <c r="I20" s="31">
        <f t="shared" si="1"/>
        <v>-3.0049999999998818</v>
      </c>
      <c r="J20" s="31">
        <f t="shared" si="2"/>
        <v>4.5079999999999245</v>
      </c>
      <c r="K20" s="31">
        <f t="shared" si="3"/>
        <v>8.0229999999997119</v>
      </c>
      <c r="L20" s="31">
        <f t="shared" si="4"/>
        <v>12.530999999999636</v>
      </c>
    </row>
    <row r="21" spans="1:12" x14ac:dyDescent="0.2">
      <c r="A21" s="10" t="str">
        <f>'Ind T2'!A13</f>
        <v>Wholesale and retail trade</v>
      </c>
      <c r="B21" s="32">
        <f>'Ind T2'!B13</f>
        <v>111.16000000000021</v>
      </c>
      <c r="C21" s="32">
        <f>'Ind T2'!C13</f>
        <v>114.40599999999996</v>
      </c>
      <c r="D21" s="32">
        <f>'Ind T2'!D13</f>
        <v>112.03900000000009</v>
      </c>
      <c r="E21" s="32">
        <f>'Ind T2'!E13</f>
        <v>113.53200000000001</v>
      </c>
      <c r="F21" s="32">
        <f>'Ind T2'!F13</f>
        <v>114.93399999999995</v>
      </c>
      <c r="H21" s="11">
        <f t="shared" si="0"/>
        <v>3.2459999999997535</v>
      </c>
      <c r="I21" s="31">
        <f t="shared" si="1"/>
        <v>-2.3669999999998765</v>
      </c>
      <c r="J21" s="11">
        <f t="shared" si="2"/>
        <v>1.4929999999999239</v>
      </c>
      <c r="K21" s="11">
        <f t="shared" si="3"/>
        <v>1.4019999999999442</v>
      </c>
      <c r="L21" s="31">
        <f t="shared" si="4"/>
        <v>2.8949999999998681</v>
      </c>
    </row>
    <row r="22" spans="1:12" x14ac:dyDescent="0.2">
      <c r="A22" s="10" t="str">
        <f>'Ind T2'!A14</f>
        <v>Transport and storage</v>
      </c>
      <c r="B22" s="32">
        <f>'Ind T2'!B14</f>
        <v>22.177999999999969</v>
      </c>
      <c r="C22" s="32">
        <f>'Ind T2'!C14</f>
        <v>30.617000000000047</v>
      </c>
      <c r="D22" s="32">
        <f>'Ind T2'!D14</f>
        <v>29.308000000000099</v>
      </c>
      <c r="E22" s="32">
        <f>'Ind T2'!E14</f>
        <v>31.497000000000057</v>
      </c>
      <c r="F22" s="32">
        <f>'Ind T2'!F14</f>
        <v>32.31299999999996</v>
      </c>
      <c r="H22" s="11">
        <f t="shared" si="0"/>
        <v>8.4390000000000782</v>
      </c>
      <c r="I22" s="31">
        <f t="shared" si="1"/>
        <v>-1.3089999999999478</v>
      </c>
      <c r="J22" s="11">
        <f t="shared" si="2"/>
        <v>2.1889999999999574</v>
      </c>
      <c r="K22" s="11">
        <f t="shared" si="3"/>
        <v>0.81599999999990303</v>
      </c>
      <c r="L22" s="31">
        <f t="shared" si="4"/>
        <v>3.0049999999998604</v>
      </c>
    </row>
    <row r="23" spans="1:12" x14ac:dyDescent="0.2">
      <c r="A23" s="10" t="str">
        <f>'Ind T2'!A15</f>
        <v>Accommodation and food</v>
      </c>
      <c r="B23" s="32">
        <f>'Ind T2'!B15</f>
        <v>36.929999999999964</v>
      </c>
      <c r="C23" s="32">
        <f>'Ind T2'!C15</f>
        <v>40.088000000000022</v>
      </c>
      <c r="D23" s="32">
        <f>'Ind T2'!D15</f>
        <v>40.758999999999986</v>
      </c>
      <c r="E23" s="32">
        <f>'Ind T2'!E15</f>
        <v>41.585000000000051</v>
      </c>
      <c r="F23" s="32">
        <f>'Ind T2'!F15</f>
        <v>47.389999999999894</v>
      </c>
      <c r="H23" s="11">
        <f t="shared" si="0"/>
        <v>3.1580000000000581</v>
      </c>
      <c r="I23" s="31">
        <f t="shared" si="1"/>
        <v>0.67099999999996385</v>
      </c>
      <c r="J23" s="11">
        <f t="shared" si="2"/>
        <v>0.82600000000006446</v>
      </c>
      <c r="K23" s="11">
        <f t="shared" si="3"/>
        <v>5.8049999999998434</v>
      </c>
      <c r="L23" s="31">
        <f t="shared" si="4"/>
        <v>6.6309999999999079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268.24299999999988</v>
      </c>
      <c r="C25" s="31">
        <f>'Ind T1'!C11</f>
        <v>301.65699999999975</v>
      </c>
      <c r="D25" s="31">
        <f>'Ind T1'!D11</f>
        <v>296.3090000000002</v>
      </c>
      <c r="E25" s="31">
        <f>'Ind T1'!E11</f>
        <v>306.9170000000002</v>
      </c>
      <c r="F25" s="31">
        <f>'Ind T1'!F11</f>
        <v>324.15699999999993</v>
      </c>
      <c r="H25" s="31">
        <f t="shared" si="0"/>
        <v>33.413999999999874</v>
      </c>
      <c r="I25" s="31">
        <f t="shared" si="1"/>
        <v>-5.3479999999995584</v>
      </c>
      <c r="J25" s="31">
        <f t="shared" si="2"/>
        <v>10.608000000000004</v>
      </c>
      <c r="K25" s="31">
        <f t="shared" si="3"/>
        <v>17.239999999999725</v>
      </c>
      <c r="L25" s="31">
        <f t="shared" si="4"/>
        <v>27.847999999999729</v>
      </c>
    </row>
    <row r="26" spans="1:12" x14ac:dyDescent="0.2">
      <c r="A26" s="10" t="str">
        <f>'Ind T2'!A16</f>
        <v>Media</v>
      </c>
      <c r="B26" s="11">
        <f>'Ind T2'!B16</f>
        <v>9.4000000000000163</v>
      </c>
      <c r="C26" s="11">
        <f>'Ind T2'!C16</f>
        <v>8.7200000000000024</v>
      </c>
      <c r="D26" s="11">
        <f>'Ind T2'!D16</f>
        <v>9.3279999999999976</v>
      </c>
      <c r="E26" s="11">
        <f>'Ind T2'!E16</f>
        <v>9.0279999999999774</v>
      </c>
      <c r="F26" s="11">
        <f>'Ind T2'!F16</f>
        <v>8.9050000000000153</v>
      </c>
      <c r="H26" s="11">
        <f t="shared" si="0"/>
        <v>-0.68000000000001393</v>
      </c>
      <c r="I26" s="31">
        <f t="shared" si="1"/>
        <v>0.60799999999999521</v>
      </c>
      <c r="J26" s="11">
        <f t="shared" si="2"/>
        <v>-0.30000000000002025</v>
      </c>
      <c r="K26" s="11">
        <f t="shared" si="3"/>
        <v>-0.12299999999996203</v>
      </c>
      <c r="L26" s="31">
        <f t="shared" si="4"/>
        <v>-0.42299999999998228</v>
      </c>
    </row>
    <row r="27" spans="1:12" x14ac:dyDescent="0.2">
      <c r="A27" s="10" t="str">
        <f>'Ind T2'!A17</f>
        <v>Information technology</v>
      </c>
      <c r="B27" s="11">
        <f>'Ind T2'!B17</f>
        <v>26.560999999999943</v>
      </c>
      <c r="C27" s="11">
        <f>'Ind T2'!C17</f>
        <v>27.285</v>
      </c>
      <c r="D27" s="11">
        <f>'Ind T2'!D17</f>
        <v>27.015999999999988</v>
      </c>
      <c r="E27" s="11">
        <f>'Ind T2'!E17</f>
        <v>28.227000000000036</v>
      </c>
      <c r="F27" s="11">
        <f>'Ind T2'!F17</f>
        <v>29.670000000000009</v>
      </c>
      <c r="H27" s="11">
        <f t="shared" si="0"/>
        <v>0.72400000000005704</v>
      </c>
      <c r="I27" s="31">
        <f t="shared" si="1"/>
        <v>-0.26900000000001256</v>
      </c>
      <c r="J27" s="11">
        <f t="shared" si="2"/>
        <v>1.2110000000000483</v>
      </c>
      <c r="K27" s="11">
        <f t="shared" si="3"/>
        <v>1.442999999999973</v>
      </c>
      <c r="L27" s="31">
        <f t="shared" si="4"/>
        <v>2.6540000000000212</v>
      </c>
    </row>
    <row r="28" spans="1:12" x14ac:dyDescent="0.2">
      <c r="A28" s="10" t="str">
        <f>'Ind T2'!A18</f>
        <v>Finance and insurance</v>
      </c>
      <c r="B28" s="11">
        <f>'Ind T2'!B18</f>
        <v>14.366999999999996</v>
      </c>
      <c r="C28" s="11">
        <f>'Ind T2'!C18</f>
        <v>16.154000000000014</v>
      </c>
      <c r="D28" s="11">
        <f>'Ind T2'!D18</f>
        <v>16.655999999999977</v>
      </c>
      <c r="E28" s="11">
        <f>'Ind T2'!E18</f>
        <v>16.093000000000007</v>
      </c>
      <c r="F28" s="11">
        <f>'Ind T2'!F18</f>
        <v>14.597999999999965</v>
      </c>
      <c r="H28" s="11">
        <f t="shared" si="0"/>
        <v>1.7870000000000186</v>
      </c>
      <c r="I28" s="31">
        <f t="shared" si="1"/>
        <v>0.50199999999996336</v>
      </c>
      <c r="J28" s="11">
        <f t="shared" si="2"/>
        <v>-0.56299999999997041</v>
      </c>
      <c r="K28" s="11">
        <f t="shared" si="3"/>
        <v>-1.4950000000000419</v>
      </c>
      <c r="L28" s="31">
        <f t="shared" si="4"/>
        <v>-2.0580000000000123</v>
      </c>
    </row>
    <row r="29" spans="1:12" x14ac:dyDescent="0.2">
      <c r="A29" s="10" t="str">
        <f>'Ind T2'!A19</f>
        <v>Real estate</v>
      </c>
      <c r="B29" s="11">
        <f>'Ind T2'!B19</f>
        <v>10.263000000000018</v>
      </c>
      <c r="C29" s="11">
        <f>'Ind T2'!C19</f>
        <v>11.025999999999998</v>
      </c>
      <c r="D29" s="11">
        <f>'Ind T2'!D19</f>
        <v>11.394999999999998</v>
      </c>
      <c r="E29" s="11">
        <f>'Ind T2'!E19</f>
        <v>11.567999999999987</v>
      </c>
      <c r="F29" s="11">
        <f>'Ind T2'!F19</f>
        <v>13.189999999999978</v>
      </c>
      <c r="H29" s="11">
        <f t="shared" ref="H29:H31" si="9">C29-B29</f>
        <v>0.76299999999998036</v>
      </c>
      <c r="I29" s="31">
        <f t="shared" ref="I29:I31" si="10">D29-C29</f>
        <v>0.36899999999999977</v>
      </c>
      <c r="J29" s="11">
        <f t="shared" ref="J29:J31" si="11">E29-D29</f>
        <v>0.17299999999998938</v>
      </c>
      <c r="K29" s="11">
        <f t="shared" ref="K29:K31" si="12">F29-E29</f>
        <v>1.621999999999991</v>
      </c>
      <c r="L29" s="31">
        <f t="shared" si="4"/>
        <v>1.7949999999999804</v>
      </c>
    </row>
    <row r="30" spans="1:12" x14ac:dyDescent="0.2">
      <c r="A30" s="10" t="str">
        <f>'Ind T2'!A20</f>
        <v>Professional services</v>
      </c>
      <c r="B30" s="11">
        <f>'Ind T2'!B20</f>
        <v>84.637999999999948</v>
      </c>
      <c r="C30" s="11">
        <f>'Ind T2'!C20</f>
        <v>98.03399999999975</v>
      </c>
      <c r="D30" s="11">
        <f>'Ind T2'!D20</f>
        <v>91.500000000000099</v>
      </c>
      <c r="E30" s="11">
        <f>'Ind T2'!E20</f>
        <v>97.001000000000118</v>
      </c>
      <c r="F30" s="11">
        <f>'Ind T2'!F20</f>
        <v>104.63100000000001</v>
      </c>
      <c r="H30" s="11">
        <f t="shared" si="9"/>
        <v>13.395999999999802</v>
      </c>
      <c r="I30" s="31">
        <f t="shared" si="10"/>
        <v>-6.5339999999996508</v>
      </c>
      <c r="J30" s="11">
        <f t="shared" si="11"/>
        <v>5.501000000000019</v>
      </c>
      <c r="K30" s="11">
        <f t="shared" si="12"/>
        <v>7.629999999999896</v>
      </c>
      <c r="L30" s="31">
        <f t="shared" si="4"/>
        <v>13.130999999999915</v>
      </c>
    </row>
    <row r="31" spans="1:12" x14ac:dyDescent="0.2">
      <c r="A31" s="10" t="str">
        <f>'Ind T2'!A21</f>
        <v>Support services</v>
      </c>
      <c r="B31" s="11">
        <f>'Ind T2'!B21</f>
        <v>84.994999999999877</v>
      </c>
      <c r="C31" s="11">
        <f>'Ind T2'!C21</f>
        <v>99.973999999999961</v>
      </c>
      <c r="D31" s="11">
        <f>'Ind T2'!D21</f>
        <v>94.336000000000126</v>
      </c>
      <c r="E31" s="11">
        <f>'Ind T2'!E21</f>
        <v>99.820000000000078</v>
      </c>
      <c r="F31" s="11">
        <f>'Ind T2'!F21</f>
        <v>106.90199999999996</v>
      </c>
      <c r="H31" s="11">
        <f t="shared" si="9"/>
        <v>14.979000000000084</v>
      </c>
      <c r="I31" s="31">
        <f t="shared" si="10"/>
        <v>-5.6379999999998347</v>
      </c>
      <c r="J31" s="11">
        <f t="shared" si="11"/>
        <v>5.483999999999952</v>
      </c>
      <c r="K31" s="11">
        <f t="shared" si="12"/>
        <v>7.0819999999998799</v>
      </c>
      <c r="L31" s="31">
        <f t="shared" si="4"/>
        <v>12.565999999999832</v>
      </c>
    </row>
    <row r="32" spans="1:12" x14ac:dyDescent="0.2">
      <c r="A32" s="10" t="str">
        <f>'Ind T2'!A25</f>
        <v>Arts and entertainment</v>
      </c>
      <c r="B32" s="11">
        <f>'Ind T2'!B25</f>
        <v>15.069000000000017</v>
      </c>
      <c r="C32" s="11">
        <f>'Ind T2'!C25</f>
        <v>18.631999999999973</v>
      </c>
      <c r="D32" s="11">
        <f>'Ind T2'!D25</f>
        <v>21.709999999999958</v>
      </c>
      <c r="E32" s="11">
        <f>'Ind T2'!E25</f>
        <v>20.831000000000003</v>
      </c>
      <c r="F32" s="11">
        <f>'Ind T2'!F25</f>
        <v>21.766000000000009</v>
      </c>
      <c r="H32" s="11">
        <f t="shared" ref="H32" si="13">C32-B32</f>
        <v>3.5629999999999562</v>
      </c>
      <c r="I32" s="31">
        <f t="shared" ref="I32:I33" si="14">D32-C32</f>
        <v>3.0779999999999852</v>
      </c>
      <c r="J32" s="11">
        <f t="shared" ref="J32:J33" si="15">E32-D32</f>
        <v>-0.87899999999995515</v>
      </c>
      <c r="K32" s="11">
        <f t="shared" ref="K32:K33" si="16">F32-E32</f>
        <v>0.93500000000000583</v>
      </c>
      <c r="L32" s="31">
        <f t="shared" si="4"/>
        <v>5.6000000000050676E-2</v>
      </c>
    </row>
    <row r="33" spans="1:12" x14ac:dyDescent="0.2">
      <c r="A33" s="10" t="str">
        <f>'Ind T2'!A26</f>
        <v>Other services</v>
      </c>
      <c r="B33" s="11">
        <f>'Ind T2'!B26</f>
        <v>22.950000000000028</v>
      </c>
      <c r="C33" s="11">
        <f>'Ind T2'!C26</f>
        <v>21.832000000000036</v>
      </c>
      <c r="D33" s="11">
        <f>'Ind T2'!D26</f>
        <v>24.368000000000027</v>
      </c>
      <c r="E33" s="11">
        <f>'Ind T2'!E26</f>
        <v>24.349000000000004</v>
      </c>
      <c r="F33" s="11">
        <f>'Ind T2'!F26</f>
        <v>24.494999999999973</v>
      </c>
      <c r="H33" s="11">
        <f>C33-B33</f>
        <v>-1.1179999999999914</v>
      </c>
      <c r="I33" s="31">
        <f t="shared" si="14"/>
        <v>2.5359999999999907</v>
      </c>
      <c r="J33" s="11">
        <f t="shared" si="15"/>
        <v>-1.9000000000023221E-2</v>
      </c>
      <c r="K33" s="11">
        <f t="shared" si="16"/>
        <v>0.14599999999996882</v>
      </c>
      <c r="L33" s="31">
        <f t="shared" si="4"/>
        <v>0.1269999999999456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130.05500000000009</v>
      </c>
      <c r="C35" s="31">
        <f>'Ind T1'!C12</f>
        <v>140.43099999999993</v>
      </c>
      <c r="D35" s="31">
        <f>'Ind T1'!D12</f>
        <v>138.5809999999999</v>
      </c>
      <c r="E35" s="31">
        <f>'Ind T1'!E12</f>
        <v>143.90300000000002</v>
      </c>
      <c r="F35" s="31">
        <f>'Ind T1'!F12</f>
        <v>151.33000000000004</v>
      </c>
      <c r="H35" s="31">
        <f t="shared" si="0"/>
        <v>10.375999999999834</v>
      </c>
      <c r="I35" s="31">
        <f t="shared" si="1"/>
        <v>-1.8500000000000227</v>
      </c>
      <c r="J35" s="31">
        <f t="shared" si="2"/>
        <v>5.3220000000001164</v>
      </c>
      <c r="K35" s="31">
        <f t="shared" si="3"/>
        <v>7.4270000000000209</v>
      </c>
      <c r="L35" s="31">
        <f t="shared" si="4"/>
        <v>12.749000000000137</v>
      </c>
    </row>
    <row r="36" spans="1:12" x14ac:dyDescent="0.2">
      <c r="A36" s="10" t="str">
        <f>'Ind T2'!A22</f>
        <v>Public admin. and defence</v>
      </c>
      <c r="B36" s="32">
        <f>'Ind T2'!B22</f>
        <v>17.321000000000005</v>
      </c>
      <c r="C36" s="32">
        <f>'Ind T2'!C22</f>
        <v>14.363000000000049</v>
      </c>
      <c r="D36" s="32">
        <f>'Ind T2'!D22</f>
        <v>14.715000000000025</v>
      </c>
      <c r="E36" s="32">
        <f>'Ind T2'!E22</f>
        <v>16.135000000000009</v>
      </c>
      <c r="F36" s="32">
        <f>'Ind T2'!F22</f>
        <v>16.976000000000006</v>
      </c>
      <c r="H36" s="11">
        <f t="shared" si="0"/>
        <v>-2.9579999999999558</v>
      </c>
      <c r="I36" s="31">
        <f t="shared" si="1"/>
        <v>0.35199999999997544</v>
      </c>
      <c r="J36" s="11">
        <f t="shared" si="2"/>
        <v>1.4199999999999839</v>
      </c>
      <c r="K36" s="11">
        <f t="shared" si="3"/>
        <v>0.84099999999999753</v>
      </c>
      <c r="L36" s="31">
        <f t="shared" si="4"/>
        <v>2.2609999999999815</v>
      </c>
    </row>
    <row r="37" spans="1:12" x14ac:dyDescent="0.2">
      <c r="A37" s="10" t="str">
        <f>'Ind T2'!A23</f>
        <v>Education</v>
      </c>
      <c r="B37" s="32">
        <f>'Ind T2'!B23</f>
        <v>52.993000000000066</v>
      </c>
      <c r="C37" s="32">
        <f>'Ind T2'!C23</f>
        <v>56.67899999999991</v>
      </c>
      <c r="D37" s="32">
        <f>'Ind T2'!D23</f>
        <v>56.942</v>
      </c>
      <c r="E37" s="32">
        <f>'Ind T2'!E23</f>
        <v>56.357999999999997</v>
      </c>
      <c r="F37" s="32">
        <f>'Ind T2'!F23</f>
        <v>57.016000000000055</v>
      </c>
      <c r="H37" s="11">
        <f t="shared" si="0"/>
        <v>3.6859999999998436</v>
      </c>
      <c r="I37" s="31">
        <f t="shared" si="1"/>
        <v>0.26300000000009049</v>
      </c>
      <c r="J37" s="11">
        <f t="shared" si="2"/>
        <v>-0.58400000000000318</v>
      </c>
      <c r="K37" s="11">
        <f t="shared" si="3"/>
        <v>0.65800000000005809</v>
      </c>
      <c r="L37" s="31">
        <f t="shared" si="4"/>
        <v>7.4000000000054911E-2</v>
      </c>
    </row>
    <row r="38" spans="1:12" x14ac:dyDescent="0.2">
      <c r="A38" s="10" t="str">
        <f>'Ind T2'!A24</f>
        <v>Health and social work</v>
      </c>
      <c r="B38" s="32">
        <f>'Ind T2'!B24</f>
        <v>59.741000000000007</v>
      </c>
      <c r="C38" s="32">
        <f>'Ind T2'!C24</f>
        <v>69.388999999999967</v>
      </c>
      <c r="D38" s="32">
        <f>'Ind T2'!D24</f>
        <v>66.923999999999864</v>
      </c>
      <c r="E38" s="32">
        <f>'Ind T2'!E24</f>
        <v>71.41</v>
      </c>
      <c r="F38" s="32">
        <f>'Ind T2'!F24</f>
        <v>77.337999999999994</v>
      </c>
      <c r="H38" s="11">
        <f t="shared" si="0"/>
        <v>9.6479999999999606</v>
      </c>
      <c r="I38" s="31">
        <f t="shared" si="1"/>
        <v>-2.4650000000001029</v>
      </c>
      <c r="J38" s="11">
        <f t="shared" si="2"/>
        <v>4.4860000000001321</v>
      </c>
      <c r="K38" s="11">
        <f t="shared" si="3"/>
        <v>5.9279999999999973</v>
      </c>
      <c r="L38" s="31">
        <f t="shared" si="4"/>
        <v>10.414000000000129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671.34999999999991</v>
      </c>
      <c r="C40" s="33">
        <f>'Ind T1'!C14</f>
        <v>734.24099999999964</v>
      </c>
      <c r="D40" s="33">
        <f>'Ind T1'!D14</f>
        <v>729.60500000000025</v>
      </c>
      <c r="E40" s="33">
        <f>'Ind T1'!E14</f>
        <v>755.73199999999997</v>
      </c>
      <c r="F40" s="33">
        <f>'Ind T1'!F14</f>
        <v>794.5889999999996</v>
      </c>
      <c r="G40" s="24"/>
      <c r="H40" s="34">
        <f t="shared" si="0"/>
        <v>62.890999999999735</v>
      </c>
      <c r="I40" s="34">
        <f>D40-C40</f>
        <v>-4.6359999999993988</v>
      </c>
      <c r="J40" s="34">
        <f>E40-D40</f>
        <v>26.126999999999725</v>
      </c>
      <c r="K40" s="34">
        <f>F40-E40</f>
        <v>38.85699999999963</v>
      </c>
      <c r="L40" s="205">
        <f t="shared" si="4"/>
        <v>64.983999999999355</v>
      </c>
    </row>
    <row r="44" spans="1:12" ht="15.75" x14ac:dyDescent="0.25">
      <c r="A44" s="19" t="str">
        <f>CONCATENATE(A1," (Continued)")</f>
        <v>Industry Table 4  Employment by Industry Group in Sector (SIC 2007), 2015-2035, Hertfordshire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5.7530951017937815</v>
      </c>
      <c r="C50" s="44">
        <f t="shared" ref="B50:E54" si="17">IF(AND(D$5-C$5 &lt;&gt; 0,C7&lt;&gt;0,D7&lt;&gt;0),(EXP(LN(D7/C7)/(D$5-C$5))-1)*100,0)</f>
        <v>-25.845410628019206</v>
      </c>
      <c r="D50" s="44">
        <f t="shared" si="17"/>
        <v>0.61725728654997702</v>
      </c>
      <c r="E50" s="44">
        <f t="shared" si="17"/>
        <v>0.24871853881547334</v>
      </c>
      <c r="F50" s="44">
        <f>IF(AND(F$5-D$5 &lt;&gt; 0,D7&lt;&gt;0,F7&lt;&gt;0),(EXP(LN(F7/D7)/(F$5-D$5))-1)*100,0)</f>
        <v>0.37141455716582783</v>
      </c>
      <c r="H50" s="44">
        <f>(B7/B$40)*100</f>
        <v>1.3311983317196709</v>
      </c>
      <c r="I50" s="44">
        <f>(C7/C$40)*100</f>
        <v>1.5223884255986786</v>
      </c>
      <c r="J50" s="44">
        <f>(D7/D$40)*100</f>
        <v>1.1360941879510149</v>
      </c>
      <c r="K50" s="44">
        <f>(E7/E$40)*100</f>
        <v>1.1310887986746636</v>
      </c>
      <c r="L50" s="44">
        <f>(F7/F$40)*100</f>
        <v>1.1028342954659582</v>
      </c>
    </row>
    <row r="51" spans="1:12" x14ac:dyDescent="0.2">
      <c r="A51" t="str">
        <f>A8</f>
        <v>Agriculture</v>
      </c>
      <c r="B51" s="40">
        <f t="shared" si="17"/>
        <v>7.645731450750648</v>
      </c>
      <c r="C51" s="44">
        <f t="shared" si="17"/>
        <v>-42.332526230831313</v>
      </c>
      <c r="D51" s="40">
        <f t="shared" si="17"/>
        <v>0.93409986342809503</v>
      </c>
      <c r="E51" s="40">
        <f t="shared" si="17"/>
        <v>-0.21584534786789344</v>
      </c>
      <c r="F51" s="44">
        <f t="shared" ref="F51:F83" si="18">IF(AND(F$5-D$5 &lt;&gt; 0,D8&lt;&gt;0,F8&lt;&gt;0),(EXP(LN(F8/D8)/(F$5-D$5))-1)*100,0)</f>
        <v>0.16600659545222829</v>
      </c>
      <c r="H51" s="40">
        <f t="shared" ref="H51:L54" si="19">(B8/B$7)*100</f>
        <v>41.300212599306327</v>
      </c>
      <c r="I51" s="40">
        <f t="shared" si="19"/>
        <v>44.337090713902356</v>
      </c>
      <c r="J51" s="40">
        <f t="shared" si="19"/>
        <v>34.479430570635763</v>
      </c>
      <c r="K51" s="40">
        <f t="shared" si="19"/>
        <v>35.025737014506298</v>
      </c>
      <c r="L51" s="40">
        <f t="shared" si="19"/>
        <v>33.436037886568485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-13.803051932627552</v>
      </c>
      <c r="C52" s="44">
        <f t="shared" si="17"/>
        <v>21.311475409836646</v>
      </c>
      <c r="D52" s="40">
        <f t="shared" si="17"/>
        <v>-2.8618896361718105</v>
      </c>
      <c r="E52" s="40">
        <f t="shared" si="17"/>
        <v>-2.4383800176555392</v>
      </c>
      <c r="F52" s="44">
        <f t="shared" si="18"/>
        <v>-2.5797546547639549</v>
      </c>
      <c r="H52" s="40">
        <f t="shared" si="19"/>
        <v>2.4728656148595696</v>
      </c>
      <c r="I52" s="40">
        <f t="shared" si="19"/>
        <v>1.0914295938450529</v>
      </c>
      <c r="J52" s="40">
        <f t="shared" si="19"/>
        <v>1.7854988539027683</v>
      </c>
      <c r="K52" s="40">
        <f t="shared" si="19"/>
        <v>1.4974262985493674</v>
      </c>
      <c r="L52" s="40">
        <f t="shared" si="19"/>
        <v>1.1411617026132619</v>
      </c>
    </row>
    <row r="53" spans="1:12" x14ac:dyDescent="0.2">
      <c r="A53" t="str">
        <f>A10</f>
        <v>Electricity and gas</v>
      </c>
      <c r="B53" s="40">
        <f t="shared" si="17"/>
        <v>-3.7859166997235905</v>
      </c>
      <c r="C53" s="44">
        <f t="shared" si="17"/>
        <v>-13.275039745628126</v>
      </c>
      <c r="D53" s="40">
        <f t="shared" si="17"/>
        <v>-1.3368256353028629</v>
      </c>
      <c r="E53" s="40">
        <f t="shared" si="17"/>
        <v>-0.36880609485313576</v>
      </c>
      <c r="F53" s="44">
        <f t="shared" si="18"/>
        <v>-0.6925299866418988</v>
      </c>
      <c r="H53" s="40">
        <f t="shared" si="19"/>
        <v>16.426093767483415</v>
      </c>
      <c r="I53" s="40">
        <f t="shared" si="19"/>
        <v>11.254249418500647</v>
      </c>
      <c r="J53" s="40">
        <f t="shared" si="19"/>
        <v>13.162021956810211</v>
      </c>
      <c r="K53" s="40">
        <f t="shared" si="19"/>
        <v>11.932615816565264</v>
      </c>
      <c r="L53" s="40">
        <f t="shared" si="19"/>
        <v>11.21761953668835</v>
      </c>
    </row>
    <row r="54" spans="1:12" x14ac:dyDescent="0.2">
      <c r="A54" t="str">
        <f>A11</f>
        <v>Water and sewerage</v>
      </c>
      <c r="B54" s="40">
        <f t="shared" si="17"/>
        <v>8.0152885091564698</v>
      </c>
      <c r="C54" s="44">
        <f t="shared" si="17"/>
        <v>-13.424204874018674</v>
      </c>
      <c r="D54" s="40">
        <f t="shared" si="17"/>
        <v>1.000760474193485</v>
      </c>
      <c r="E54" s="40">
        <f t="shared" si="17"/>
        <v>0.75460660970101401</v>
      </c>
      <c r="F54" s="44">
        <f t="shared" si="18"/>
        <v>0.8365911684995897</v>
      </c>
      <c r="H54" s="40">
        <f t="shared" si="19"/>
        <v>39.800828018350686</v>
      </c>
      <c r="I54" s="40">
        <f t="shared" si="19"/>
        <v>43.317230273751946</v>
      </c>
      <c r="J54" s="40">
        <f t="shared" si="19"/>
        <v>50.573048618651249</v>
      </c>
      <c r="K54" s="40">
        <f t="shared" si="19"/>
        <v>51.544220870379085</v>
      </c>
      <c r="L54" s="40">
        <f t="shared" si="19"/>
        <v>54.205180874129901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0.14254100357840027</v>
      </c>
      <c r="C56" s="44">
        <f t="shared" si="20"/>
        <v>-3.1928841358390136</v>
      </c>
      <c r="D56" s="44">
        <f t="shared" si="20"/>
        <v>-0.8343724261982044</v>
      </c>
      <c r="E56" s="44">
        <f t="shared" si="20"/>
        <v>-0.89112356295180106</v>
      </c>
      <c r="F56" s="44">
        <f t="shared" si="18"/>
        <v>-0.87221012694119748</v>
      </c>
      <c r="H56" s="44">
        <f>(B13/B$40)*100</f>
        <v>5.7612273776718519</v>
      </c>
      <c r="I56" s="44">
        <f>(C13/C$40)*100</f>
        <v>5.2978517952552355</v>
      </c>
      <c r="J56" s="44">
        <f>(D13/D$40)*100</f>
        <v>5.1612859012753409</v>
      </c>
      <c r="K56" s="44">
        <f>(E13/E$40)*100</f>
        <v>4.7784135116681643</v>
      </c>
      <c r="L56" s="44">
        <f>(F13/F$40)*100</f>
        <v>4.1556074901615823</v>
      </c>
    </row>
    <row r="57" spans="1:12" x14ac:dyDescent="0.2">
      <c r="A57" t="str">
        <f>A14</f>
        <v>Food drink and tobacco</v>
      </c>
      <c r="B57" s="40">
        <f t="shared" si="20"/>
        <v>3.852843680540663</v>
      </c>
      <c r="C57" s="44">
        <f t="shared" si="20"/>
        <v>-3.5231943628883267</v>
      </c>
      <c r="D57" s="40">
        <f t="shared" si="20"/>
        <v>1.5002566950800933</v>
      </c>
      <c r="E57" s="40">
        <f t="shared" si="20"/>
        <v>0.59403577809999941</v>
      </c>
      <c r="F57" s="44">
        <f t="shared" si="18"/>
        <v>0.89520683351311803</v>
      </c>
      <c r="H57" s="40">
        <f t="shared" ref="H57:L59" si="21">(B14/B$13)*100</f>
        <v>7.5701949428616082</v>
      </c>
      <c r="I57" s="40">
        <f t="shared" si="21"/>
        <v>8.7560091519061967</v>
      </c>
      <c r="J57" s="40">
        <f t="shared" si="21"/>
        <v>8.726133255437281</v>
      </c>
      <c r="K57" s="40">
        <f t="shared" si="21"/>
        <v>9.8028356225077236</v>
      </c>
      <c r="L57" s="40">
        <f t="shared" si="21"/>
        <v>11.374924288310106</v>
      </c>
    </row>
    <row r="58" spans="1:12" x14ac:dyDescent="0.2">
      <c r="A58" t="str">
        <f>A15</f>
        <v>Engineering</v>
      </c>
      <c r="B58" s="40">
        <f t="shared" si="20"/>
        <v>-2.1634587420299889</v>
      </c>
      <c r="C58" s="44">
        <f t="shared" si="20"/>
        <v>-3.7130094919040846</v>
      </c>
      <c r="D58" s="40">
        <f t="shared" si="20"/>
        <v>-0.11042044724665079</v>
      </c>
      <c r="E58" s="40">
        <f t="shared" si="20"/>
        <v>-1.4795614171678184</v>
      </c>
      <c r="F58" s="44">
        <f t="shared" si="18"/>
        <v>-1.0252790309704274</v>
      </c>
      <c r="H58" s="40">
        <f t="shared" si="21"/>
        <v>20.215626454315107</v>
      </c>
      <c r="I58" s="40">
        <f t="shared" si="21"/>
        <v>18.416925884984199</v>
      </c>
      <c r="J58" s="40">
        <f t="shared" si="21"/>
        <v>18.317975409618395</v>
      </c>
      <c r="K58" s="40">
        <f t="shared" si="21"/>
        <v>18.99645547186531</v>
      </c>
      <c r="L58" s="40">
        <f t="shared" si="21"/>
        <v>17.898243488794698</v>
      </c>
    </row>
    <row r="59" spans="1:12" x14ac:dyDescent="0.2">
      <c r="A59" t="str">
        <f>A16</f>
        <v>Rest of manufacturing</v>
      </c>
      <c r="B59" s="40">
        <f t="shared" si="20"/>
        <v>0.35434712621886799</v>
      </c>
      <c r="C59" s="44">
        <f t="shared" si="20"/>
        <v>-3.0216386035512466</v>
      </c>
      <c r="D59" s="40">
        <f t="shared" si="20"/>
        <v>-1.3161795014580702</v>
      </c>
      <c r="E59" s="40">
        <f t="shared" si="20"/>
        <v>-0.95728391776238597</v>
      </c>
      <c r="F59" s="44">
        <f t="shared" si="18"/>
        <v>-1.0770605717073445</v>
      </c>
      <c r="H59" s="40">
        <f t="shared" si="21"/>
        <v>72.214178602823281</v>
      </c>
      <c r="I59" s="40">
        <f t="shared" si="21"/>
        <v>72.827064963109606</v>
      </c>
      <c r="J59" s="40">
        <f t="shared" si="21"/>
        <v>72.955891334944326</v>
      </c>
      <c r="K59" s="40">
        <f t="shared" si="21"/>
        <v>71.200708905626968</v>
      </c>
      <c r="L59" s="40">
        <f t="shared" si="21"/>
        <v>70.726832222895197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0.80411182236521661</v>
      </c>
      <c r="C61" s="44">
        <f>IF(AND(D$5-C$5 &lt;&gt; 0,C18&lt;&gt;0,D18&lt;&gt;0),(EXP(LN(D18/C18)/(D$5-C$5))-1)*100,0)</f>
        <v>17.024488721144813</v>
      </c>
      <c r="D61" s="44">
        <f>IF(AND(E$5-D$5 &lt;&gt; 0,D18&lt;&gt;0,E18&lt;&gt;0),(EXP(LN(E18/D18)/(E$5-D$5))-1)*100,0)</f>
        <v>2.0101593794134898</v>
      </c>
      <c r="E61" s="44">
        <f>IF(AND(F$5-E$5 &lt;&gt; 0,E18&lt;&gt;0,F18&lt;&gt;0),(EXP(LN(F18/E18)/(F$5-E$5))-1)*100,0)</f>
        <v>1.1651427934233682</v>
      </c>
      <c r="F61" s="44">
        <f t="shared" si="18"/>
        <v>1.4460343533490683</v>
      </c>
      <c r="H61" s="44">
        <f>(B18/B$40)*100</f>
        <v>8.2176212109927622</v>
      </c>
      <c r="I61" s="44">
        <f>(C18/C$40)*100</f>
        <v>7.7583518218132612</v>
      </c>
      <c r="J61" s="44">
        <f>(D18/D$40)*100</f>
        <v>9.1368617265506646</v>
      </c>
      <c r="K61" s="44">
        <f>(E18/E$40)*100</f>
        <v>9.7439303880210915</v>
      </c>
      <c r="L61" s="44">
        <f>(F18/F$40)*100</f>
        <v>10.405631087266491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2.1115334106501793</v>
      </c>
      <c r="C63" s="44">
        <f t="shared" si="22"/>
        <v>-1.6233503141357741</v>
      </c>
      <c r="D63" s="44">
        <f t="shared" si="22"/>
        <v>0.49026543283496871</v>
      </c>
      <c r="E63" s="44">
        <f t="shared" si="22"/>
        <v>0.42182692461358862</v>
      </c>
      <c r="F63" s="44">
        <f t="shared" si="18"/>
        <v>0.44463458025447711</v>
      </c>
      <c r="H63" s="44">
        <f>(B20/B$40)*100</f>
        <v>25.362031727117028</v>
      </c>
      <c r="I63" s="44">
        <f>(C20/C$40)*100</f>
        <v>25.21120449552669</v>
      </c>
      <c r="J63" s="44">
        <f>(D20/D$40)*100</f>
        <v>24.95953289793794</v>
      </c>
      <c r="K63" s="44">
        <f>(E20/E$40)*100</f>
        <v>24.693145189035278</v>
      </c>
      <c r="L63" s="44">
        <f>(F20/F$40)*100</f>
        <v>24.495305120005423</v>
      </c>
    </row>
    <row r="64" spans="1:12" x14ac:dyDescent="0.2">
      <c r="A64" t="str">
        <f>A21</f>
        <v>Wholesale and retail trade</v>
      </c>
      <c r="B64" s="40">
        <f t="shared" si="22"/>
        <v>0.7221681536951019</v>
      </c>
      <c r="C64" s="44">
        <f t="shared" si="22"/>
        <v>-2.0689474328268398</v>
      </c>
      <c r="D64" s="40">
        <f t="shared" si="22"/>
        <v>0.26510499430425494</v>
      </c>
      <c r="E64" s="40">
        <f t="shared" si="22"/>
        <v>0.12280849853709697</v>
      </c>
      <c r="F64" s="44">
        <f t="shared" si="18"/>
        <v>0.17021821101066426</v>
      </c>
      <c r="H64" s="40">
        <f t="shared" ref="H64:L66" si="23">(B21/B$20)*100</f>
        <v>65.285314915310053</v>
      </c>
      <c r="I64" s="40">
        <f t="shared" si="23"/>
        <v>61.803998681871917</v>
      </c>
      <c r="J64" s="40">
        <f t="shared" si="23"/>
        <v>61.524057417108715</v>
      </c>
      <c r="K64" s="40">
        <f t="shared" si="23"/>
        <v>60.837879258790849</v>
      </c>
      <c r="L64" s="40">
        <f t="shared" si="23"/>
        <v>59.050437481054509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8.3952031798286484</v>
      </c>
      <c r="C65" s="44">
        <f t="shared" si="22"/>
        <v>-4.2754025541364093</v>
      </c>
      <c r="D65" s="40">
        <f t="shared" si="22"/>
        <v>1.4510629070492609</v>
      </c>
      <c r="E65" s="40">
        <f t="shared" si="22"/>
        <v>0.25610060713623373</v>
      </c>
      <c r="F65" s="44">
        <f t="shared" si="18"/>
        <v>0.65284922894204289</v>
      </c>
      <c r="H65" s="40">
        <f t="shared" si="23"/>
        <v>13.0253482744849</v>
      </c>
      <c r="I65" s="40">
        <f t="shared" si="23"/>
        <v>16.539805846222016</v>
      </c>
      <c r="J65" s="40">
        <f t="shared" si="23"/>
        <v>16.093923319385453</v>
      </c>
      <c r="K65" s="40">
        <f t="shared" si="23"/>
        <v>16.87815490799192</v>
      </c>
      <c r="L65" s="40">
        <f t="shared" si="23"/>
        <v>16.601673885232508</v>
      </c>
    </row>
    <row r="66" spans="1:12" x14ac:dyDescent="0.2">
      <c r="A66" t="str">
        <f>A23</f>
        <v>Accommodation and food</v>
      </c>
      <c r="B66" s="40">
        <f t="shared" si="22"/>
        <v>2.0725043968615964</v>
      </c>
      <c r="C66" s="44">
        <f t="shared" si="22"/>
        <v>1.6738176012770944</v>
      </c>
      <c r="D66" s="40">
        <f t="shared" si="22"/>
        <v>0.40206313630213319</v>
      </c>
      <c r="E66" s="40">
        <f t="shared" si="22"/>
        <v>1.31529196357274</v>
      </c>
      <c r="F66" s="44">
        <f t="shared" si="18"/>
        <v>1.009963124539448</v>
      </c>
      <c r="H66" s="40">
        <f t="shared" si="23"/>
        <v>21.689336810205049</v>
      </c>
      <c r="I66" s="40">
        <f t="shared" si="23"/>
        <v>21.656195471906052</v>
      </c>
      <c r="J66" s="40">
        <f t="shared" si="23"/>
        <v>22.382019263505843</v>
      </c>
      <c r="K66" s="40">
        <f t="shared" si="23"/>
        <v>22.283965833217245</v>
      </c>
      <c r="L66" s="40">
        <f t="shared" si="23"/>
        <v>24.347888633712987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2.9784267270903442</v>
      </c>
      <c r="C68" s="44">
        <f t="shared" si="24"/>
        <v>-1.7728744899006332</v>
      </c>
      <c r="D68" s="44">
        <f t="shared" si="24"/>
        <v>0.70597078688734438</v>
      </c>
      <c r="E68" s="44">
        <f t="shared" si="24"/>
        <v>0.54800220491966201</v>
      </c>
      <c r="F68" s="44">
        <f t="shared" si="18"/>
        <v>0.60063084731971639</v>
      </c>
      <c r="H68" s="44">
        <f>(B25/B$40)*100</f>
        <v>39.955760780516854</v>
      </c>
      <c r="I68" s="44">
        <f>(C25/C$40)*100</f>
        <v>41.084194426625572</v>
      </c>
      <c r="J68" s="44">
        <f>(D25/D$40)*100</f>
        <v>40.612249093687694</v>
      </c>
      <c r="K68" s="44">
        <f>(E25/E$40)*100</f>
        <v>40.611883577776275</v>
      </c>
      <c r="L68" s="44">
        <f>(F25/F$40)*100</f>
        <v>40.79555594149933</v>
      </c>
    </row>
    <row r="69" spans="1:12" x14ac:dyDescent="0.2">
      <c r="A69" t="str">
        <f>A26</f>
        <v>Media</v>
      </c>
      <c r="B69" s="40">
        <f t="shared" si="24"/>
        <v>-1.8597504799530484</v>
      </c>
      <c r="C69" s="44">
        <f t="shared" si="24"/>
        <v>6.9724770642201284</v>
      </c>
      <c r="D69" s="40">
        <f t="shared" si="24"/>
        <v>-0.65166282097376405</v>
      </c>
      <c r="E69" s="40">
        <f t="shared" si="24"/>
        <v>-0.13708537417704836</v>
      </c>
      <c r="F69" s="44">
        <f t="shared" si="18"/>
        <v>-0.30890665100292702</v>
      </c>
      <c r="H69" s="40">
        <f t="shared" ref="H69:L71" si="25">(B26/B$25)*100</f>
        <v>3.5042852935584601</v>
      </c>
      <c r="I69" s="40">
        <f t="shared" si="25"/>
        <v>2.8907003649840743</v>
      </c>
      <c r="J69" s="40">
        <f t="shared" si="25"/>
        <v>3.148065026711977</v>
      </c>
      <c r="K69" s="40">
        <f t="shared" si="25"/>
        <v>2.9415118745458777</v>
      </c>
      <c r="L69" s="40">
        <f t="shared" si="25"/>
        <v>2.7471256212267567</v>
      </c>
    </row>
    <row r="70" spans="1:12" x14ac:dyDescent="0.2">
      <c r="A70" t="str">
        <f>A27</f>
        <v>Information technology</v>
      </c>
      <c r="B70" s="40">
        <f t="shared" si="24"/>
        <v>0.6745933528162773</v>
      </c>
      <c r="C70" s="44">
        <f t="shared" si="24"/>
        <v>-0.98588968297603774</v>
      </c>
      <c r="D70" s="40">
        <f t="shared" si="24"/>
        <v>0.88085052824453669</v>
      </c>
      <c r="E70" s="40">
        <f t="shared" si="24"/>
        <v>0.49981962778284927</v>
      </c>
      <c r="F70" s="44">
        <f t="shared" si="18"/>
        <v>0.62666975129308522</v>
      </c>
      <c r="H70" s="40">
        <f t="shared" si="25"/>
        <v>9.9018427321495643</v>
      </c>
      <c r="I70" s="40">
        <f t="shared" si="25"/>
        <v>9.0450412223154188</v>
      </c>
      <c r="J70" s="40">
        <f t="shared" si="25"/>
        <v>9.1175090867978934</v>
      </c>
      <c r="K70" s="40">
        <f t="shared" si="25"/>
        <v>9.1969490122736826</v>
      </c>
      <c r="L70" s="40">
        <f t="shared" si="25"/>
        <v>9.1529721708925038</v>
      </c>
    </row>
    <row r="71" spans="1:12" x14ac:dyDescent="0.2">
      <c r="A71" t="str">
        <f>A28</f>
        <v>Finance and insurance</v>
      </c>
      <c r="B71" s="40">
        <f t="shared" si="24"/>
        <v>2.9742166117937785</v>
      </c>
      <c r="C71" s="44">
        <f t="shared" si="24"/>
        <v>3.1075894515288027</v>
      </c>
      <c r="D71" s="40">
        <f t="shared" si="24"/>
        <v>-0.68536294243677354</v>
      </c>
      <c r="E71" s="40">
        <f t="shared" si="24"/>
        <v>-0.97026091655343372</v>
      </c>
      <c r="F71" s="44">
        <f t="shared" si="18"/>
        <v>-0.87538584890868298</v>
      </c>
      <c r="H71" s="40">
        <f t="shared" si="25"/>
        <v>5.3559645545270529</v>
      </c>
      <c r="I71" s="40">
        <f t="shared" si="25"/>
        <v>5.3550887266000879</v>
      </c>
      <c r="J71" s="40">
        <f t="shared" si="25"/>
        <v>5.621158992808172</v>
      </c>
      <c r="K71" s="40">
        <f t="shared" si="25"/>
        <v>5.2434371507606281</v>
      </c>
      <c r="L71" s="40">
        <f t="shared" si="25"/>
        <v>4.5033733653754107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1.8089397811203334</v>
      </c>
      <c r="C72" s="44">
        <f t="shared" si="27"/>
        <v>3.3466352258298526</v>
      </c>
      <c r="D72" s="40">
        <f t="shared" si="27"/>
        <v>0.30181460027898233</v>
      </c>
      <c r="E72" s="40">
        <f t="shared" si="27"/>
        <v>1.3208096499261579</v>
      </c>
      <c r="F72" s="44">
        <f t="shared" si="18"/>
        <v>0.97999954485890051</v>
      </c>
      <c r="H72" s="40">
        <f t="shared" ref="H72:L72" si="28">(B29/B$25)*100</f>
        <v>3.8260085072117525</v>
      </c>
      <c r="I72" s="40">
        <f t="shared" si="28"/>
        <v>3.6551447504947694</v>
      </c>
      <c r="J72" s="40">
        <f t="shared" si="28"/>
        <v>3.8456476178583809</v>
      </c>
      <c r="K72" s="40">
        <f t="shared" si="28"/>
        <v>3.7690971826259148</v>
      </c>
      <c r="L72" s="40">
        <f t="shared" si="28"/>
        <v>4.0690159398069392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3.7415739343389598</v>
      </c>
      <c r="C73" s="44">
        <f t="shared" si="29"/>
        <v>-6.6650345798393129</v>
      </c>
      <c r="D73" s="40">
        <f t="shared" si="29"/>
        <v>1.1744899088652394</v>
      </c>
      <c r="E73" s="40">
        <f t="shared" si="29"/>
        <v>0.76005977229867128</v>
      </c>
      <c r="F73" s="44">
        <f t="shared" si="18"/>
        <v>0.89801418634072316</v>
      </c>
      <c r="H73" s="40">
        <f t="shared" ref="H73:L73" si="30">(B30/B$25)*100</f>
        <v>31.552733901723435</v>
      </c>
      <c r="I73" s="40">
        <f t="shared" si="30"/>
        <v>32.498499951932104</v>
      </c>
      <c r="J73" s="40">
        <f t="shared" si="30"/>
        <v>30.879926023171773</v>
      </c>
      <c r="K73" s="40">
        <f t="shared" si="30"/>
        <v>31.604961601996649</v>
      </c>
      <c r="L73" s="40">
        <f t="shared" si="30"/>
        <v>32.277877695067524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4.1414026181205044</v>
      </c>
      <c r="C74" s="44">
        <f t="shared" si="31"/>
        <v>-5.6394662612277546</v>
      </c>
      <c r="D74" s="40">
        <f t="shared" si="31"/>
        <v>1.1365236472636653</v>
      </c>
      <c r="E74" s="40">
        <f t="shared" si="31"/>
        <v>0.68779414282478246</v>
      </c>
      <c r="F74" s="44">
        <f t="shared" si="18"/>
        <v>0.83714898983160424</v>
      </c>
      <c r="H74" s="40">
        <f>(B31/B$25)*100</f>
        <v>31.685822183617063</v>
      </c>
      <c r="I74" s="40">
        <f t="shared" ref="I74:L74" si="32">(C31/C$25)*100</f>
        <v>33.141614482674044</v>
      </c>
      <c r="J74" s="40">
        <f t="shared" si="32"/>
        <v>31.837034987124945</v>
      </c>
      <c r="K74" s="40">
        <f t="shared" si="32"/>
        <v>32.523450965570497</v>
      </c>
      <c r="L74" s="40">
        <f t="shared" si="32"/>
        <v>32.978464139290523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5.4493144559411677</v>
      </c>
      <c r="C75" s="44">
        <f t="shared" si="33"/>
        <v>16.519965650493717</v>
      </c>
      <c r="D75" s="40">
        <f t="shared" si="33"/>
        <v>-0.82320737881300676</v>
      </c>
      <c r="E75" s="40">
        <f t="shared" si="33"/>
        <v>0.44003389307356588</v>
      </c>
      <c r="F75" s="44">
        <f t="shared" si="18"/>
        <v>1.7175710747463491E-2</v>
      </c>
      <c r="H75" s="40">
        <f t="shared" ref="H75:L75" si="34">(B32/B$25)*100</f>
        <v>5.6176675626204684</v>
      </c>
      <c r="I75" s="40">
        <f t="shared" si="34"/>
        <v>6.1765515138054106</v>
      </c>
      <c r="J75" s="40">
        <f t="shared" si="34"/>
        <v>7.3268108629842299</v>
      </c>
      <c r="K75" s="40">
        <f t="shared" si="34"/>
        <v>6.7871769892185796</v>
      </c>
      <c r="L75" s="40">
        <f t="shared" si="34"/>
        <v>6.7146475319058405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-1.2407670426355488</v>
      </c>
      <c r="C76" s="44">
        <f t="shared" si="35"/>
        <v>11.61597654818609</v>
      </c>
      <c r="D76" s="40">
        <f t="shared" si="35"/>
        <v>-1.5599087802131706E-2</v>
      </c>
      <c r="E76" s="40">
        <f t="shared" si="35"/>
        <v>5.980021487386189E-2</v>
      </c>
      <c r="F76" s="44">
        <f t="shared" si="18"/>
        <v>3.466079838527758E-2</v>
      </c>
      <c r="H76" s="40">
        <f t="shared" ref="H76:L76" si="36">(B33/B$25)*100</f>
        <v>8.5556752645921943</v>
      </c>
      <c r="I76" s="40">
        <f t="shared" si="36"/>
        <v>7.2373589871940824</v>
      </c>
      <c r="J76" s="40">
        <f t="shared" si="36"/>
        <v>8.2238474025426189</v>
      </c>
      <c r="K76" s="40">
        <f t="shared" si="36"/>
        <v>7.9334152230081711</v>
      </c>
      <c r="L76" s="40">
        <f t="shared" si="36"/>
        <v>7.5565235364344989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1.9375012604791131</v>
      </c>
      <c r="C78" s="44">
        <f t="shared" ref="C78:C83" si="38">IF(AND(D$5-C$5 &lt;&gt; 0,C35&lt;&gt;0,D35&lt;&gt;0),(EXP(LN(D35/C35)/(D$5-C$5))-1)*100,0)</f>
        <v>-1.3173729447201965</v>
      </c>
      <c r="D78" s="44">
        <f t="shared" si="37"/>
        <v>0.75653677274403197</v>
      </c>
      <c r="E78" s="44">
        <f t="shared" si="37"/>
        <v>0.50450256217864364</v>
      </c>
      <c r="F78" s="44">
        <f t="shared" si="18"/>
        <v>0.58844383849883108</v>
      </c>
      <c r="H78" s="44">
        <f>(B35/B$40)*100</f>
        <v>19.372160571981844</v>
      </c>
      <c r="I78" s="44">
        <f>(C35/C$40)*100</f>
        <v>19.126009035180548</v>
      </c>
      <c r="J78" s="44">
        <f>(D35/D$40)*100</f>
        <v>18.993976192597344</v>
      </c>
      <c r="K78" s="44">
        <f>(E35/E$40)*100</f>
        <v>19.041538534824518</v>
      </c>
      <c r="L78" s="44">
        <f>(F35/F$40)*100</f>
        <v>19.045066065601223</v>
      </c>
    </row>
    <row r="79" spans="1:12" x14ac:dyDescent="0.2">
      <c r="A79" t="str">
        <f>A36</f>
        <v>Public admin. and defence</v>
      </c>
      <c r="B79" s="40">
        <f t="shared" si="37"/>
        <v>-4.5737077771824008</v>
      </c>
      <c r="C79" s="44">
        <f t="shared" si="38"/>
        <v>2.4507414885467815</v>
      </c>
      <c r="D79" s="40">
        <f t="shared" si="37"/>
        <v>1.8595470596693975</v>
      </c>
      <c r="E79" s="40">
        <f t="shared" si="37"/>
        <v>0.50939056832892682</v>
      </c>
      <c r="F79" s="44">
        <f t="shared" si="18"/>
        <v>0.95744243367468229</v>
      </c>
      <c r="H79" s="40">
        <f>(B36/B$35)*100</f>
        <v>13.318211525892886</v>
      </c>
      <c r="I79" s="40">
        <f t="shared" ref="I79:L81" si="39">(C36/C$35)*100</f>
        <v>10.227798705414088</v>
      </c>
      <c r="J79" s="40">
        <f t="shared" si="39"/>
        <v>10.618338733304014</v>
      </c>
      <c r="K79" s="40">
        <f t="shared" si="39"/>
        <v>11.21241391770846</v>
      </c>
      <c r="L79" s="40">
        <f t="shared" si="39"/>
        <v>11.21786823498315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1.6953085381182342</v>
      </c>
      <c r="C80" s="44">
        <f t="shared" si="38"/>
        <v>0.46401665519872903</v>
      </c>
      <c r="D80" s="40">
        <f t="shared" si="40"/>
        <v>-0.2059677085129219</v>
      </c>
      <c r="E80" s="40">
        <f t="shared" si="40"/>
        <v>0.11614469536331828</v>
      </c>
      <c r="F80" s="44">
        <f t="shared" si="18"/>
        <v>8.6585366555036458E-3</v>
      </c>
      <c r="H80" s="40">
        <f>(B37/B$35)*100</f>
        <v>40.746607204644206</v>
      </c>
      <c r="I80" s="40">
        <f t="shared" si="39"/>
        <v>40.360746558808195</v>
      </c>
      <c r="J80" s="40">
        <f t="shared" si="39"/>
        <v>41.08932681969393</v>
      </c>
      <c r="K80" s="40">
        <f t="shared" si="39"/>
        <v>39.163881225547762</v>
      </c>
      <c r="L80" s="40">
        <f t="shared" si="39"/>
        <v>37.676600806185185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3.8136677964013987</v>
      </c>
      <c r="C81" s="44">
        <f t="shared" si="38"/>
        <v>-3.5524362651142116</v>
      </c>
      <c r="D81" s="40">
        <f t="shared" si="40"/>
        <v>1.3060607988881534</v>
      </c>
      <c r="E81" s="40">
        <f t="shared" si="40"/>
        <v>0.80066340682247716</v>
      </c>
      <c r="F81" s="44">
        <f t="shared" si="18"/>
        <v>0.96884843286342281</v>
      </c>
      <c r="H81" s="40">
        <f>(B38/B$35)*100</f>
        <v>45.935181269462895</v>
      </c>
      <c r="I81" s="40">
        <f t="shared" si="39"/>
        <v>49.411454735777717</v>
      </c>
      <c r="J81" s="40">
        <f t="shared" si="39"/>
        <v>48.292334447002048</v>
      </c>
      <c r="K81" s="40">
        <f t="shared" si="39"/>
        <v>49.623704856743771</v>
      </c>
      <c r="L81" s="40">
        <f t="shared" si="39"/>
        <v>51.105530958831679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2.2639137548957633</v>
      </c>
      <c r="C83" s="206">
        <f t="shared" si="38"/>
        <v>-0.63140031678963204</v>
      </c>
      <c r="D83" s="43">
        <f>IF(AND(E$5-D$5 &lt;&gt; 0,D40&lt;&gt;0,E40&lt;&gt;0),(EXP(LN(E40/D40)/(E$5-D$5))-1)*100,0)</f>
        <v>0.70615206142543574</v>
      </c>
      <c r="E83" s="43">
        <f>IF(AND(F$5-E$5 &lt;&gt; 0,E40&lt;&gt;0,F40&lt;&gt;0),(EXP(LN(F40/E40)/(F$5-E$5))-1)*100,0)</f>
        <v>0.50264086068487757</v>
      </c>
      <c r="F83" s="206">
        <f t="shared" si="18"/>
        <v>0.57043219051473582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-1.4941378687380324</v>
      </c>
      <c r="C89" s="44">
        <f>IF(AND(F$5-D$5 &lt;&gt; 0,D7&lt;&gt;0,F7&lt;&gt;0),(EXP(LN(F7/D7)/(F$5-D$5))-1)*100,0)</f>
        <v>0.37141455716582783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-4.9868676718560101</v>
      </c>
      <c r="C90" s="44">
        <f t="shared" ref="C90:C122" si="43">IF(AND(F$5-D$5 &lt;&gt; 0,D8&lt;&gt;0,F8&lt;&gt;0),(EXP(LN(F8/D8)/(F$5-D$5))-1)*100,0)</f>
        <v>0.16600659545222829</v>
      </c>
    </row>
    <row r="91" spans="1:12" x14ac:dyDescent="0.2">
      <c r="A91" s="30" t="str">
        <f t="shared" si="41"/>
        <v>Mining and quarrying</v>
      </c>
      <c r="B91" s="44">
        <f t="shared" si="42"/>
        <v>-7.7059108016250377</v>
      </c>
      <c r="C91" s="44">
        <f t="shared" si="43"/>
        <v>-2.5797546547639549</v>
      </c>
    </row>
    <row r="92" spans="1:12" x14ac:dyDescent="0.2">
      <c r="A92" s="30" t="str">
        <f t="shared" si="41"/>
        <v>Electricity and gas</v>
      </c>
      <c r="B92" s="44">
        <f t="shared" si="42"/>
        <v>-5.763371713387599</v>
      </c>
      <c r="C92" s="44">
        <f t="shared" si="43"/>
        <v>-0.6925299866418988</v>
      </c>
    </row>
    <row r="93" spans="1:12" x14ac:dyDescent="0.2">
      <c r="A93" s="30" t="str">
        <f t="shared" si="41"/>
        <v>Water and sewerage</v>
      </c>
      <c r="B93" s="44">
        <f t="shared" si="42"/>
        <v>3.3397678923724472</v>
      </c>
      <c r="C93" s="44">
        <f t="shared" si="43"/>
        <v>0.8365911684995897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-0.53361325935341597</v>
      </c>
      <c r="C95" s="44">
        <f t="shared" si="43"/>
        <v>-0.87221012694119748</v>
      </c>
    </row>
    <row r="96" spans="1:12" x14ac:dyDescent="0.2">
      <c r="A96" s="30" t="str">
        <f t="shared" si="41"/>
        <v>Food drink and tobacco</v>
      </c>
      <c r="B96" s="44">
        <f t="shared" si="42"/>
        <v>2.3338462059742993</v>
      </c>
      <c r="C96" s="44">
        <f t="shared" si="43"/>
        <v>0.89520683351311803</v>
      </c>
    </row>
    <row r="97" spans="1:3" x14ac:dyDescent="0.2">
      <c r="A97" s="30" t="str">
        <f t="shared" si="41"/>
        <v>Engineering</v>
      </c>
      <c r="B97" s="44">
        <f t="shared" si="42"/>
        <v>-2.4753511215681923</v>
      </c>
      <c r="C97" s="44">
        <f t="shared" si="43"/>
        <v>-1.0252790309704274</v>
      </c>
    </row>
    <row r="98" spans="1:3" x14ac:dyDescent="0.2">
      <c r="A98" s="30" t="str">
        <f t="shared" si="41"/>
        <v>Rest of manufacturing</v>
      </c>
      <c r="B98" s="44">
        <f t="shared" si="42"/>
        <v>-0.33012346865152198</v>
      </c>
      <c r="C98" s="44">
        <f t="shared" si="43"/>
        <v>-1.0770605717073445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3.8575201207634802</v>
      </c>
      <c r="C100" s="44">
        <f t="shared" si="43"/>
        <v>1.4460343533490683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1.3533817868119691</v>
      </c>
      <c r="C102" s="44">
        <f t="shared" si="43"/>
        <v>0.44463458025447711</v>
      </c>
    </row>
    <row r="103" spans="1:3" x14ac:dyDescent="0.2">
      <c r="A103" s="30" t="str">
        <f t="shared" si="41"/>
        <v>Wholesale and retail trade</v>
      </c>
      <c r="B103" s="44">
        <f t="shared" si="42"/>
        <v>0.15765254304391796</v>
      </c>
      <c r="C103" s="44">
        <f t="shared" si="43"/>
        <v>0.17021821101066426</v>
      </c>
    </row>
    <row r="104" spans="1:3" x14ac:dyDescent="0.2">
      <c r="A104" s="30" t="str">
        <f t="shared" si="41"/>
        <v>Transport and storage</v>
      </c>
      <c r="B104" s="44">
        <f t="shared" si="42"/>
        <v>5.7335370656811158</v>
      </c>
      <c r="C104" s="44">
        <f t="shared" si="43"/>
        <v>0.65284922894204289</v>
      </c>
    </row>
    <row r="105" spans="1:3" x14ac:dyDescent="0.2">
      <c r="A105" s="30" t="str">
        <f t="shared" si="41"/>
        <v>Accommodation and food</v>
      </c>
      <c r="B105" s="44">
        <f t="shared" si="42"/>
        <v>1.9926421659637761</v>
      </c>
      <c r="C105" s="44">
        <f t="shared" si="43"/>
        <v>1.009963124539448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2.0101271881285188</v>
      </c>
      <c r="C107" s="44">
        <f t="shared" si="43"/>
        <v>0.60063084731971639</v>
      </c>
    </row>
    <row r="108" spans="1:3" x14ac:dyDescent="0.2">
      <c r="A108" s="30" t="str">
        <f t="shared" si="41"/>
        <v>Media</v>
      </c>
      <c r="B108" s="44">
        <f t="shared" si="42"/>
        <v>-0.1536630106680037</v>
      </c>
      <c r="C108" s="44">
        <f t="shared" si="43"/>
        <v>-0.30890665100292702</v>
      </c>
    </row>
    <row r="109" spans="1:3" x14ac:dyDescent="0.2">
      <c r="A109" s="30" t="str">
        <f t="shared" si="41"/>
        <v>Information technology</v>
      </c>
      <c r="B109" s="44">
        <f t="shared" si="42"/>
        <v>0.34028382696811299</v>
      </c>
      <c r="C109" s="44">
        <f t="shared" si="43"/>
        <v>0.62666975129308522</v>
      </c>
    </row>
    <row r="110" spans="1:3" x14ac:dyDescent="0.2">
      <c r="A110" s="30" t="str">
        <f t="shared" si="41"/>
        <v>Finance and insurance</v>
      </c>
      <c r="B110" s="44">
        <f t="shared" si="42"/>
        <v>3.0008773708447123</v>
      </c>
      <c r="C110" s="44">
        <f t="shared" si="43"/>
        <v>-0.87538584890868298</v>
      </c>
    </row>
    <row r="111" spans="1:3" x14ac:dyDescent="0.2">
      <c r="A111" s="30" t="str">
        <f t="shared" si="41"/>
        <v>Real estate</v>
      </c>
      <c r="B111" s="44">
        <f t="shared" si="42"/>
        <v>2.1146375358722214</v>
      </c>
      <c r="C111" s="44">
        <f t="shared" si="43"/>
        <v>0.97999954485890051</v>
      </c>
    </row>
    <row r="112" spans="1:3" x14ac:dyDescent="0.2">
      <c r="A112" s="30" t="str">
        <f t="shared" si="41"/>
        <v>Professional services</v>
      </c>
      <c r="B112" s="44">
        <f t="shared" si="42"/>
        <v>1.5713302531994655</v>
      </c>
      <c r="C112" s="44">
        <f t="shared" si="43"/>
        <v>0.89801418634072316</v>
      </c>
    </row>
    <row r="113" spans="1:3" x14ac:dyDescent="0.2">
      <c r="A113" s="30" t="str">
        <f t="shared" si="41"/>
        <v>Support services</v>
      </c>
      <c r="B113" s="44">
        <f t="shared" si="42"/>
        <v>2.1073055160136356</v>
      </c>
      <c r="C113" s="44">
        <f t="shared" si="43"/>
        <v>0.83714898983160424</v>
      </c>
    </row>
    <row r="114" spans="1:3" x14ac:dyDescent="0.2">
      <c r="A114" s="30" t="str">
        <f t="shared" si="41"/>
        <v>Arts and entertainment</v>
      </c>
      <c r="B114" s="44">
        <f t="shared" si="42"/>
        <v>7.575922282538472</v>
      </c>
      <c r="C114" s="44">
        <f t="shared" si="43"/>
        <v>1.7175710747463491E-2</v>
      </c>
    </row>
    <row r="115" spans="1:3" x14ac:dyDescent="0.2">
      <c r="A115" s="30" t="str">
        <f t="shared" si="41"/>
        <v>Other services</v>
      </c>
      <c r="B115" s="44">
        <f t="shared" si="42"/>
        <v>1.2062747021915232</v>
      </c>
      <c r="C115" s="44">
        <f t="shared" si="43"/>
        <v>3.466079838527758E-2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1.2780492095296081</v>
      </c>
      <c r="C117" s="44">
        <f t="shared" si="43"/>
        <v>0.58844383849883108</v>
      </c>
    </row>
    <row r="118" spans="1:3" x14ac:dyDescent="0.2">
      <c r="A118" s="30" t="str">
        <f t="shared" si="41"/>
        <v>Public admin. and defence</v>
      </c>
      <c r="B118" s="44">
        <f t="shared" si="42"/>
        <v>-3.2084463602758184</v>
      </c>
      <c r="C118" s="44">
        <f t="shared" si="43"/>
        <v>0.95744243367468229</v>
      </c>
    </row>
    <row r="119" spans="1:3" x14ac:dyDescent="0.2">
      <c r="A119" s="30" t="str">
        <f t="shared" si="41"/>
        <v>Education</v>
      </c>
      <c r="B119" s="44">
        <f t="shared" si="42"/>
        <v>1.4478487785884564</v>
      </c>
      <c r="C119" s="44">
        <f t="shared" si="43"/>
        <v>8.6585366555036458E-3</v>
      </c>
    </row>
    <row r="120" spans="1:3" x14ac:dyDescent="0.2">
      <c r="A120" s="30" t="str">
        <f t="shared" si="41"/>
        <v>Health and social work</v>
      </c>
      <c r="B120" s="44">
        <f t="shared" si="42"/>
        <v>2.2967604250618834</v>
      </c>
      <c r="C120" s="44">
        <f t="shared" si="43"/>
        <v>0.96884843286342281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1.6781794729616051</v>
      </c>
      <c r="C122" s="206">
        <f t="shared" si="43"/>
        <v>0.57043219051473582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Hertfordshire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253.8249845927632</v>
      </c>
      <c r="C9" s="299" t="str">
        <f>CONCATENATE("(",ROUND((B9/$H11)*100,1),")")</f>
        <v>(34.8)</v>
      </c>
      <c r="D9" s="249">
        <f>SUM(D30,D51,D72,D93,D114,D135,D156,D177,D198,D219,D240,D261,D282,D303,D324,D345,D366,D387,D408,D429,D450,D471)</f>
        <v>65.778815406524529</v>
      </c>
      <c r="E9" s="299" t="str">
        <f>CONCATENATE("(",ROUND((D9/$H11)*100,1),")")</f>
        <v>(9)</v>
      </c>
      <c r="F9" s="249">
        <f>SUM(F30,F51,F72,F93,F114,F135,F156,F177,F198,F219,F240,F261,F282,F303,F324,F345,F366,F387,F408,F429,F450,F471)</f>
        <v>64.153924945676351</v>
      </c>
      <c r="G9" s="299" t="str">
        <f>CONCATENATE("(",ROUND((F9/$H11)*100,1),")")</f>
        <v>(8.8)</v>
      </c>
      <c r="H9" s="249">
        <f>SUM(H30,H51,H72,H93,H114,H135,H156,H177,H198,H219,H240,H261,H282,H303,H324,H345,H366,H387,H408,H429,H450,H471)</f>
        <v>383.75772494496408</v>
      </c>
      <c r="I9" s="299" t="str">
        <f>CONCATENATE("(",ROUND((H9/$H11)*100,1),")")</f>
        <v>(52.6)</v>
      </c>
      <c r="K9" s="249">
        <f>B14-B9</f>
        <v>8.7543825014114418</v>
      </c>
      <c r="L9" s="249">
        <f>D14-D9</f>
        <v>2.4515974895590489</v>
      </c>
      <c r="M9" s="249">
        <f>F14-F9</f>
        <v>4.1129883857149423</v>
      </c>
      <c r="N9" s="249">
        <f>SUM(K9:M9)</f>
        <v>15.318968376685433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152.21389690154533</v>
      </c>
      <c r="C10" s="299" t="str">
        <f>CONCATENATE("(",ROUND((B10/$H11)*100,1),")")</f>
        <v>(20.9)</v>
      </c>
      <c r="D10" s="249">
        <f t="shared" ref="D10" si="1">SUM(D31,D52,D73,D94,D115,D136,D157,D178,D199,D220,D241,D262,D283,D304,D325,D346,D367,D388,D409,D430,D451,D472)</f>
        <v>153.98971876534017</v>
      </c>
      <c r="E10" s="299" t="str">
        <f>CONCATENATE("(",ROUND((D10/$H11)*100,1),")")</f>
        <v>(21.1)</v>
      </c>
      <c r="F10" s="249">
        <f t="shared" ref="F10" si="2">SUM(F31,F52,F73,F94,F115,F136,F157,F178,F199,F220,F241,F262,F283,F304,F325,F346,F367,F388,F409,F430,F451,F472)</f>
        <v>39.643659388150624</v>
      </c>
      <c r="G10" s="299" t="str">
        <f>CONCATENATE("(",ROUND((F10/$H11)*100,1),")")</f>
        <v>(5.4)</v>
      </c>
      <c r="H10" s="249">
        <f t="shared" ref="H10" si="3">SUM(H31,H52,H73,H94,H115,H136,H157,H178,H199,H220,H241,H262,H283,H304,H325,H346,H367,H388,H409,H430,H451,H472)</f>
        <v>345.84727505503605</v>
      </c>
      <c r="I10" s="299" t="str">
        <f>CONCATENATE("(",ROUND((H10/$H11)*100,1),")")</f>
        <v>(47.4)</v>
      </c>
      <c r="K10" s="249">
        <f t="shared" ref="K10:K11" si="4">B15-B10</f>
        <v>7.6991676182684898</v>
      </c>
      <c r="L10" s="249">
        <f t="shared" ref="L10:L11" si="5">D15-D10</f>
        <v>1.9521450713185402</v>
      </c>
      <c r="M10" s="249">
        <f t="shared" ref="M10:M11" si="6">F15-F10</f>
        <v>1.1567189337274186</v>
      </c>
      <c r="N10" s="249">
        <f t="shared" ref="N10:N11" si="7">SUM(K10:M10)</f>
        <v>10.808031623314449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406.03888149430844</v>
      </c>
      <c r="C11" s="299" t="str">
        <f>CONCATENATE("(",ROUND((B11/$H11)*100,1),")")</f>
        <v>(55.7)</v>
      </c>
      <c r="D11" s="249">
        <f t="shared" ref="D11" si="8">SUM(D32,D53,D74,D95,D116,D137,D158,D179,D200,D221,D242,D263,D284,D305,D326,D347,D368,D389,D410,D431,D452,D473)</f>
        <v>219.76853417186462</v>
      </c>
      <c r="E11" s="299" t="str">
        <f>CONCATENATE("(",ROUND((D11/$H11)*100,1),")")</f>
        <v>(30.1)</v>
      </c>
      <c r="F11" s="249">
        <f t="shared" ref="F11" si="9">SUM(F32,F53,F74,F95,F116,F137,F158,F179,F200,F221,F242,F263,F284,F305,F326,F347,F368,F389,F410,F431,F452,F473)</f>
        <v>103.79758433382696</v>
      </c>
      <c r="G11" s="299" t="str">
        <f>CONCATENATE("(",ROUND((F11/$H11)*100,1),")")</f>
        <v>(14.2)</v>
      </c>
      <c r="H11" s="249">
        <f t="shared" ref="H11" si="10">SUM(H32,H53,H74,H95,H116,H137,H158,H179,H200,H221,H242,H263,H284,H305,H326,H347,H368,H389,H410,H431,H452,H473)</f>
        <v>729.60500000000002</v>
      </c>
      <c r="I11" s="299" t="str">
        <f>CONCATENATE("(",ROUND((H11/$H11)*100,1),")")</f>
        <v>(100)</v>
      </c>
      <c r="K11" s="249">
        <f t="shared" si="4"/>
        <v>16.45355011967996</v>
      </c>
      <c r="L11" s="249">
        <f t="shared" si="5"/>
        <v>4.4037425608776744</v>
      </c>
      <c r="M11" s="249">
        <f t="shared" si="6"/>
        <v>5.2697073194423609</v>
      </c>
      <c r="N11" s="249">
        <f t="shared" si="7"/>
        <v>26.126999999999995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262.57936709417464</v>
      </c>
      <c r="C14" s="299" t="str">
        <f>CONCATENATE("(",ROUND((B14/$H16)*100,1),")")</f>
        <v>(34.7)</v>
      </c>
      <c r="D14" s="249">
        <f t="shared" ref="D14" si="11">SUM(D35,D56,D77,D98,D119,D140,D161,D182,D203,D224,D245,D266,D287,D308,D329,D350,D371,D392,D413,D434,D455,D476)</f>
        <v>68.230412896083578</v>
      </c>
      <c r="E14" s="299" t="str">
        <f>CONCATENATE("(",ROUND((D14/$H16)*100,1),")")</f>
        <v>(9)</v>
      </c>
      <c r="F14" s="249">
        <f t="shared" ref="F14" si="12">SUM(F35,F56,F77,F98,F119,F140,F161,F182,F203,F224,F245,F266,F287,F308,F329,F350,F371,F392,F413,F434,F455,F476)</f>
        <v>68.266913331391294</v>
      </c>
      <c r="G14" s="299" t="str">
        <f>CONCATENATE("(",ROUND((F14/$H16)*100,1),")")</f>
        <v>(9)</v>
      </c>
      <c r="H14" s="249">
        <f t="shared" ref="H14" si="13">SUM(H35,H56,H77,H98,H119,H140,H161,H182,H203,H224,H245,H266,H287,H308,H329,H350,H371,H392,H413,H434,H455,H476)</f>
        <v>399.07669332164954</v>
      </c>
      <c r="I14" s="299" t="str">
        <f>CONCATENATE("(",ROUND((H14/$H16)*100,1),")")</f>
        <v>(52.8)</v>
      </c>
      <c r="K14" s="249">
        <f>B19-B14</f>
        <v>9.2451864323887776</v>
      </c>
      <c r="L14" s="249">
        <f>D19-D14</f>
        <v>4.7980086617283035</v>
      </c>
      <c r="M14" s="249">
        <f>F19-F14</f>
        <v>6.4449614198013592</v>
      </c>
      <c r="N14" s="249">
        <f>SUM(K14:M14)</f>
        <v>20.48815651391844</v>
      </c>
    </row>
    <row r="15" spans="1:17" x14ac:dyDescent="0.2">
      <c r="A15" s="282" t="s">
        <v>365</v>
      </c>
      <c r="B15" s="249">
        <f t="shared" si="0"/>
        <v>159.91306451981382</v>
      </c>
      <c r="C15" s="299" t="str">
        <f>CONCATENATE("(",ROUND((B15/$H16)*100,1),")")</f>
        <v>(21.2)</v>
      </c>
      <c r="D15" s="249">
        <f t="shared" ref="D15" si="14">SUM(D36,D57,D78,D99,D120,D141,D162,D183,D204,D225,D246,D267,D288,D309,D330,D351,D372,D393,D414,D435,D456,D477)</f>
        <v>155.94186383665871</v>
      </c>
      <c r="E15" s="299" t="str">
        <f>CONCATENATE("(",ROUND((D15/$H16)*100,1),")")</f>
        <v>(20.6)</v>
      </c>
      <c r="F15" s="249">
        <f t="shared" ref="F15" si="15">SUM(F36,F57,F78,F99,F120,F141,F162,F183,F204,F225,F246,F267,F288,F309,F330,F351,F372,F393,F414,F435,F456,F477)</f>
        <v>40.800378321878043</v>
      </c>
      <c r="G15" s="299" t="str">
        <f>CONCATENATE("(",ROUND((F15/$H16)*100,1),")")</f>
        <v>(5.4)</v>
      </c>
      <c r="H15" s="249">
        <f t="shared" ref="H15" si="16">SUM(H36,H57,H78,H99,H120,H141,H162,H183,H204,H225,H246,H267,H288,H309,H330,H351,H372,H393,H414,H435,H456,H477)</f>
        <v>356.65530667835048</v>
      </c>
      <c r="I15" s="299" t="str">
        <f>CONCATENATE("(",ROUND((H15/$H16)*100,1),")")</f>
        <v>(47.2)</v>
      </c>
      <c r="K15" s="249">
        <f t="shared" ref="K15:K16" si="17">B20-B15</f>
        <v>12.807187158173832</v>
      </c>
      <c r="L15" s="249">
        <f t="shared" ref="L15:L16" si="18">D20-D15</f>
        <v>2.5981958887985286</v>
      </c>
      <c r="M15" s="249">
        <f t="shared" ref="M15:M16" si="19">F20-F15</f>
        <v>2.9634604391088146</v>
      </c>
      <c r="N15" s="249">
        <f t="shared" ref="N15:N16" si="20">SUM(K15:M15)</f>
        <v>18.368843486081175</v>
      </c>
    </row>
    <row r="16" spans="1:17" x14ac:dyDescent="0.2">
      <c r="A16" s="282" t="s">
        <v>363</v>
      </c>
      <c r="B16" s="249">
        <f t="shared" si="0"/>
        <v>422.4924316139884</v>
      </c>
      <c r="C16" s="299" t="str">
        <f>CONCATENATE("(",ROUND((B16/$H16)*100,1),")")</f>
        <v>(55.9)</v>
      </c>
      <c r="D16" s="249">
        <f t="shared" ref="D16" si="21">SUM(D37,D58,D79,D100,D121,D142,D163,D184,D205,D226,D247,D268,D289,D310,D331,D352,D373,D394,D415,D436,D457,D478)</f>
        <v>224.17227673274229</v>
      </c>
      <c r="E16" s="299" t="str">
        <f>CONCATENATE("(",ROUND((D16/$H16)*100,1),")")</f>
        <v>(29.7)</v>
      </c>
      <c r="F16" s="249">
        <f t="shared" ref="F16" si="22">SUM(F37,F58,F79,F100,F121,F142,F163,F184,F205,F226,F247,F268,F289,F310,F331,F352,F373,F394,F415,F436,F457,F478)</f>
        <v>109.06729165326932</v>
      </c>
      <c r="G16" s="299" t="str">
        <f>CONCATENATE("(",ROUND((F16/$H16)*100,1),")")</f>
        <v>(14.4)</v>
      </c>
      <c r="H16" s="249">
        <f t="shared" ref="H16" si="23">SUM(H37,H58,H79,H100,H121,H142,H163,H184,H205,H226,H247,H268,H289,H310,H331,H352,H373,H394,H415,H436,H457,H478)</f>
        <v>755.73199999999997</v>
      </c>
      <c r="I16" s="299" t="str">
        <f>CONCATENATE("(",ROUND((H16/$H16)*100,1),")")</f>
        <v>(100)</v>
      </c>
      <c r="K16" s="249">
        <f t="shared" si="17"/>
        <v>22.052373590562752</v>
      </c>
      <c r="L16" s="249">
        <f t="shared" si="18"/>
        <v>7.3962045505267895</v>
      </c>
      <c r="M16" s="249">
        <f t="shared" si="19"/>
        <v>9.4084218589101596</v>
      </c>
      <c r="N16" s="249">
        <f t="shared" si="20"/>
        <v>38.856999999999701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271.82455352656342</v>
      </c>
      <c r="C19" s="299" t="str">
        <f>CONCATENATE("(",ROUND((B19/$H21)*100,1),")")</f>
        <v>(34.2)</v>
      </c>
      <c r="D19" s="249">
        <f t="shared" ref="D19" si="24">SUM(D40,D61,D82,D103,D124,D145,D166,D187,D208,D229,D250,D271,D292,D313,D334,D355,D376,D397,D418,D439,D460,D481)</f>
        <v>73.028421557811882</v>
      </c>
      <c r="E19" s="299" t="str">
        <f>CONCATENATE("(",ROUND((D19/$H21)*100,1),")")</f>
        <v>(9.2)</v>
      </c>
      <c r="F19" s="249">
        <f t="shared" ref="F19" si="25">SUM(F40,F61,F82,F103,F124,F145,F166,F187,F208,F229,F250,F271,F292,F313,F334,F355,F376,F397,F418,F439,F460,F481)</f>
        <v>74.711874751192653</v>
      </c>
      <c r="G19" s="299" t="str">
        <f>CONCATENATE("(",ROUND((F19/$H21)*100,1),")")</f>
        <v>(9.4)</v>
      </c>
      <c r="H19" s="249">
        <f t="shared" ref="H19" si="26">SUM(H40,H61,H82,H103,H124,H145,H166,H187,H208,H229,H250,H271,H292,H313,H334,H355,H376,H397,H418,H439,H460,H481)</f>
        <v>419.56484983556794</v>
      </c>
      <c r="I19" s="299" t="str">
        <f>CONCATENATE("(",ROUND((H19/$H21)*100,1),")")</f>
        <v>(52.8)</v>
      </c>
      <c r="K19" s="249">
        <f>B19-B9</f>
        <v>17.999568933800219</v>
      </c>
      <c r="L19" s="249">
        <f>D19-D9</f>
        <v>7.2496061512873524</v>
      </c>
      <c r="M19" s="249">
        <f>F19-F9</f>
        <v>10.557949805516301</v>
      </c>
      <c r="N19" s="249">
        <f>SUM(K19:M19)</f>
        <v>35.807124890603873</v>
      </c>
    </row>
    <row r="20" spans="1:14" x14ac:dyDescent="0.2">
      <c r="A20" s="282" t="s">
        <v>365</v>
      </c>
      <c r="B20" s="249">
        <f t="shared" si="0"/>
        <v>172.72025167798765</v>
      </c>
      <c r="C20" s="299" t="str">
        <f>CONCATENATE("(",ROUND((B20/$H21)*100,1),")")</f>
        <v>(21.7)</v>
      </c>
      <c r="D20" s="249">
        <f t="shared" ref="D20" si="27">SUM(D41,D62,D83,D104,D125,D146,D167,D188,D209,D230,D251,D272,D293,D314,D335,D356,D377,D398,D419,D440,D461,D482)</f>
        <v>158.54005972545724</v>
      </c>
      <c r="E20" s="299" t="str">
        <f>CONCATENATE("(",ROUND((D20/$H21)*100,1),")")</f>
        <v>(20)</v>
      </c>
      <c r="F20" s="249">
        <f t="shared" ref="F20" si="28">SUM(F41,F62,F83,F104,F125,F146,F167,F188,F209,F230,F251,F272,F293,F314,F335,F356,F377,F398,F419,F440,F461,F482)</f>
        <v>43.763838760986857</v>
      </c>
      <c r="G20" s="299" t="str">
        <f>CONCATENATE("(",ROUND((F20/$H21)*100,1),")")</f>
        <v>(5.5)</v>
      </c>
      <c r="H20" s="249">
        <f t="shared" ref="H20" si="29">SUM(H41,H62,H83,H104,H125,H146,H167,H188,H209,H230,H251,H272,H293,H314,H335,H356,H377,H398,H419,H440,H461,H482)</f>
        <v>375.02415016443166</v>
      </c>
      <c r="I20" s="299" t="str">
        <f>CONCATENATE("(",ROUND((H20/$H21)*100,1),")")</f>
        <v>(47.2)</v>
      </c>
      <c r="K20" s="249">
        <f t="shared" ref="K20:K21" si="30">B20-B10</f>
        <v>20.506354776442322</v>
      </c>
      <c r="L20" s="249">
        <f t="shared" ref="L20:L21" si="31">D20-D10</f>
        <v>4.5503409601170688</v>
      </c>
      <c r="M20" s="249">
        <f t="shared" ref="M20:M21" si="32">F20-F10</f>
        <v>4.1201793728362333</v>
      </c>
      <c r="N20" s="249">
        <f t="shared" ref="N20:N21" si="33">SUM(K20:M20)</f>
        <v>29.176875109395624</v>
      </c>
    </row>
    <row r="21" spans="1:14" x14ac:dyDescent="0.2">
      <c r="A21" s="282" t="s">
        <v>363</v>
      </c>
      <c r="B21" s="249">
        <f t="shared" si="0"/>
        <v>444.54480520455115</v>
      </c>
      <c r="C21" s="299" t="str">
        <f>CONCATENATE("(",ROUND((B21/$H21)*100,1),")")</f>
        <v>(55.9)</v>
      </c>
      <c r="D21" s="249">
        <f t="shared" ref="D21" si="34">SUM(D42,D63,D84,D105,D126,D147,D168,D189,D210,D231,D252,D273,D294,D315,D336,D357,D378,D399,D420,D441,D462,D483)</f>
        <v>231.56848128326908</v>
      </c>
      <c r="E21" s="299" t="str">
        <f>CONCATENATE("(",ROUND((D21/$H21)*100,1),")")</f>
        <v>(29.1)</v>
      </c>
      <c r="F21" s="249">
        <f>SUM(F42,F63,F84,F105,F126,F147,F168,F189,F210,F231,F252,F273,F294,F315,F336,F357,F378,F399,F420,F441,F462,F483)</f>
        <v>118.47571351217948</v>
      </c>
      <c r="G21" s="299" t="str">
        <f>CONCATENATE("(",ROUND((F21/$H21)*100,1),")")</f>
        <v>(14.9)</v>
      </c>
      <c r="H21" s="249">
        <f t="shared" ref="H21" si="35">SUM(H42,H63,H84,H105,H126,H147,H168,H189,H210,H231,H252,H273,H294,H315,H336,H357,H378,H399,H420,H441,H462,H483)</f>
        <v>794.58899999999949</v>
      </c>
      <c r="I21" s="299" t="str">
        <f>CONCATENATE("(",ROUND((H21/$H21)*100,1),")")</f>
        <v>(100)</v>
      </c>
      <c r="K21" s="249">
        <f t="shared" si="30"/>
        <v>38.505923710242712</v>
      </c>
      <c r="L21" s="249">
        <f t="shared" si="31"/>
        <v>11.799947111404464</v>
      </c>
      <c r="M21" s="249">
        <f t="shared" si="32"/>
        <v>14.678129178352521</v>
      </c>
      <c r="N21" s="249">
        <f t="shared" si="33"/>
        <v>64.983999999999696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1.6564111150516294</v>
      </c>
      <c r="C30" s="299" t="str">
        <f>CONCATENATE("(",ROUND((B30/$H32)*100,1),")")</f>
        <v>(58)</v>
      </c>
      <c r="D30" s="302">
        <f>'Ind T6'!M9</f>
        <v>0.1245734386677155</v>
      </c>
      <c r="E30" s="299" t="str">
        <f>CONCATENATE("(",ROUND((D30/$H32)*100,1),")")</f>
        <v>(4.4)</v>
      </c>
      <c r="F30" s="302">
        <f>'Ind T6'!N9</f>
        <v>0</v>
      </c>
      <c r="G30" s="299" t="str">
        <f>CONCATENATE("(",ROUND((F30/$H32)*100,1),")")</f>
        <v>(0)</v>
      </c>
      <c r="H30" s="302">
        <f>SUM(B30,D30,F30)</f>
        <v>1.7809845537193449</v>
      </c>
      <c r="I30" s="299" t="str">
        <f>CONCATENATE("(",ROUND((H30/$H32)*100,1),")")</f>
        <v>(62.3)</v>
      </c>
      <c r="K30" s="302">
        <f>B35-B30</f>
        <v>0.10928696411226824</v>
      </c>
      <c r="L30" s="302">
        <f>D35-D30</f>
        <v>4.8518141232355982E-3</v>
      </c>
      <c r="M30" s="302">
        <f>F35-F30</f>
        <v>0</v>
      </c>
      <c r="N30" s="302">
        <f>SUM(K30:M30)</f>
        <v>0.11413877823550383</v>
      </c>
    </row>
    <row r="31" spans="1:14" x14ac:dyDescent="0.2">
      <c r="A31" s="282" t="s">
        <v>365</v>
      </c>
      <c r="B31" s="302">
        <f>'Ind T6'!L8</f>
        <v>0.41764115866409918</v>
      </c>
      <c r="C31" s="299" t="str">
        <f>CONCATENATE("(",ROUND((B31/$H32)*100,1),")")</f>
        <v>(14.6)</v>
      </c>
      <c r="D31" s="302">
        <f>'Ind T6'!M8</f>
        <v>0.46751546594377447</v>
      </c>
      <c r="E31" s="299" t="str">
        <f>CONCATENATE("(",ROUND((D31/$H32)*100,1),")")</f>
        <v>(16.4)</v>
      </c>
      <c r="F31" s="302">
        <f>'Ind T6'!N8</f>
        <v>0.19185882167277707</v>
      </c>
      <c r="G31" s="299" t="str">
        <f>CONCATENATE("(",ROUND((F31/$H32)*100,1),")")</f>
        <v>(6.7)</v>
      </c>
      <c r="H31" s="302">
        <f t="shared" ref="H31" si="36">SUM(B31,D31,F31)</f>
        <v>1.0770154462806507</v>
      </c>
      <c r="I31" s="299" t="str">
        <f>CONCATENATE("(",ROUND((H31/$H32)*100,1),")")</f>
        <v>(37.7)</v>
      </c>
      <c r="K31" s="302">
        <f t="shared" ref="K31:K32" si="37">B36-B31</f>
        <v>1.3063573886679836E-2</v>
      </c>
      <c r="L31" s="302">
        <f t="shared" ref="L31:L32" si="38">D36-D31</f>
        <v>-8.944120843512593E-6</v>
      </c>
      <c r="M31" s="302">
        <f t="shared" ref="M31:M32" si="39">F36-F31</f>
        <v>8.8065919986646257E-3</v>
      </c>
      <c r="N31" s="302">
        <f t="shared" ref="N31:N32" si="40">SUM(K31:M31)</f>
        <v>2.1861221764500949E-2</v>
      </c>
    </row>
    <row r="32" spans="1:14" x14ac:dyDescent="0.2">
      <c r="A32" s="282" t="s">
        <v>363</v>
      </c>
      <c r="B32" s="302">
        <f>SUM(B30:B31)</f>
        <v>2.0740522737157288</v>
      </c>
      <c r="C32" s="299" t="str">
        <f>CONCATENATE("(",ROUND((B32/$H32)*100,1),")")</f>
        <v>(72.6)</v>
      </c>
      <c r="D32" s="302">
        <f>SUM(D30:D31)</f>
        <v>0.59208890461149</v>
      </c>
      <c r="E32" s="299" t="str">
        <f>CONCATENATE("(",ROUND((D32/$H32)*100,1),")")</f>
        <v>(20.7)</v>
      </c>
      <c r="F32" s="302">
        <f>SUM(F30:F31)</f>
        <v>0.19185882167277707</v>
      </c>
      <c r="G32" s="299" t="str">
        <f>CONCATENATE("(",ROUND((F32/$H32)*100,1),")")</f>
        <v>(6.7)</v>
      </c>
      <c r="H32" s="302">
        <f>SUM(H30:H31)</f>
        <v>2.8579999999999957</v>
      </c>
      <c r="I32" s="299" t="str">
        <f>CONCATENATE("(",ROUND((H32/$H32)*100,1),")")</f>
        <v>(100)</v>
      </c>
      <c r="K32" s="302">
        <f t="shared" si="37"/>
        <v>0.12235053799894802</v>
      </c>
      <c r="L32" s="302">
        <f t="shared" si="38"/>
        <v>4.8428700023920301E-3</v>
      </c>
      <c r="M32" s="302">
        <f t="shared" si="39"/>
        <v>8.8065919986646257E-3</v>
      </c>
      <c r="N32" s="302">
        <f t="shared" si="40"/>
        <v>0.13600000000000467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1.7656980791638976</v>
      </c>
      <c r="C35" s="299" t="str">
        <f>CONCATENATE("(",ROUND((B35/$H37)*100,1),")")</f>
        <v>(59)</v>
      </c>
      <c r="D35" s="302">
        <f>'Ind T6'!R9</f>
        <v>0.1294252527909511</v>
      </c>
      <c r="E35" s="299" t="str">
        <f>CONCATENATE("(",ROUND((D35/$H37)*100,1),")")</f>
        <v>(4.3)</v>
      </c>
      <c r="F35" s="302">
        <f>'Ind T6'!S9</f>
        <v>0</v>
      </c>
      <c r="G35" s="299" t="str">
        <f>CONCATENATE("(",ROUND((F35/$H37)*100,1),")")</f>
        <v>(0)</v>
      </c>
      <c r="H35" s="302">
        <f>SUM(B35,D35,F35)</f>
        <v>1.8951233319548488</v>
      </c>
      <c r="I35" s="299" t="str">
        <f>CONCATENATE("(",ROUND((H35/$H37)*100,1),")")</f>
        <v>(63.3)</v>
      </c>
      <c r="K35" s="302">
        <f>B40-B35</f>
        <v>3.4377521427289004E-2</v>
      </c>
      <c r="L35" s="302">
        <f>D40-D35</f>
        <v>-7.0889261341075815E-3</v>
      </c>
      <c r="M35" s="302">
        <f>F40-F35</f>
        <v>0</v>
      </c>
      <c r="N35" s="302">
        <f>SUM(K35:M35)</f>
        <v>2.7288595293181422E-2</v>
      </c>
    </row>
    <row r="36" spans="1:14" x14ac:dyDescent="0.2">
      <c r="A36" s="282" t="s">
        <v>365</v>
      </c>
      <c r="B36" s="302">
        <f>'Ind T6'!Q8</f>
        <v>0.43070473255077901</v>
      </c>
      <c r="C36" s="299" t="str">
        <f>CONCATENATE("(",ROUND((B36/$H37)*100,1),")")</f>
        <v>(14.4)</v>
      </c>
      <c r="D36" s="302">
        <f>'Ind T6'!R8</f>
        <v>0.46750652182293095</v>
      </c>
      <c r="E36" s="299" t="str">
        <f>CONCATENATE("(",ROUND((D36/$H37)*100,1),")")</f>
        <v>(15.6)</v>
      </c>
      <c r="F36" s="302">
        <f>'Ind T6'!S8</f>
        <v>0.20066541367144169</v>
      </c>
      <c r="G36" s="299" t="str">
        <f>CONCATENATE("(",ROUND((F36/$H37)*100,1),")")</f>
        <v>(6.7)</v>
      </c>
      <c r="H36" s="302">
        <f t="shared" ref="H36" si="41">SUM(B36,D36,F36)</f>
        <v>1.0988766680451516</v>
      </c>
      <c r="I36" s="299" t="str">
        <f>CONCATENATE("(",ROUND((H36/$H37)*100,1),")")</f>
        <v>(36.7)</v>
      </c>
      <c r="K36" s="302">
        <f t="shared" ref="K36:K37" si="42">B41-B36</f>
        <v>-2.6027857887947814E-2</v>
      </c>
      <c r="L36" s="302">
        <f t="shared" ref="L36:L37" si="43">D41-D36</f>
        <v>-5.9006636955118652E-2</v>
      </c>
      <c r="M36" s="302">
        <f t="shared" ref="M36:M37" si="44">F41-F36</f>
        <v>-6.2541004501224517E-3</v>
      </c>
      <c r="N36" s="302">
        <f t="shared" ref="N36:N37" si="45">SUM(K36:M36)</f>
        <v>-9.1288595293188918E-2</v>
      </c>
    </row>
    <row r="37" spans="1:14" x14ac:dyDescent="0.2">
      <c r="A37" s="282" t="s">
        <v>363</v>
      </c>
      <c r="B37" s="302">
        <f>SUM(B35:B36)</f>
        <v>2.1964028117146768</v>
      </c>
      <c r="C37" s="299" t="str">
        <f>CONCATENATE("(",ROUND((B37/$H37)*100,1),")")</f>
        <v>(73.4)</v>
      </c>
      <c r="D37" s="302">
        <f>SUM(D35:D36)</f>
        <v>0.59693177461388203</v>
      </c>
      <c r="E37" s="299" t="str">
        <f>CONCATENATE("(",ROUND((D37/$H37)*100,1),")")</f>
        <v>(19.9)</v>
      </c>
      <c r="F37" s="302">
        <f>SUM(F35:F36)</f>
        <v>0.20066541367144169</v>
      </c>
      <c r="G37" s="299" t="str">
        <f>CONCATENATE("(",ROUND((F37/$H37)*100,1),")")</f>
        <v>(6.7)</v>
      </c>
      <c r="H37" s="302">
        <f>SUM(H35:H36)</f>
        <v>2.9940000000000007</v>
      </c>
      <c r="I37" s="299" t="str">
        <f>CONCATENATE("(",ROUND((H37/$H37)*100,1),")")</f>
        <v>(100)</v>
      </c>
      <c r="K37" s="302">
        <f t="shared" si="42"/>
        <v>8.34966353934119E-3</v>
      </c>
      <c r="L37" s="302">
        <f t="shared" si="43"/>
        <v>-6.609556308922615E-2</v>
      </c>
      <c r="M37" s="302">
        <f t="shared" si="44"/>
        <v>-6.2541004501224517E-3</v>
      </c>
      <c r="N37" s="302">
        <f t="shared" si="45"/>
        <v>-6.4000000000007412E-2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1.8000756005911867</v>
      </c>
      <c r="C40" s="299" t="str">
        <f>CONCATENATE("(",ROUND((B40/$H42)*100,1),")")</f>
        <v>(61.4)</v>
      </c>
      <c r="D40" s="302">
        <f>'Ind T6'!W9</f>
        <v>0.12233632665684352</v>
      </c>
      <c r="E40" s="299" t="str">
        <f>CONCATENATE("(",ROUND((D40/$H42)*100,1),")")</f>
        <v>(4.2)</v>
      </c>
      <c r="F40" s="302">
        <f>'Ind T6'!X9</f>
        <v>0</v>
      </c>
      <c r="G40" s="299" t="str">
        <f>CONCATENATE("(",ROUND((F40/$H42)*100,1),")")</f>
        <v>(0)</v>
      </c>
      <c r="H40" s="302">
        <f>SUM(B40,D40,F40)</f>
        <v>1.9224119272480302</v>
      </c>
      <c r="I40" s="299" t="str">
        <f>CONCATENATE("(",ROUND((H40/$H42)*100,1),")")</f>
        <v>(65.6)</v>
      </c>
      <c r="K40" s="302">
        <f>B40-B30</f>
        <v>0.14366448553955724</v>
      </c>
      <c r="L40" s="302">
        <f>D40-D30</f>
        <v>-2.2371120108719833E-3</v>
      </c>
      <c r="M40" s="302">
        <f>F40-F30</f>
        <v>0</v>
      </c>
      <c r="N40" s="302">
        <f>SUM(K40:M40)</f>
        <v>0.14142737352868526</v>
      </c>
    </row>
    <row r="41" spans="1:14" x14ac:dyDescent="0.2">
      <c r="A41" s="282" t="s">
        <v>365</v>
      </c>
      <c r="B41" s="302">
        <f>'Ind T6'!V8</f>
        <v>0.4046768746628312</v>
      </c>
      <c r="C41" s="299" t="str">
        <f>CONCATENATE("(",ROUND((B41/$H42)*100,1),")")</f>
        <v>(13.8)</v>
      </c>
      <c r="D41" s="302">
        <f>'Ind T6'!W8</f>
        <v>0.4084998848678123</v>
      </c>
      <c r="E41" s="299" t="str">
        <f>CONCATENATE("(",ROUND((D41/$H42)*100,1),")")</f>
        <v>(13.9)</v>
      </c>
      <c r="F41" s="302">
        <f>'Ind T6'!X8</f>
        <v>0.19441131322131924</v>
      </c>
      <c r="G41" s="299" t="str">
        <f>CONCATENATE("(",ROUND((F41/$H42)*100,1),")")</f>
        <v>(6.6)</v>
      </c>
      <c r="H41" s="302">
        <f t="shared" ref="H41" si="46">SUM(B41,D41,F41)</f>
        <v>1.0075880727519628</v>
      </c>
      <c r="I41" s="299" t="str">
        <f>CONCATENATE("(",ROUND((H41/$H42)*100,1),")")</f>
        <v>(34.4)</v>
      </c>
      <c r="K41" s="302">
        <f t="shared" ref="K41:K42" si="47">B41-B31</f>
        <v>-1.2964284001267978E-2</v>
      </c>
      <c r="L41" s="302">
        <f t="shared" ref="L41:L42" si="48">D41-D31</f>
        <v>-5.9015581075962165E-2</v>
      </c>
      <c r="M41" s="302">
        <f t="shared" ref="M41:M42" si="49">F41-F31</f>
        <v>2.552491548542174E-3</v>
      </c>
      <c r="N41" s="302">
        <f t="shared" ref="N41:N42" si="50">SUM(K41:M41)</f>
        <v>-6.9427373528687969E-2</v>
      </c>
    </row>
    <row r="42" spans="1:14" x14ac:dyDescent="0.2">
      <c r="A42" s="282" t="s">
        <v>363</v>
      </c>
      <c r="B42" s="302">
        <f>SUM(B40:B41)</f>
        <v>2.204752475254018</v>
      </c>
      <c r="C42" s="299" t="str">
        <f>CONCATENATE("(",ROUND((B42/$H42)*100,1),")")</f>
        <v>(75.2)</v>
      </c>
      <c r="D42" s="302">
        <f>SUM(D40:D41)</f>
        <v>0.53083621152465588</v>
      </c>
      <c r="E42" s="299" t="str">
        <f>CONCATENATE("(",ROUND((D42/$H42)*100,1),")")</f>
        <v>(18.1)</v>
      </c>
      <c r="F42" s="302">
        <f>SUM(F40:F41)</f>
        <v>0.19441131322131924</v>
      </c>
      <c r="G42" s="299" t="str">
        <f>CONCATENATE("(",ROUND((F42/$H42)*100,1),")")</f>
        <v>(6.6)</v>
      </c>
      <c r="H42" s="302">
        <f>SUM(H40:H41)</f>
        <v>2.9299999999999931</v>
      </c>
      <c r="I42" s="299" t="str">
        <f>CONCATENATE("(",ROUND((H42/$H42)*100,1),")")</f>
        <v>(100)</v>
      </c>
      <c r="K42" s="302">
        <f t="shared" si="47"/>
        <v>0.13070020153828921</v>
      </c>
      <c r="L42" s="302">
        <f t="shared" si="48"/>
        <v>-6.125269308683412E-2</v>
      </c>
      <c r="M42" s="302">
        <f t="shared" si="49"/>
        <v>2.552491548542174E-3</v>
      </c>
      <c r="N42" s="302">
        <f t="shared" si="50"/>
        <v>7.1999999999997261E-2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8.7491119971284254E-2</v>
      </c>
      <c r="C51" s="299" t="str">
        <f>CONCATENATE("(",ROUND((B51/$H53)*100,1),")")</f>
        <v>(59.1)</v>
      </c>
      <c r="D51" s="302">
        <f>'Ind T6'!M18</f>
        <v>2.6821312069518903E-4</v>
      </c>
      <c r="E51" s="299" t="str">
        <f>CONCATENATE("(",ROUND((D51/$H53)*100,1),")")</f>
        <v>(0.2)</v>
      </c>
      <c r="F51" s="302">
        <f>'Ind T6'!N18</f>
        <v>4.6293584631799646E-2</v>
      </c>
      <c r="G51" s="299" t="str">
        <f>CONCATENATE("(",ROUND((F51/$H53)*100,1),")")</f>
        <v>(31.3)</v>
      </c>
      <c r="H51" s="302">
        <f>SUM(B51,D51,F51)</f>
        <v>0.13405291772377909</v>
      </c>
      <c r="I51" s="299" t="str">
        <f>CONCATENATE("(",ROUND((H51/$H53)*100,1),")")</f>
        <v>(90.6)</v>
      </c>
      <c r="K51" s="302">
        <f>B56-B51</f>
        <v>-1.1835390060763132E-2</v>
      </c>
      <c r="L51" s="302">
        <f>D56-D51</f>
        <v>-2.4751399343599226E-5</v>
      </c>
      <c r="M51" s="302">
        <f>F56-F51</f>
        <v>-6.2441314706915135E-3</v>
      </c>
      <c r="N51" s="302">
        <f>SUM(K51:M51)</f>
        <v>-1.8104272930798245E-2</v>
      </c>
    </row>
    <row r="52" spans="1:14" x14ac:dyDescent="0.2">
      <c r="A52" s="282" t="s">
        <v>365</v>
      </c>
      <c r="B52" s="302">
        <f>'Ind T6'!L17</f>
        <v>1.1425878941654378E-2</v>
      </c>
      <c r="C52" s="299" t="str">
        <f>CONCATENATE("(",ROUND((B52/$H53)*100,1),")")</f>
        <v>(7.7)</v>
      </c>
      <c r="D52" s="302">
        <f>'Ind T6'!M17</f>
        <v>2.5212033345669025E-3</v>
      </c>
      <c r="E52" s="299" t="str">
        <f>CONCATENATE("(",ROUND((D52/$H53)*100,1),")")</f>
        <v>(1.7)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1.3947082276221281E-2</v>
      </c>
      <c r="I52" s="299" t="str">
        <f>CONCATENATE("(",ROUND((H52/$H53)*100,1),")")</f>
        <v>(9.4)</v>
      </c>
      <c r="K52" s="302">
        <f t="shared" ref="K52:K53" si="52">B57-B52</f>
        <v>-1.5656792268250314E-3</v>
      </c>
      <c r="L52" s="302">
        <f t="shared" ref="L52:L53" si="53">D57-D52</f>
        <v>-3.3004784237702315E-4</v>
      </c>
      <c r="M52" s="302">
        <f t="shared" ref="M52:M53" si="54">F57-F52</f>
        <v>0</v>
      </c>
      <c r="N52" s="302">
        <f t="shared" ref="N52:N53" si="55">SUM(K52:M52)</f>
        <v>-1.8957270692020545E-3</v>
      </c>
    </row>
    <row r="53" spans="1:14" x14ac:dyDescent="0.2">
      <c r="A53" s="282" t="s">
        <v>363</v>
      </c>
      <c r="B53" s="302">
        <f>SUM(B51:B52)</f>
        <v>9.8916998912938633E-2</v>
      </c>
      <c r="C53" s="299" t="str">
        <f>CONCATENATE("(",ROUND((B53/$H53)*100,1),")")</f>
        <v>(66.8)</v>
      </c>
      <c r="D53" s="302">
        <f>SUM(D51:D52)</f>
        <v>2.7894164552620913E-3</v>
      </c>
      <c r="E53" s="299" t="str">
        <f>CONCATENATE("(",ROUND((D53/$H53)*100,1),")")</f>
        <v>(1.9)</v>
      </c>
      <c r="F53" s="302">
        <f>SUM(F51:F52)</f>
        <v>4.6293584631799646E-2</v>
      </c>
      <c r="G53" s="299" t="str">
        <f>CONCATENATE("(",ROUND((F53/$H53)*100,1),")")</f>
        <v>(31.3)</v>
      </c>
      <c r="H53" s="302">
        <f>SUM(H51:H52)</f>
        <v>0.14800000000000035</v>
      </c>
      <c r="I53" s="299" t="str">
        <f>CONCATENATE("(",ROUND((H53/$H53)*100,1),")")</f>
        <v>(100)</v>
      </c>
      <c r="K53" s="302">
        <f t="shared" si="52"/>
        <v>-1.3401069287588163E-2</v>
      </c>
      <c r="L53" s="302">
        <f t="shared" si="53"/>
        <v>-3.5479924172062208E-4</v>
      </c>
      <c r="M53" s="302">
        <f t="shared" si="54"/>
        <v>-6.2441314706915135E-3</v>
      </c>
      <c r="N53" s="302">
        <f t="shared" si="55"/>
        <v>-2.0000000000000299E-2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7.5655729910521122E-2</v>
      </c>
      <c r="C56" s="299" t="str">
        <f>CONCATENATE("(",ROUND((B56/$H58)*100,1),")")</f>
        <v>(59.1)</v>
      </c>
      <c r="D56" s="302">
        <f>'Ind T6'!R18</f>
        <v>2.4346172135158981E-4</v>
      </c>
      <c r="E56" s="299" t="str">
        <f>CONCATENATE("(",ROUND((D56/$H58)*100,1),")")</f>
        <v>(0.2)</v>
      </c>
      <c r="F56" s="302">
        <f>'Ind T6'!S18</f>
        <v>4.0049453161108133E-2</v>
      </c>
      <c r="G56" s="299" t="str">
        <f>CONCATENATE("(",ROUND((F56/$H58)*100,1),")")</f>
        <v>(31.3)</v>
      </c>
      <c r="H56" s="302">
        <f>SUM(B56,D56,F56)</f>
        <v>0.11594864479298084</v>
      </c>
      <c r="I56" s="299" t="str">
        <f>CONCATENATE("(",ROUND((H56/$H58)*100,1),")")</f>
        <v>(90.6)</v>
      </c>
      <c r="K56" s="302">
        <f>B61-B56</f>
        <v>-1.5326923619654133E-2</v>
      </c>
      <c r="L56" s="302">
        <f>D61-D56</f>
        <v>-2.9022836433205515E-5</v>
      </c>
      <c r="M56" s="302">
        <f>F61-F56</f>
        <v>-1.002800927335604E-2</v>
      </c>
      <c r="N56" s="302">
        <f>SUM(K56:M56)</f>
        <v>-2.538395572944338E-2</v>
      </c>
    </row>
    <row r="57" spans="1:14" x14ac:dyDescent="0.2">
      <c r="A57" s="282" t="s">
        <v>365</v>
      </c>
      <c r="B57" s="302">
        <f>'Ind T6'!Q17</f>
        <v>9.8601997148293468E-3</v>
      </c>
      <c r="C57" s="299" t="str">
        <f>CONCATENATE("(",ROUND((B57/$H58)*100,1),")")</f>
        <v>(7.7)</v>
      </c>
      <c r="D57" s="302">
        <f>'Ind T6'!R17</f>
        <v>2.1911554921898793E-3</v>
      </c>
      <c r="E57" s="299" t="str">
        <f>CONCATENATE("(",ROUND((D57/$H58)*100,1),")")</f>
        <v>(1.7)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1.2051355207019226E-2</v>
      </c>
      <c r="I57" s="299" t="str">
        <f>CONCATENATE("(",ROUND((H57/$H58)*100,1),")")</f>
        <v>(9.4)</v>
      </c>
      <c r="K57" s="302">
        <f t="shared" ref="K57:K58" si="57">B62-B57</f>
        <v>-2.2833591143408185E-3</v>
      </c>
      <c r="L57" s="302">
        <f t="shared" ref="L57:L58" si="58">D62-D57</f>
        <v>-3.3268515621583616E-4</v>
      </c>
      <c r="M57" s="302">
        <f t="shared" ref="M57:M58" si="59">F62-F57</f>
        <v>0</v>
      </c>
      <c r="N57" s="302">
        <f t="shared" ref="N57:N58" si="60">SUM(K57:M57)</f>
        <v>-2.6160442705566549E-3</v>
      </c>
    </row>
    <row r="58" spans="1:14" x14ac:dyDescent="0.2">
      <c r="A58" s="282" t="s">
        <v>363</v>
      </c>
      <c r="B58" s="302">
        <f>SUM(B56:B57)</f>
        <v>8.551592962535047E-2</v>
      </c>
      <c r="C58" s="299" t="str">
        <f>CONCATENATE("(",ROUND((B58/$H58)*100,1),")")</f>
        <v>(66.8)</v>
      </c>
      <c r="D58" s="302">
        <f>SUM(D56:D57)</f>
        <v>2.4346172135414693E-3</v>
      </c>
      <c r="E58" s="299" t="str">
        <f>CONCATENATE("(",ROUND((D58/$H58)*100,1),")")</f>
        <v>(1.9)</v>
      </c>
      <c r="F58" s="302">
        <f>SUM(F56:F57)</f>
        <v>4.0049453161108133E-2</v>
      </c>
      <c r="G58" s="299" t="str">
        <f>CONCATENATE("(",ROUND((F58/$H58)*100,1),")")</f>
        <v>(31.3)</v>
      </c>
      <c r="H58" s="302">
        <f>SUM(H56:H57)</f>
        <v>0.12800000000000006</v>
      </c>
      <c r="I58" s="299" t="str">
        <f>CONCATENATE("(",ROUND((H58/$H58)*100,1),")")</f>
        <v>(100)</v>
      </c>
      <c r="K58" s="302">
        <f t="shared" si="57"/>
        <v>-1.7610282733994953E-2</v>
      </c>
      <c r="L58" s="302">
        <f t="shared" si="58"/>
        <v>-3.617079926490417E-4</v>
      </c>
      <c r="M58" s="302">
        <f t="shared" si="59"/>
        <v>-1.002800927335604E-2</v>
      </c>
      <c r="N58" s="302">
        <f t="shared" si="60"/>
        <v>-2.8000000000000035E-2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6.0328806290866989E-2</v>
      </c>
      <c r="C61" s="299" t="str">
        <f>CONCATENATE("(",ROUND((B61/$H63)*100,1),")")</f>
        <v>(60.3)</v>
      </c>
      <c r="D61" s="302">
        <f>'Ind T6'!W18</f>
        <v>2.1443888491838429E-4</v>
      </c>
      <c r="E61" s="299" t="str">
        <f>CONCATENATE("(",ROUND((D61/$H63)*100,1),")")</f>
        <v>(0.2)</v>
      </c>
      <c r="F61" s="302">
        <f>'Ind T6'!X18</f>
        <v>3.0021443887752092E-2</v>
      </c>
      <c r="G61" s="299" t="str">
        <f>CONCATENATE("(",ROUND((F61/$H63)*100,1),")")</f>
        <v>(30)</v>
      </c>
      <c r="H61" s="302">
        <f>SUM(B61,D61,F61)</f>
        <v>9.0564689063537471E-2</v>
      </c>
      <c r="I61" s="299" t="str">
        <f>CONCATENATE("(",ROUND((H61/$H63)*100,1),")")</f>
        <v>(90.6)</v>
      </c>
      <c r="K61" s="302">
        <f>B61-B51</f>
        <v>-2.7162313680417265E-2</v>
      </c>
      <c r="L61" s="302">
        <f>D61-D51</f>
        <v>-5.3774235776804741E-5</v>
      </c>
      <c r="M61" s="302">
        <f>F61-F51</f>
        <v>-1.6272140744047554E-2</v>
      </c>
      <c r="N61" s="302">
        <f>SUM(K61:M61)</f>
        <v>-4.3488228660241622E-2</v>
      </c>
    </row>
    <row r="62" spans="1:14" x14ac:dyDescent="0.2">
      <c r="A62" s="282" t="s">
        <v>365</v>
      </c>
      <c r="B62" s="302">
        <f>'Ind T6'!V17</f>
        <v>7.5768406004885283E-3</v>
      </c>
      <c r="C62" s="299" t="str">
        <f>CONCATENATE("(",ROUND((B62/$H63)*100,1),")")</f>
        <v>(7.6)</v>
      </c>
      <c r="D62" s="302">
        <f>'Ind T6'!W17</f>
        <v>1.8584703359740432E-3</v>
      </c>
      <c r="E62" s="299" t="str">
        <f>CONCATENATE("(",ROUND((D62/$H63)*100,1),")")</f>
        <v>(1.9)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9.4353109364625713E-3</v>
      </c>
      <c r="I62" s="299" t="str">
        <f>CONCATENATE("(",ROUND((H62/$H63)*100,1),")")</f>
        <v>(9.4)</v>
      </c>
      <c r="K62" s="302">
        <f t="shared" ref="K62:K63" si="62">B62-B52</f>
        <v>-3.8490383411658498E-3</v>
      </c>
      <c r="L62" s="302">
        <f t="shared" ref="L62:L63" si="63">D62-D52</f>
        <v>-6.6273299859285931E-4</v>
      </c>
      <c r="M62" s="302">
        <f t="shared" ref="M62:M63" si="64">F62-F52</f>
        <v>0</v>
      </c>
      <c r="N62" s="302">
        <f t="shared" ref="N62:N63" si="65">SUM(K62:M62)</f>
        <v>-4.5117713397587094E-3</v>
      </c>
    </row>
    <row r="63" spans="1:14" x14ac:dyDescent="0.2">
      <c r="A63" s="282" t="s">
        <v>363</v>
      </c>
      <c r="B63" s="302">
        <f>SUM(B61:B62)</f>
        <v>6.7905646891355517E-2</v>
      </c>
      <c r="C63" s="299" t="str">
        <f>CONCATENATE("(",ROUND((B63/$H63)*100,1),")")</f>
        <v>(67.9)</v>
      </c>
      <c r="D63" s="302">
        <f>SUM(D61:D62)</f>
        <v>2.0729092208924276E-3</v>
      </c>
      <c r="E63" s="299" t="str">
        <f>CONCATENATE("(",ROUND((D63/$H63)*100,1),")")</f>
        <v>(2.1)</v>
      </c>
      <c r="F63" s="302">
        <f>SUM(F61:F62)</f>
        <v>3.0021443887752092E-2</v>
      </c>
      <c r="G63" s="299" t="str">
        <f>CONCATENATE("(",ROUND((F63/$H63)*100,1),")")</f>
        <v>(30)</v>
      </c>
      <c r="H63" s="302">
        <f>SUM(H61:H62)</f>
        <v>0.10000000000000005</v>
      </c>
      <c r="I63" s="299" t="str">
        <f>CONCATENATE("(",ROUND((H63/$H63)*100,1),")")</f>
        <v>(100)</v>
      </c>
      <c r="K63" s="302">
        <f t="shared" si="62"/>
        <v>-3.1011352021583116E-2</v>
      </c>
      <c r="L63" s="302">
        <f t="shared" si="63"/>
        <v>-7.1650723436966378E-4</v>
      </c>
      <c r="M63" s="302">
        <f t="shared" si="64"/>
        <v>-1.6272140744047554E-2</v>
      </c>
      <c r="N63" s="302">
        <f t="shared" si="65"/>
        <v>-4.8000000000000334E-2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2.0324202700122513</v>
      </c>
      <c r="C72" s="299" t="str">
        <f>CONCATENATE("(",ROUND((B72/$H74)*100,1),")")</f>
        <v>(61.9)</v>
      </c>
      <c r="D72" s="302">
        <f>'Ind T6'!M27</f>
        <v>0.18270991631957717</v>
      </c>
      <c r="E72" s="299" t="str">
        <f>CONCATENATE("(",ROUND((D72/$H74)*100,1),")")</f>
        <v>(5.6)</v>
      </c>
      <c r="F72" s="302">
        <f>'Ind T6'!N27</f>
        <v>4.1485785928420719E-2</v>
      </c>
      <c r="G72" s="299" t="str">
        <f>CONCATENATE("(",ROUND((F72/$H74)*100,1),")")</f>
        <v>(1.3)</v>
      </c>
      <c r="H72" s="302">
        <f>SUM(B72,D72,F72)</f>
        <v>2.2566159722602492</v>
      </c>
      <c r="I72" s="299" t="str">
        <f>CONCATENATE("(",ROUND((H72/$H74)*100,1),")")</f>
        <v>(68.7)</v>
      </c>
      <c r="K72" s="302">
        <f>B77-B72</f>
        <v>0.12869147317597429</v>
      </c>
      <c r="L72" s="302">
        <f>D77-D72</f>
        <v>1.3685045076033575E-2</v>
      </c>
      <c r="M72" s="302">
        <f>F77-F72</f>
        <v>3.4894273980557722E-3</v>
      </c>
      <c r="N72" s="302">
        <f>SUM(K72:M72)</f>
        <v>0.14586594565006364</v>
      </c>
    </row>
    <row r="73" spans="1:14" x14ac:dyDescent="0.2">
      <c r="A73" s="282" t="s">
        <v>365</v>
      </c>
      <c r="B73" s="302">
        <f>'Ind T6'!L26</f>
        <v>0.76820561563439593</v>
      </c>
      <c r="C73" s="299" t="str">
        <f>CONCATENATE("(",ROUND((B73/$H74)*100,1),")")</f>
        <v>(23.4)</v>
      </c>
      <c r="D73" s="302">
        <f>'Ind T6'!M26</f>
        <v>0.23713006968525102</v>
      </c>
      <c r="E73" s="299" t="str">
        <f>CONCATENATE("(",ROUND((D73/$H74)*100,1),")")</f>
        <v>(7.2)</v>
      </c>
      <c r="F73" s="302">
        <f>'Ind T6'!N26</f>
        <v>2.4048342420114756E-2</v>
      </c>
      <c r="G73" s="299" t="str">
        <f>CONCATENATE("(",ROUND((F73/$H74)*100,1),")")</f>
        <v>(0.7)</v>
      </c>
      <c r="H73" s="302">
        <f t="shared" ref="H73" si="66">SUM(B73,D73,F73)</f>
        <v>1.0293840277397617</v>
      </c>
      <c r="I73" s="299" t="str">
        <f>CONCATENATE("(",ROUND((H73/$H74)*100,1),")")</f>
        <v>(31.3)</v>
      </c>
      <c r="K73" s="302">
        <f t="shared" ref="K73:K74" si="67">B78-B73</f>
        <v>8.8433149104190423E-2</v>
      </c>
      <c r="L73" s="302">
        <f t="shared" ref="L73:L74" si="68">D78-D73</f>
        <v>1.7186061969558297E-2</v>
      </c>
      <c r="M73" s="302">
        <f t="shared" ref="M73:M74" si="69">F78-F73</f>
        <v>2.5148432761746692E-3</v>
      </c>
      <c r="N73" s="302">
        <f t="shared" ref="N73:N74" si="70">SUM(K73:M73)</f>
        <v>0.10813405434992339</v>
      </c>
    </row>
    <row r="74" spans="1:14" x14ac:dyDescent="0.2">
      <c r="A74" s="282" t="s">
        <v>363</v>
      </c>
      <c r="B74" s="302">
        <f>SUM(B72:B73)</f>
        <v>2.8006258856466473</v>
      </c>
      <c r="C74" s="299" t="str">
        <f>CONCATENATE("(",ROUND((B74/$H74)*100,1),")")</f>
        <v>(85.2)</v>
      </c>
      <c r="D74" s="302">
        <f>SUM(D72:D73)</f>
        <v>0.41983998600482819</v>
      </c>
      <c r="E74" s="299" t="str">
        <f>CONCATENATE("(",ROUND((D74/$H74)*100,1),")")</f>
        <v>(12.8)</v>
      </c>
      <c r="F74" s="302">
        <f>SUM(F72:F73)</f>
        <v>6.5534128348535475E-2</v>
      </c>
      <c r="G74" s="299" t="str">
        <f>CONCATENATE("(",ROUND((F74/$H74)*100,1),")")</f>
        <v>(2)</v>
      </c>
      <c r="H74" s="302">
        <f>SUM(H72:H73)</f>
        <v>3.2860000000000111</v>
      </c>
      <c r="I74" s="299" t="str">
        <f>CONCATENATE("(",ROUND((H74/$H74)*100,1),")")</f>
        <v>(100)</v>
      </c>
      <c r="K74" s="302">
        <f t="shared" si="67"/>
        <v>0.21712462228016483</v>
      </c>
      <c r="L74" s="302">
        <f t="shared" si="68"/>
        <v>3.0871107045591872E-2</v>
      </c>
      <c r="M74" s="302">
        <f t="shared" si="69"/>
        <v>6.0042706742304414E-3</v>
      </c>
      <c r="N74" s="302">
        <f t="shared" si="70"/>
        <v>0.25399999999998712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2.1611117431882256</v>
      </c>
      <c r="C77" s="299" t="str">
        <f>CONCATENATE("(",ROUND((B77/$H79)*100,1),")")</f>
        <v>(61)</v>
      </c>
      <c r="D77" s="302">
        <f>'Ind T6'!R27</f>
        <v>0.19639496139561075</v>
      </c>
      <c r="E77" s="299" t="str">
        <f>CONCATENATE("(",ROUND((D77/$H79)*100,1),")")</f>
        <v>(5.5)</v>
      </c>
      <c r="F77" s="302">
        <f>'Ind T6'!S27</f>
        <v>4.4975213326476492E-2</v>
      </c>
      <c r="G77" s="299" t="str">
        <f>CONCATENATE("(",ROUND((F77/$H79)*100,1),")")</f>
        <v>(1.3)</v>
      </c>
      <c r="H77" s="302">
        <f>SUM(B77,D77,F77)</f>
        <v>2.402481917910313</v>
      </c>
      <c r="I77" s="299" t="str">
        <f>CONCATENATE("(",ROUND((H77/$H79)*100,1),")")</f>
        <v>(67.9)</v>
      </c>
      <c r="K77" s="302">
        <f>B82-B77</f>
        <v>7.4212979795494682E-2</v>
      </c>
      <c r="L77" s="302">
        <f>D82-D77</f>
        <v>1.1330831495854093E-2</v>
      </c>
      <c r="M77" s="302">
        <f>F82-F77</f>
        <v>4.3010572112497855E-3</v>
      </c>
      <c r="N77" s="302">
        <f>SUM(K77:M77)</f>
        <v>8.9844868502598568E-2</v>
      </c>
    </row>
    <row r="78" spans="1:14" x14ac:dyDescent="0.2">
      <c r="A78" s="282" t="s">
        <v>365</v>
      </c>
      <c r="B78" s="302">
        <f>'Ind T6'!Q26</f>
        <v>0.85663876473858636</v>
      </c>
      <c r="C78" s="299" t="str">
        <f>CONCATENATE("(",ROUND((B78/$H79)*100,1),")")</f>
        <v>(24.2)</v>
      </c>
      <c r="D78" s="302">
        <f>'Ind T6'!R26</f>
        <v>0.25431613165480932</v>
      </c>
      <c r="E78" s="299" t="str">
        <f>CONCATENATE("(",ROUND((D78/$H79)*100,1),")")</f>
        <v>(7.2)</v>
      </c>
      <c r="F78" s="302">
        <f>'Ind T6'!S26</f>
        <v>2.6563185696289425E-2</v>
      </c>
      <c r="G78" s="299" t="str">
        <f>CONCATENATE("(",ROUND((F78/$H79)*100,1),")")</f>
        <v>(0.8)</v>
      </c>
      <c r="H78" s="302">
        <f t="shared" ref="H78" si="71">SUM(B78,D78,F78)</f>
        <v>1.1375180820896851</v>
      </c>
      <c r="I78" s="299" t="str">
        <f>CONCATENATE("(",ROUND((H78/$H79)*100,1),")")</f>
        <v>(32.1)</v>
      </c>
      <c r="K78" s="302">
        <f t="shared" ref="K78:K79" si="72">B83-B78</f>
        <v>0.11080273314861233</v>
      </c>
      <c r="L78" s="302">
        <f t="shared" ref="L78:L79" si="73">D83-D78</f>
        <v>1.2636867957902587E-2</v>
      </c>
      <c r="M78" s="302">
        <f t="shared" ref="M78:M79" si="74">F83-F78</f>
        <v>2.7155303908849779E-3</v>
      </c>
      <c r="N78" s="302">
        <f t="shared" ref="N78:N79" si="75">SUM(K78:M78)</f>
        <v>0.1261551314973999</v>
      </c>
    </row>
    <row r="79" spans="1:14" x14ac:dyDescent="0.2">
      <c r="A79" s="282" t="s">
        <v>363</v>
      </c>
      <c r="B79" s="302">
        <f>SUM(B77:B78)</f>
        <v>3.0177505079268121</v>
      </c>
      <c r="C79" s="299" t="str">
        <f>CONCATENATE("(",ROUND((B79/$H79)*100,1),")")</f>
        <v>(85.2)</v>
      </c>
      <c r="D79" s="302">
        <f>SUM(D77:D78)</f>
        <v>0.45071109305042006</v>
      </c>
      <c r="E79" s="299" t="str">
        <f>CONCATENATE("(",ROUND((D79/$H79)*100,1),")")</f>
        <v>(12.7)</v>
      </c>
      <c r="F79" s="302">
        <f>SUM(F77:F78)</f>
        <v>7.1538399022765917E-2</v>
      </c>
      <c r="G79" s="299" t="str">
        <f>CONCATENATE("(",ROUND((F79/$H79)*100,1),")")</f>
        <v>(2)</v>
      </c>
      <c r="H79" s="302">
        <f>SUM(H77:H78)</f>
        <v>3.5399999999999983</v>
      </c>
      <c r="I79" s="299" t="str">
        <f>CONCATENATE("(",ROUND((H79/$H79)*100,1),")")</f>
        <v>(100)</v>
      </c>
      <c r="K79" s="302">
        <f t="shared" si="72"/>
        <v>0.18501571294410679</v>
      </c>
      <c r="L79" s="302">
        <f t="shared" si="73"/>
        <v>2.3967699453756708E-2</v>
      </c>
      <c r="M79" s="302">
        <f t="shared" si="74"/>
        <v>7.0165876021347634E-3</v>
      </c>
      <c r="N79" s="302">
        <f t="shared" si="75"/>
        <v>0.21599999999999825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2.2353247229837203</v>
      </c>
      <c r="C82" s="299" t="str">
        <f>CONCATENATE("(",ROUND((B82/$H84)*100,1),")")</f>
        <v>(59.5)</v>
      </c>
      <c r="D82" s="302">
        <f>'Ind T6'!W27</f>
        <v>0.20772579289146484</v>
      </c>
      <c r="E82" s="299" t="str">
        <f>CONCATENATE("(",ROUND((D82/$H84)*100,1),")")</f>
        <v>(5.5)</v>
      </c>
      <c r="F82" s="302">
        <f>'Ind T6'!X27</f>
        <v>4.9276270537726277E-2</v>
      </c>
      <c r="G82" s="299" t="str">
        <f>CONCATENATE("(",ROUND((F82/$H84)*100,1),")")</f>
        <v>(1.3)</v>
      </c>
      <c r="H82" s="302">
        <f>SUM(B82,D82,F82)</f>
        <v>2.4923267864129115</v>
      </c>
      <c r="I82" s="299" t="str">
        <f>CONCATENATE("(",ROUND((H82/$H84)*100,1),")")</f>
        <v>(66.4)</v>
      </c>
      <c r="K82" s="302">
        <f>B82-B72</f>
        <v>0.20290445297146897</v>
      </c>
      <c r="L82" s="302">
        <f>D82-D72</f>
        <v>2.5015876571887669E-2</v>
      </c>
      <c r="M82" s="302">
        <f>F82-F72</f>
        <v>7.7904846093055577E-3</v>
      </c>
      <c r="N82" s="302">
        <f>SUM(K82:M82)</f>
        <v>0.23571081415266221</v>
      </c>
    </row>
    <row r="83" spans="1:14" x14ac:dyDescent="0.2">
      <c r="A83" s="282" t="s">
        <v>365</v>
      </c>
      <c r="B83" s="302">
        <f>'Ind T6'!V26</f>
        <v>0.96744149788719869</v>
      </c>
      <c r="C83" s="299" t="str">
        <f>CONCATENATE("(",ROUND((B83/$H84)*100,1),")")</f>
        <v>(25.8)</v>
      </c>
      <c r="D83" s="302">
        <f>'Ind T6'!W26</f>
        <v>0.26695299961271191</v>
      </c>
      <c r="E83" s="299" t="str">
        <f>CONCATENATE("(",ROUND((D83/$H84)*100,1),")")</f>
        <v>(7.1)</v>
      </c>
      <c r="F83" s="302">
        <f>'Ind T6'!X26</f>
        <v>2.9278716087174403E-2</v>
      </c>
      <c r="G83" s="299" t="str">
        <f>CONCATENATE("(",ROUND((F83/$H84)*100,1),")")</f>
        <v>(0.8)</v>
      </c>
      <c r="H83" s="302">
        <f t="shared" ref="H83" si="76">SUM(B83,D83,F83)</f>
        <v>1.263673213587085</v>
      </c>
      <c r="I83" s="299" t="str">
        <f>CONCATENATE("(",ROUND((H83/$H84)*100,1),")")</f>
        <v>(33.6)</v>
      </c>
      <c r="K83" s="302">
        <f t="shared" ref="K83:K84" si="77">B83-B73</f>
        <v>0.19923588225280275</v>
      </c>
      <c r="L83" s="302">
        <f t="shared" ref="L83:L84" si="78">D83-D73</f>
        <v>2.9822929927460884E-2</v>
      </c>
      <c r="M83" s="302">
        <f t="shared" ref="M83:M84" si="79">F83-F73</f>
        <v>5.2303736670596471E-3</v>
      </c>
      <c r="N83" s="302">
        <f t="shared" ref="N83:N84" si="80">SUM(K83:M83)</f>
        <v>0.23428918584732328</v>
      </c>
    </row>
    <row r="84" spans="1:14" x14ac:dyDescent="0.2">
      <c r="A84" s="282" t="s">
        <v>363</v>
      </c>
      <c r="B84" s="302">
        <f>SUM(B82:B83)</f>
        <v>3.2027662208709189</v>
      </c>
      <c r="C84" s="299" t="str">
        <f>CONCATENATE("(",ROUND((B84/$H84)*100,1),")")</f>
        <v>(85.3)</v>
      </c>
      <c r="D84" s="302">
        <f>SUM(D82:D83)</f>
        <v>0.47467879250417677</v>
      </c>
      <c r="E84" s="299" t="str">
        <f>CONCATENATE("(",ROUND((D84/$H84)*100,1),")")</f>
        <v>(12.6)</v>
      </c>
      <c r="F84" s="302">
        <f>SUM(F82:F83)</f>
        <v>7.855498662490068E-2</v>
      </c>
      <c r="G84" s="299" t="str">
        <f>CONCATENATE("(",ROUND((F84/$H84)*100,1),")")</f>
        <v>(2.1)</v>
      </c>
      <c r="H84" s="302">
        <f>SUM(H82:H83)</f>
        <v>3.7559999999999967</v>
      </c>
      <c r="I84" s="299" t="str">
        <f>CONCATENATE("(",ROUND((H84/$H84)*100,1),")")</f>
        <v>(100)</v>
      </c>
      <c r="K84" s="302">
        <f t="shared" si="77"/>
        <v>0.40214033522427162</v>
      </c>
      <c r="L84" s="302">
        <f t="shared" si="78"/>
        <v>5.483880649934858E-2</v>
      </c>
      <c r="M84" s="302">
        <f t="shared" si="79"/>
        <v>1.3020858276365205E-2</v>
      </c>
      <c r="N84" s="302">
        <f t="shared" si="80"/>
        <v>0.46999999999998543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4.8184232428481995</v>
      </c>
      <c r="C93" s="299" t="str">
        <f>CONCATENATE("(",ROUND((B93/$H95)*100,1),")")</f>
        <v>(69.9)</v>
      </c>
      <c r="D93" s="302">
        <f>'Ind T6'!M36</f>
        <v>0.41298891722336772</v>
      </c>
      <c r="E93" s="299" t="str">
        <f>CONCATENATE("(",ROUND((D93/$H95)*100,1),")")</f>
        <v>(6)</v>
      </c>
      <c r="F93" s="302">
        <f>'Ind T6'!N36</f>
        <v>0.23378592368492918</v>
      </c>
      <c r="G93" s="299" t="str">
        <f>CONCATENATE("(",ROUND((F93/$H95)*100,1),")")</f>
        <v>(3.4)</v>
      </c>
      <c r="H93" s="302">
        <f>SUM(B93,D93,F93)</f>
        <v>5.4651980837564968</v>
      </c>
      <c r="I93" s="299" t="str">
        <f>CONCATENATE("(",ROUND((H93/$H95)*100,1),")")</f>
        <v>(79.2)</v>
      </c>
      <c r="K93" s="302">
        <f>B98-B93</f>
        <v>-1.6669798509232336E-2</v>
      </c>
      <c r="L93" s="302">
        <f>D98-D93</f>
        <v>1.1251169029835861E-2</v>
      </c>
      <c r="M93" s="302">
        <f>F98-F93</f>
        <v>4.7155738576821482E-3</v>
      </c>
      <c r="N93" s="302">
        <f>SUM(K93:M93)</f>
        <v>-7.0305562171432689E-4</v>
      </c>
    </row>
    <row r="94" spans="1:14" x14ac:dyDescent="0.2">
      <c r="A94" s="282" t="s">
        <v>365</v>
      </c>
      <c r="B94" s="302">
        <f>'Ind T6'!L35</f>
        <v>1.0758755869081691</v>
      </c>
      <c r="C94" s="299" t="str">
        <f>CONCATENATE("(",ROUND((B94/$H95)*100,1),")")</f>
        <v>(15.6)</v>
      </c>
      <c r="D94" s="302">
        <f>'Ind T6'!M35</f>
        <v>0.31171456490949684</v>
      </c>
      <c r="E94" s="299" t="str">
        <f>CONCATENATE("(",ROUND((D94/$H95)*100,1),")")</f>
        <v>(4.5)</v>
      </c>
      <c r="F94" s="302">
        <f>'Ind T6'!N35</f>
        <v>4.5211764425837124E-2</v>
      </c>
      <c r="G94" s="299" t="str">
        <f>CONCATENATE("(",ROUND((F94/$H95)*100,1),")")</f>
        <v>(0.7)</v>
      </c>
      <c r="H94" s="302">
        <f t="shared" ref="H94" si="81">SUM(B94,D94,F94)</f>
        <v>1.4328019162435031</v>
      </c>
      <c r="I94" s="299" t="str">
        <f>CONCATENATE("(",ROUND((H94/$H95)*100,1),")")</f>
        <v>(20.8)</v>
      </c>
      <c r="K94" s="302">
        <f t="shared" ref="K94:K95" si="82">B99-B94</f>
        <v>-3.7876305710331071E-2</v>
      </c>
      <c r="L94" s="302">
        <f t="shared" ref="L94:L95" si="83">D99-D94</f>
        <v>2.6051595801196425E-4</v>
      </c>
      <c r="M94" s="302">
        <f t="shared" ref="M94:M95" si="84">F99-F94</f>
        <v>3.1884537403426699E-4</v>
      </c>
      <c r="N94" s="302">
        <f t="shared" ref="N94:N95" si="85">SUM(K94:M94)</f>
        <v>-3.7296944378284839E-2</v>
      </c>
    </row>
    <row r="95" spans="1:14" x14ac:dyDescent="0.2">
      <c r="A95" s="282" t="s">
        <v>363</v>
      </c>
      <c r="B95" s="302">
        <f>SUM(B93:B94)</f>
        <v>5.8942988297563685</v>
      </c>
      <c r="C95" s="299" t="str">
        <f>CONCATENATE("(",ROUND((B95/$H95)*100,1),")")</f>
        <v>(85.4)</v>
      </c>
      <c r="D95" s="302">
        <f>SUM(D93:D94)</f>
        <v>0.72470348213286462</v>
      </c>
      <c r="E95" s="299" t="str">
        <f>CONCATENATE("(",ROUND((D95/$H95)*100,1),")")</f>
        <v>(10.5)</v>
      </c>
      <c r="F95" s="302">
        <f>SUM(F93:F94)</f>
        <v>0.27899768811076631</v>
      </c>
      <c r="G95" s="299" t="str">
        <f>CONCATENATE("(",ROUND((F95/$H95)*100,1),")")</f>
        <v>(4)</v>
      </c>
      <c r="H95" s="302">
        <f>SUM(H93:H94)</f>
        <v>6.8979999999999997</v>
      </c>
      <c r="I95" s="299" t="str">
        <f>CONCATENATE("(",ROUND((H95/$H95)*100,1),")")</f>
        <v>(100)</v>
      </c>
      <c r="K95" s="302">
        <f t="shared" si="82"/>
        <v>-5.4546104219563851E-2</v>
      </c>
      <c r="L95" s="302">
        <f t="shared" si="83"/>
        <v>1.1511684987847826E-2</v>
      </c>
      <c r="M95" s="302">
        <f t="shared" si="84"/>
        <v>5.034419231716436E-3</v>
      </c>
      <c r="N95" s="302">
        <f t="shared" si="85"/>
        <v>-3.799999999999959E-2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4.8017534443389671</v>
      </c>
      <c r="C98" s="299" t="str">
        <f>CONCATENATE("(",ROUND((B98/$H100)*100,1),")")</f>
        <v>(70)</v>
      </c>
      <c r="D98" s="302">
        <f>'Ind T6'!R36</f>
        <v>0.42424008625320359</v>
      </c>
      <c r="E98" s="299" t="str">
        <f>CONCATENATE("(",ROUND((D98/$H100)*100,1),")")</f>
        <v>(6.2)</v>
      </c>
      <c r="F98" s="302">
        <f>'Ind T6'!S36</f>
        <v>0.23850149754261132</v>
      </c>
      <c r="G98" s="299" t="str">
        <f>CONCATENATE("(",ROUND((F98/$H100)*100,1),")")</f>
        <v>(3.5)</v>
      </c>
      <c r="H98" s="302">
        <f>SUM(B98,D98,F98)</f>
        <v>5.4644950281347819</v>
      </c>
      <c r="I98" s="299" t="str">
        <f>CONCATENATE("(",ROUND((H98/$H100)*100,1),")")</f>
        <v>(79.7)</v>
      </c>
      <c r="K98" s="302">
        <f>B103-B98</f>
        <v>-0.6618814321256794</v>
      </c>
      <c r="L98" s="302">
        <f>D103-D98</f>
        <v>-3.6017506160468449E-2</v>
      </c>
      <c r="M98" s="302">
        <f>F103-F98</f>
        <v>-2.2265694864145841E-2</v>
      </c>
      <c r="N98" s="302">
        <f>SUM(K98:M98)</f>
        <v>-0.72016463315029366</v>
      </c>
    </row>
    <row r="99" spans="1:14" x14ac:dyDescent="0.2">
      <c r="A99" s="282" t="s">
        <v>365</v>
      </c>
      <c r="B99" s="302">
        <f>'Ind T6'!Q35</f>
        <v>1.037999281197838</v>
      </c>
      <c r="C99" s="299" t="str">
        <f>CONCATENATE("(",ROUND((B99/$H100)*100,1),")")</f>
        <v>(15.1)</v>
      </c>
      <c r="D99" s="302">
        <f>'Ind T6'!R35</f>
        <v>0.3119750808675088</v>
      </c>
      <c r="E99" s="299" t="str">
        <f>CONCATENATE("(",ROUND((D99/$H100)*100,1),")")</f>
        <v>(4.5)</v>
      </c>
      <c r="F99" s="302">
        <f>'Ind T6'!S35</f>
        <v>4.5530609799871391E-2</v>
      </c>
      <c r="G99" s="299" t="str">
        <f>CONCATENATE("(",ROUND((F99/$H100)*100,1),")")</f>
        <v>(0.7)</v>
      </c>
      <c r="H99" s="302">
        <f t="shared" ref="H99" si="86">SUM(B99,D99,F99)</f>
        <v>1.3955049718652182</v>
      </c>
      <c r="I99" s="299" t="str">
        <f>CONCATENATE("(",ROUND((H99/$H100)*100,1),")")</f>
        <v>(20.3)</v>
      </c>
      <c r="K99" s="302">
        <f t="shared" ref="K99:K100" si="87">B104-B99</f>
        <v>-0.1882510187798776</v>
      </c>
      <c r="L99" s="302">
        <f t="shared" ref="L99:L100" si="88">D104-D99</f>
        <v>-3.7464146813631805E-2</v>
      </c>
      <c r="M99" s="302">
        <f t="shared" ref="M99:M100" si="89">F104-F99</f>
        <v>-4.1202012561837378E-3</v>
      </c>
      <c r="N99" s="302">
        <f t="shared" ref="N99:N100" si="90">SUM(K99:M99)</f>
        <v>-0.22983536684969313</v>
      </c>
    </row>
    <row r="100" spans="1:14" x14ac:dyDescent="0.2">
      <c r="A100" s="282" t="s">
        <v>363</v>
      </c>
      <c r="B100" s="302">
        <f>SUM(B98:B99)</f>
        <v>5.8397527255368047</v>
      </c>
      <c r="C100" s="299" t="str">
        <f>CONCATENATE("(",ROUND((B100/$H100)*100,1),")")</f>
        <v>(85.1)</v>
      </c>
      <c r="D100" s="302">
        <f>SUM(D98:D99)</f>
        <v>0.73621516712071244</v>
      </c>
      <c r="E100" s="299" t="str">
        <f>CONCATENATE("(",ROUND((D100/$H100)*100,1),")")</f>
        <v>(10.7)</v>
      </c>
      <c r="F100" s="302">
        <f>SUM(F98:F99)</f>
        <v>0.28403210734248274</v>
      </c>
      <c r="G100" s="299" t="str">
        <f>CONCATENATE("(",ROUND((F100/$H100)*100,1),")")</f>
        <v>(4.1)</v>
      </c>
      <c r="H100" s="302">
        <f>SUM(H98:H99)</f>
        <v>6.86</v>
      </c>
      <c r="I100" s="299" t="str">
        <f>CONCATENATE("(",ROUND((H100/$H100)*100,1),")")</f>
        <v>(100)</v>
      </c>
      <c r="K100" s="302">
        <f t="shared" si="87"/>
        <v>-0.85013245090555678</v>
      </c>
      <c r="L100" s="302">
        <f t="shared" si="88"/>
        <v>-7.3481652974100253E-2</v>
      </c>
      <c r="M100" s="302">
        <f t="shared" si="89"/>
        <v>-2.6385896120329599E-2</v>
      </c>
      <c r="N100" s="302">
        <f t="shared" si="90"/>
        <v>-0.94999999999998663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4.1398720122132877</v>
      </c>
      <c r="C103" s="299" t="str">
        <f>CONCATENATE("(",ROUND((B103/$H105)*100,1),")")</f>
        <v>(70)</v>
      </c>
      <c r="D103" s="302">
        <f>'Ind T6'!W36</f>
        <v>0.38822258009273514</v>
      </c>
      <c r="E103" s="299" t="str">
        <f>CONCATENATE("(",ROUND((D103/$H105)*100,1),")")</f>
        <v>(6.6)</v>
      </c>
      <c r="F103" s="302">
        <f>'Ind T6'!X36</f>
        <v>0.21623580267846548</v>
      </c>
      <c r="G103" s="299" t="str">
        <f>CONCATENATE("(",ROUND((F103/$H105)*100,1),")")</f>
        <v>(3.7)</v>
      </c>
      <c r="H103" s="302">
        <f>SUM(B103,D103,F103)</f>
        <v>4.7443303949844884</v>
      </c>
      <c r="I103" s="299" t="str">
        <f>CONCATENATE("(",ROUND((H103/$H105)*100,1),")")</f>
        <v>(80.3)</v>
      </c>
      <c r="K103" s="302">
        <f>B103-B93</f>
        <v>-0.67855123063491174</v>
      </c>
      <c r="L103" s="302">
        <f>D103-D93</f>
        <v>-2.4766337130632587E-2</v>
      </c>
      <c r="M103" s="302">
        <f>F103-F93</f>
        <v>-1.7550121006463693E-2</v>
      </c>
      <c r="N103" s="302">
        <f>SUM(K103:M103)</f>
        <v>-0.72086768877200802</v>
      </c>
    </row>
    <row r="104" spans="1:14" x14ac:dyDescent="0.2">
      <c r="A104" s="282" t="s">
        <v>365</v>
      </c>
      <c r="B104" s="302">
        <f>'Ind T6'!V35</f>
        <v>0.84974826241796042</v>
      </c>
      <c r="C104" s="299" t="str">
        <f>CONCATENATE("(",ROUND((B104/$H105)*100,1),")")</f>
        <v>(14.4)</v>
      </c>
      <c r="D104" s="302">
        <f>'Ind T6'!W35</f>
        <v>0.274510934053877</v>
      </c>
      <c r="E104" s="299" t="str">
        <f>CONCATENATE("(",ROUND((D104/$H105)*100,1),")")</f>
        <v>(4.6)</v>
      </c>
      <c r="F104" s="302">
        <f>'Ind T6'!X35</f>
        <v>4.1410408543687653E-2</v>
      </c>
      <c r="G104" s="299" t="str">
        <f>CONCATENATE("(",ROUND((F104/$H105)*100,1),")")</f>
        <v>(0.7)</v>
      </c>
      <c r="H104" s="302">
        <f t="shared" ref="H104" si="91">SUM(B104,D104,F104)</f>
        <v>1.1656696050155251</v>
      </c>
      <c r="I104" s="299" t="str">
        <f>CONCATENATE("(",ROUND((H104/$H105)*100,1),")")</f>
        <v>(19.7)</v>
      </c>
      <c r="K104" s="302">
        <f t="shared" ref="K104:K105" si="92">B104-B94</f>
        <v>-0.22612732449020867</v>
      </c>
      <c r="L104" s="302">
        <f t="shared" ref="L104:L105" si="93">D104-D94</f>
        <v>-3.720363085561984E-2</v>
      </c>
      <c r="M104" s="302">
        <f t="shared" ref="M104:M105" si="94">F104-F94</f>
        <v>-3.8013558821494708E-3</v>
      </c>
      <c r="N104" s="302">
        <f t="shared" ref="N104:N105" si="95">SUM(K104:M104)</f>
        <v>-0.26713231122797798</v>
      </c>
    </row>
    <row r="105" spans="1:14" x14ac:dyDescent="0.2">
      <c r="A105" s="282" t="s">
        <v>363</v>
      </c>
      <c r="B105" s="302">
        <f>SUM(B103:B104)</f>
        <v>4.9896202746312479</v>
      </c>
      <c r="C105" s="299" t="str">
        <f>CONCATENATE("(",ROUND((B105/$H105)*100,1),")")</f>
        <v>(84.4)</v>
      </c>
      <c r="D105" s="302">
        <f>SUM(D103:D104)</f>
        <v>0.66273351414661219</v>
      </c>
      <c r="E105" s="299" t="str">
        <f>CONCATENATE("(",ROUND((D105/$H105)*100,1),")")</f>
        <v>(11.2)</v>
      </c>
      <c r="F105" s="302">
        <f>SUM(F103:F104)</f>
        <v>0.25764621122215314</v>
      </c>
      <c r="G105" s="299" t="str">
        <f>CONCATENATE("(",ROUND((F105/$H105)*100,1),")")</f>
        <v>(4.4)</v>
      </c>
      <c r="H105" s="302">
        <f>SUM(H103:H104)</f>
        <v>5.9100000000000135</v>
      </c>
      <c r="I105" s="299" t="str">
        <f>CONCATENATE("(",ROUND((H105/$H105)*100,1),")")</f>
        <v>(100)</v>
      </c>
      <c r="K105" s="302">
        <f t="shared" si="92"/>
        <v>-0.90467855512512063</v>
      </c>
      <c r="L105" s="302">
        <f t="shared" si="93"/>
        <v>-6.1969967986252428E-2</v>
      </c>
      <c r="M105" s="302">
        <f t="shared" si="94"/>
        <v>-2.1351476888613163E-2</v>
      </c>
      <c r="N105" s="302">
        <f t="shared" si="95"/>
        <v>-0.98799999999998622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17.801718546140357</v>
      </c>
      <c r="C114" s="299" t="str">
        <f>CONCATENATE("(",ROUND((B114/$H116)*100,1),")")</f>
        <v>(64.8)</v>
      </c>
      <c r="D114" s="302">
        <f>'Ind T6'!M45</f>
        <v>1.438096034250131</v>
      </c>
      <c r="E114" s="299" t="str">
        <f>CONCATENATE("(",ROUND((D114/$H116)*100,1),")")</f>
        <v>(5.2)</v>
      </c>
      <c r="F114" s="302">
        <f>'Ind T6'!N45</f>
        <v>1.9067425719930831</v>
      </c>
      <c r="G114" s="299" t="str">
        <f>CONCATENATE("(",ROUND((F114/$H116)*100,1),")")</f>
        <v>(6.9)</v>
      </c>
      <c r="H114" s="302">
        <f>SUM(B114,D114,F114)</f>
        <v>21.146557152383568</v>
      </c>
      <c r="I114" s="299" t="str">
        <f>CONCATENATE("(",ROUND((H114/$H116)*100,1),")")</f>
        <v>(77)</v>
      </c>
      <c r="K114" s="302">
        <f>B119-B114</f>
        <v>-1.1924548656297596</v>
      </c>
      <c r="L114" s="302">
        <f>D119-D114</f>
        <v>-7.7223111198508887E-2</v>
      </c>
      <c r="M114" s="302">
        <f>F119-F114</f>
        <v>-0.14306818333669091</v>
      </c>
      <c r="N114" s="302">
        <f>SUM(K114:M114)</f>
        <v>-1.4127461601649594</v>
      </c>
    </row>
    <row r="115" spans="1:14" x14ac:dyDescent="0.2">
      <c r="A115" s="282" t="s">
        <v>365</v>
      </c>
      <c r="B115" s="302">
        <f>'Ind T6'!L44</f>
        <v>4.4002922582390704</v>
      </c>
      <c r="C115" s="299" t="str">
        <f>CONCATENATE("(",ROUND((B115/$H116)*100,1),")")</f>
        <v>(16)</v>
      </c>
      <c r="D115" s="302">
        <f>'Ind T6'!M44</f>
        <v>1.6108654440064178</v>
      </c>
      <c r="E115" s="299" t="str">
        <f>CONCATENATE("(",ROUND((D115/$H116)*100,1),")")</f>
        <v>(5.9)</v>
      </c>
      <c r="F115" s="302">
        <f>'Ind T6'!N44</f>
        <v>0.31528514537091723</v>
      </c>
      <c r="G115" s="299" t="str">
        <f>CONCATENATE("(",ROUND((F115/$H116)*100,1),")")</f>
        <v>(1.1)</v>
      </c>
      <c r="H115" s="302">
        <f t="shared" ref="H115" si="96">SUM(B115,D115,F115)</f>
        <v>6.3264428476164056</v>
      </c>
      <c r="I115" s="299" t="str">
        <f>CONCATENATE("(",ROUND((H115/$H116)*100,1),")")</f>
        <v>(23)</v>
      </c>
      <c r="K115" s="302">
        <f t="shared" ref="K115:K116" si="97">B120-B115</f>
        <v>-0.22211629166302593</v>
      </c>
      <c r="L115" s="302">
        <f t="shared" ref="L115:L116" si="98">D120-D115</f>
        <v>-9.3870902762107855E-2</v>
      </c>
      <c r="M115" s="302">
        <f t="shared" ref="M115:M116" si="99">F120-F115</f>
        <v>-3.2266645409842198E-2</v>
      </c>
      <c r="N115" s="302">
        <f t="shared" ref="N115:N116" si="100">SUM(K115:M115)</f>
        <v>-0.34825383983497599</v>
      </c>
    </row>
    <row r="116" spans="1:14" x14ac:dyDescent="0.2">
      <c r="A116" s="282" t="s">
        <v>363</v>
      </c>
      <c r="B116" s="302">
        <f>SUM(B114:B115)</f>
        <v>22.202010804379427</v>
      </c>
      <c r="C116" s="299" t="str">
        <f>CONCATENATE("(",ROUND((B116/$H116)*100,1),")")</f>
        <v>(80.8)</v>
      </c>
      <c r="D116" s="302">
        <f>SUM(D114:D115)</f>
        <v>3.0489614782565488</v>
      </c>
      <c r="E116" s="299" t="str">
        <f>CONCATENATE("(",ROUND((D116/$H116)*100,1),")")</f>
        <v>(11.1)</v>
      </c>
      <c r="F116" s="302">
        <f>SUM(F114:F115)</f>
        <v>2.2220277173640004</v>
      </c>
      <c r="G116" s="299" t="str">
        <f>CONCATENATE("(",ROUND((F116/$H116)*100,1),")")</f>
        <v>(8.1)</v>
      </c>
      <c r="H116" s="302">
        <f>SUM(H114:H115)</f>
        <v>27.472999999999974</v>
      </c>
      <c r="I116" s="299" t="str">
        <f>CONCATENATE("(",ROUND((H116/$H116)*100,1),")")</f>
        <v>(100)</v>
      </c>
      <c r="K116" s="302">
        <f t="shared" si="97"/>
        <v>-1.4145711572927837</v>
      </c>
      <c r="L116" s="302">
        <f t="shared" si="98"/>
        <v>-0.17109401396061674</v>
      </c>
      <c r="M116" s="302">
        <f t="shared" si="99"/>
        <v>-0.17533482874653306</v>
      </c>
      <c r="N116" s="302">
        <f t="shared" si="100"/>
        <v>-1.7609999999999335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16.609263680510598</v>
      </c>
      <c r="C119" s="299" t="str">
        <f>CONCATENATE("(",ROUND((B119/$H121)*100,1),")")</f>
        <v>(64.6)</v>
      </c>
      <c r="D119" s="302">
        <f>'Ind T6'!R45</f>
        <v>1.3608729230516221</v>
      </c>
      <c r="E119" s="299" t="str">
        <f>CONCATENATE("(",ROUND((D119/$H121)*100,1),")")</f>
        <v>(5.3)</v>
      </c>
      <c r="F119" s="302">
        <f>'Ind T6'!S45</f>
        <v>1.7636743886563921</v>
      </c>
      <c r="G119" s="299" t="str">
        <f>CONCATENATE("(",ROUND((F119/$H121)*100,1),")")</f>
        <v>(6.9)</v>
      </c>
      <c r="H119" s="302">
        <f>SUM(B119,D119,F119)</f>
        <v>19.733810992218611</v>
      </c>
      <c r="I119" s="299" t="str">
        <f>CONCATENATE("(",ROUND((H119/$H121)*100,1),")")</f>
        <v>(76.7)</v>
      </c>
      <c r="K119" s="302">
        <f>B124-B119</f>
        <v>-1.6600543064217295</v>
      </c>
      <c r="L119" s="302">
        <f>D124-D119</f>
        <v>-0.10416325044112162</v>
      </c>
      <c r="M119" s="302">
        <f>F124-F119</f>
        <v>-0.12989371398173666</v>
      </c>
      <c r="N119" s="302">
        <f>SUM(K119:M119)</f>
        <v>-1.8941112708445877</v>
      </c>
    </row>
    <row r="120" spans="1:14" x14ac:dyDescent="0.2">
      <c r="A120" s="282" t="s">
        <v>365</v>
      </c>
      <c r="B120" s="302">
        <f>'Ind T6'!Q44</f>
        <v>4.1781759665760445</v>
      </c>
      <c r="C120" s="299" t="str">
        <f>CONCATENATE("(",ROUND((B120/$H121)*100,1),")")</f>
        <v>(16.2)</v>
      </c>
      <c r="D120" s="302">
        <f>'Ind T6'!R44</f>
        <v>1.51699454124431</v>
      </c>
      <c r="E120" s="299" t="str">
        <f>CONCATENATE("(",ROUND((D120/$H121)*100,1),")")</f>
        <v>(5.9)</v>
      </c>
      <c r="F120" s="302">
        <f>'Ind T6'!S44</f>
        <v>0.28301849996107503</v>
      </c>
      <c r="G120" s="299" t="str">
        <f>CONCATENATE("(",ROUND((F120/$H121)*100,1),")")</f>
        <v>(1.1)</v>
      </c>
      <c r="H120" s="302">
        <f t="shared" ref="H120" si="101">SUM(B120,D120,F120)</f>
        <v>5.9781890077814301</v>
      </c>
      <c r="I120" s="299" t="str">
        <f>CONCATENATE("(",ROUND((H120/$H121)*100,1),")")</f>
        <v>(23.3)</v>
      </c>
      <c r="K120" s="302">
        <f t="shared" ref="K120:K121" si="102">B125-B120</f>
        <v>-0.32147748910965301</v>
      </c>
      <c r="L120" s="302">
        <f t="shared" ref="L120:L121" si="103">D125-D120</f>
        <v>-0.10980506967077996</v>
      </c>
      <c r="M120" s="302">
        <f t="shared" ref="M120:M121" si="104">F125-F120</f>
        <v>-3.2606170375038934E-2</v>
      </c>
      <c r="N120" s="302">
        <f t="shared" ref="N120:N121" si="105">SUM(K120:M120)</f>
        <v>-0.46388872915547191</v>
      </c>
    </row>
    <row r="121" spans="1:14" x14ac:dyDescent="0.2">
      <c r="A121" s="282" t="s">
        <v>363</v>
      </c>
      <c r="B121" s="302">
        <f>SUM(B119:B120)</f>
        <v>20.787439647086643</v>
      </c>
      <c r="C121" s="299" t="str">
        <f>CONCATENATE("(",ROUND((B121/$H121)*100,1),")")</f>
        <v>(80.8)</v>
      </c>
      <c r="D121" s="302">
        <f>SUM(D119:D120)</f>
        <v>2.8778674642959321</v>
      </c>
      <c r="E121" s="299" t="str">
        <f>CONCATENATE("(",ROUND((D121/$H121)*100,1),")")</f>
        <v>(11.2)</v>
      </c>
      <c r="F121" s="302">
        <f>SUM(F119:F120)</f>
        <v>2.0466928886174673</v>
      </c>
      <c r="G121" s="299" t="str">
        <f>CONCATENATE("(",ROUND((F121/$H121)*100,1),")")</f>
        <v>(8)</v>
      </c>
      <c r="H121" s="302">
        <f>SUM(H119:H120)</f>
        <v>25.712000000000042</v>
      </c>
      <c r="I121" s="299" t="str">
        <f>CONCATENATE("(",ROUND((H121/$H121)*100,1),")")</f>
        <v>(100)</v>
      </c>
      <c r="K121" s="302">
        <f t="shared" si="102"/>
        <v>-1.9815317955313816</v>
      </c>
      <c r="L121" s="302">
        <f t="shared" si="103"/>
        <v>-0.21396832011190137</v>
      </c>
      <c r="M121" s="302">
        <f t="shared" si="104"/>
        <v>-0.16249988435677576</v>
      </c>
      <c r="N121" s="302">
        <f t="shared" si="105"/>
        <v>-2.3580000000000587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14.949209374088868</v>
      </c>
      <c r="C124" s="299" t="str">
        <f>CONCATENATE("(",ROUND((B124/$H126)*100,1),")")</f>
        <v>(64)</v>
      </c>
      <c r="D124" s="302">
        <f>'Ind T6'!W45</f>
        <v>1.2567096726105005</v>
      </c>
      <c r="E124" s="299" t="str">
        <f>CONCATENATE("(",ROUND((D124/$H126)*100,1),")")</f>
        <v>(5.4)</v>
      </c>
      <c r="F124" s="302">
        <f>'Ind T6'!X45</f>
        <v>1.6337806746746555</v>
      </c>
      <c r="G124" s="299" t="str">
        <f>CONCATENATE("(",ROUND((F124/$H126)*100,1),")")</f>
        <v>(7)</v>
      </c>
      <c r="H124" s="302">
        <f>SUM(B124,D124,F124)</f>
        <v>17.839699721374025</v>
      </c>
      <c r="I124" s="299" t="str">
        <f>CONCATENATE("(",ROUND((H124/$H126)*100,1),")")</f>
        <v>(76.4)</v>
      </c>
      <c r="K124" s="302">
        <f>B124-B114</f>
        <v>-2.852509172051489</v>
      </c>
      <c r="L124" s="302">
        <f>D124-D114</f>
        <v>-0.18138636163963051</v>
      </c>
      <c r="M124" s="302">
        <f>F124-F114</f>
        <v>-0.27296189731842757</v>
      </c>
      <c r="N124" s="302">
        <f>SUM(K124:M124)</f>
        <v>-3.3068574310095471</v>
      </c>
    </row>
    <row r="125" spans="1:14" x14ac:dyDescent="0.2">
      <c r="A125" s="282" t="s">
        <v>365</v>
      </c>
      <c r="B125" s="302">
        <f>'Ind T6'!V44</f>
        <v>3.8566984774663915</v>
      </c>
      <c r="C125" s="299" t="str">
        <f>CONCATENATE("(",ROUND((B125/$H126)*100,1),")")</f>
        <v>(16.5)</v>
      </c>
      <c r="D125" s="302">
        <f>'Ind T6'!W44</f>
        <v>1.40718947157353</v>
      </c>
      <c r="E125" s="299" t="str">
        <f>CONCATENATE("(",ROUND((D125/$H126)*100,1),")")</f>
        <v>(6)</v>
      </c>
      <c r="F125" s="302">
        <f>'Ind T6'!X44</f>
        <v>0.2504123295860361</v>
      </c>
      <c r="G125" s="299" t="str">
        <f>CONCATENATE("(",ROUND((F125/$H126)*100,1),")")</f>
        <v>(1.1)</v>
      </c>
      <c r="H125" s="302">
        <f t="shared" ref="H125" si="106">SUM(B125,D125,F125)</f>
        <v>5.5143002786259583</v>
      </c>
      <c r="I125" s="299" t="str">
        <f>CONCATENATE("(",ROUND((H125/$H126)*100,1),")")</f>
        <v>(23.6)</v>
      </c>
      <c r="K125" s="302">
        <f t="shared" ref="K125:K126" si="107">B125-B115</f>
        <v>-0.54359378077267895</v>
      </c>
      <c r="L125" s="302">
        <f t="shared" ref="L125:L126" si="108">D125-D115</f>
        <v>-0.20367597243288782</v>
      </c>
      <c r="M125" s="302">
        <f t="shared" ref="M125:M126" si="109">F125-F115</f>
        <v>-6.4872815784881133E-2</v>
      </c>
      <c r="N125" s="302">
        <f t="shared" ref="N125:N126" si="110">SUM(K125:M125)</f>
        <v>-0.8121425689904479</v>
      </c>
    </row>
    <row r="126" spans="1:14" x14ac:dyDescent="0.2">
      <c r="A126" s="282" t="s">
        <v>363</v>
      </c>
      <c r="B126" s="302">
        <f>SUM(B124:B125)</f>
        <v>18.805907851555261</v>
      </c>
      <c r="C126" s="299" t="str">
        <f>CONCATENATE("(",ROUND((B126/$H126)*100,1),")")</f>
        <v>(80.5)</v>
      </c>
      <c r="D126" s="302">
        <f>SUM(D124:D125)</f>
        <v>2.6638991441840307</v>
      </c>
      <c r="E126" s="299" t="str">
        <f>CONCATENATE("(",ROUND((D126/$H126)*100,1),")")</f>
        <v>(11.4)</v>
      </c>
      <c r="F126" s="302">
        <f>SUM(F124:F125)</f>
        <v>1.8841930042606916</v>
      </c>
      <c r="G126" s="299" t="str">
        <f>CONCATENATE("(",ROUND((F126/$H126)*100,1),")")</f>
        <v>(8.1)</v>
      </c>
      <c r="H126" s="302">
        <f>SUM(H124:H125)</f>
        <v>23.353999999999985</v>
      </c>
      <c r="I126" s="299" t="str">
        <f>CONCATENATE("(",ROUND((H126/$H126)*100,1),")")</f>
        <v>(100)</v>
      </c>
      <c r="K126" s="302">
        <f t="shared" si="107"/>
        <v>-3.3961029528241653</v>
      </c>
      <c r="L126" s="302">
        <f t="shared" si="108"/>
        <v>-0.38506233407251811</v>
      </c>
      <c r="M126" s="302">
        <f t="shared" si="109"/>
        <v>-0.33783471310330881</v>
      </c>
      <c r="N126" s="302">
        <f t="shared" si="110"/>
        <v>-4.1189999999999927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0.59719831366033371</v>
      </c>
      <c r="C135" s="299" t="str">
        <f>CONCATENATE("(",ROUND((B135/$H137)*100,1),")")</f>
        <v>(54.7)</v>
      </c>
      <c r="D135" s="302">
        <f>'Ind T6'!M54</f>
        <v>6.4392917369865072E-3</v>
      </c>
      <c r="E135" s="299" t="str">
        <f>CONCATENATE("(",ROUND((D135/$H137)*100,1),")")</f>
        <v>(0.6)</v>
      </c>
      <c r="F135" s="302">
        <f>'Ind T6'!N54</f>
        <v>0.2645629005057557</v>
      </c>
      <c r="G135" s="299" t="str">
        <f>CONCATENATE("(",ROUND((F135/$H137)*100,1),")")</f>
        <v>(24.2)</v>
      </c>
      <c r="H135" s="302">
        <f>SUM(B135,D135,F135)</f>
        <v>0.86820050590307596</v>
      </c>
      <c r="I135" s="299" t="str">
        <f>CONCATENATE("(",ROUND((H135/$H137)*100,1),")")</f>
        <v>(79.6)</v>
      </c>
      <c r="K135" s="302">
        <f>B140-B135</f>
        <v>-4.1992090797010495E-2</v>
      </c>
      <c r="L135" s="302">
        <f>D140-D135</f>
        <v>-3.5029028979502701E-4</v>
      </c>
      <c r="M135" s="302">
        <f>F140-F135</f>
        <v>-1.6020932344664285E-2</v>
      </c>
      <c r="N135" s="302">
        <f>SUM(K135:M135)</f>
        <v>-5.8363313431469804E-2</v>
      </c>
    </row>
    <row r="136" spans="1:14" x14ac:dyDescent="0.2">
      <c r="A136" s="282" t="s">
        <v>365</v>
      </c>
      <c r="B136" s="302">
        <f>'Ind T6'!L53</f>
        <v>0.18213996627202253</v>
      </c>
      <c r="C136" s="299" t="str">
        <f>CONCATENATE("(",ROUND((B136/$H137)*100,1),")")</f>
        <v>(16.7)</v>
      </c>
      <c r="D136" s="302">
        <f>'Ind T6'!M53</f>
        <v>4.0659527824900329E-2</v>
      </c>
      <c r="E136" s="299" t="str">
        <f>CONCATENATE("(",ROUND((D136/$H137)*100,1),")")</f>
        <v>(3.7)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0.22279949409692285</v>
      </c>
      <c r="I136" s="299" t="str">
        <f>CONCATENATE("(",ROUND((H136/$H137)*100,1),")")</f>
        <v>(20.4)</v>
      </c>
      <c r="K136" s="302">
        <f t="shared" ref="K136:K137" si="112">B141-B136</f>
        <v>-9.9872889901855555E-3</v>
      </c>
      <c r="L136" s="302">
        <f t="shared" ref="L136:L137" si="113">D141-D136</f>
        <v>-2.6493975783448628E-3</v>
      </c>
      <c r="M136" s="302">
        <f t="shared" ref="M136:M137" si="114">F141-F136</f>
        <v>0</v>
      </c>
      <c r="N136" s="302">
        <f t="shared" ref="N136:N137" si="115">SUM(K136:M136)</f>
        <v>-1.2636686568530418E-2</v>
      </c>
    </row>
    <row r="137" spans="1:14" x14ac:dyDescent="0.2">
      <c r="A137" s="282" t="s">
        <v>363</v>
      </c>
      <c r="B137" s="302">
        <f>SUM(B135:B136)</f>
        <v>0.77933827993235627</v>
      </c>
      <c r="C137" s="299" t="str">
        <f>CONCATENATE("(",ROUND((B137/$H137)*100,1),")")</f>
        <v>(71.4)</v>
      </c>
      <c r="D137" s="302">
        <f>SUM(D135:D136)</f>
        <v>4.7098819561886836E-2</v>
      </c>
      <c r="E137" s="299" t="str">
        <f>CONCATENATE("(",ROUND((D137/$H137)*100,1),")")</f>
        <v>(4.3)</v>
      </c>
      <c r="F137" s="302">
        <f>SUM(F135:F136)</f>
        <v>0.2645629005057557</v>
      </c>
      <c r="G137" s="299" t="str">
        <f>CONCATENATE("(",ROUND((F137/$H137)*100,1),")")</f>
        <v>(24.2)</v>
      </c>
      <c r="H137" s="302">
        <f>SUM(H135:H136)</f>
        <v>1.0909999999999989</v>
      </c>
      <c r="I137" s="299" t="str">
        <f>CONCATENATE("(",ROUND((H137/$H137)*100,1),")")</f>
        <v>(100)</v>
      </c>
      <c r="K137" s="302">
        <f t="shared" si="112"/>
        <v>-5.1979379787196134E-2</v>
      </c>
      <c r="L137" s="302">
        <f t="shared" si="113"/>
        <v>-2.9996878681398872E-3</v>
      </c>
      <c r="M137" s="302">
        <f t="shared" si="114"/>
        <v>-1.6020932344664285E-2</v>
      </c>
      <c r="N137" s="302">
        <f t="shared" si="115"/>
        <v>-7.1000000000000313E-2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0.55520622286332322</v>
      </c>
      <c r="C140" s="299" t="str">
        <f>CONCATENATE("(",ROUND((B140/$H142)*100,1),")")</f>
        <v>(54.4)</v>
      </c>
      <c r="D140" s="302">
        <f>'Ind T6'!R54</f>
        <v>6.0890014471914802E-3</v>
      </c>
      <c r="E140" s="299" t="str">
        <f>CONCATENATE("(",ROUND((D140/$H142)*100,1),")")</f>
        <v>(0.6)</v>
      </c>
      <c r="F140" s="302">
        <f>'Ind T6'!S54</f>
        <v>0.24854196816109142</v>
      </c>
      <c r="G140" s="299" t="str">
        <f>CONCATENATE("(",ROUND((F140/$H142)*100,1),")")</f>
        <v>(24.4)</v>
      </c>
      <c r="H140" s="302">
        <f>SUM(B140,D140,F140)</f>
        <v>0.80983719247160613</v>
      </c>
      <c r="I140" s="299" t="str">
        <f>CONCATENATE("(",ROUND((H140/$H142)*100,1),")")</f>
        <v>(79.4)</v>
      </c>
      <c r="K140" s="302">
        <f>B145-B140</f>
        <v>-2.6427709527710674E-2</v>
      </c>
      <c r="L140" s="302">
        <f>D145-D140</f>
        <v>-1.3931353336824655E-4</v>
      </c>
      <c r="M140" s="302">
        <f>F145-F140</f>
        <v>-6.0921856764425686E-3</v>
      </c>
      <c r="N140" s="302">
        <f>SUM(K140:M140)</f>
        <v>-3.265920873752149E-2</v>
      </c>
    </row>
    <row r="141" spans="1:14" x14ac:dyDescent="0.2">
      <c r="A141" s="282" t="s">
        <v>365</v>
      </c>
      <c r="B141" s="302">
        <f>'Ind T6'!Q53</f>
        <v>0.17215267728183697</v>
      </c>
      <c r="C141" s="299" t="str">
        <f>CONCATENATE("(",ROUND((B141/$H142)*100,1),")")</f>
        <v>(16.9)</v>
      </c>
      <c r="D141" s="302">
        <f>'Ind T6'!R53</f>
        <v>3.8010130246555467E-2</v>
      </c>
      <c r="E141" s="299" t="str">
        <f>CONCATENATE("(",ROUND((D141/$H142)*100,1),")")</f>
        <v>(3.7)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0.21016280752839245</v>
      </c>
      <c r="I141" s="299" t="str">
        <f>CONCATENATE("(",ROUND((H141/$H142)*100,1),")")</f>
        <v>(20.6)</v>
      </c>
      <c r="K141" s="302">
        <f t="shared" ref="K141:K142" si="117">B146-B141</f>
        <v>-2.958427234832417E-3</v>
      </c>
      <c r="L141" s="302">
        <f t="shared" ref="L141:L142" si="118">D146-D141</f>
        <v>-1.3823640276445504E-3</v>
      </c>
      <c r="M141" s="302">
        <f t="shared" ref="M141:M142" si="119">F146-F141</f>
        <v>0</v>
      </c>
      <c r="N141" s="302">
        <f t="shared" ref="N141:N142" si="120">SUM(K141:M141)</f>
        <v>-4.3407912624769673E-3</v>
      </c>
    </row>
    <row r="142" spans="1:14" x14ac:dyDescent="0.2">
      <c r="A142" s="282" t="s">
        <v>363</v>
      </c>
      <c r="B142" s="302">
        <f>SUM(B140:B141)</f>
        <v>0.72735890014516014</v>
      </c>
      <c r="C142" s="299" t="str">
        <f>CONCATENATE("(",ROUND((B142/$H142)*100,1),")")</f>
        <v>(71.3)</v>
      </c>
      <c r="D142" s="302">
        <f>SUM(D140:D141)</f>
        <v>4.4099131693746949E-2</v>
      </c>
      <c r="E142" s="299" t="str">
        <f>CONCATENATE("(",ROUND((D142/$H142)*100,1),")")</f>
        <v>(4.3)</v>
      </c>
      <c r="F142" s="302">
        <f>SUM(F140:F141)</f>
        <v>0.24854196816109142</v>
      </c>
      <c r="G142" s="299" t="str">
        <f>CONCATENATE("(",ROUND((F142/$H142)*100,1),")")</f>
        <v>(24.4)</v>
      </c>
      <c r="H142" s="302">
        <f>SUM(H140:H141)</f>
        <v>1.0199999999999987</v>
      </c>
      <c r="I142" s="299" t="str">
        <f>CONCATENATE("(",ROUND((H142/$H142)*100,1),")")</f>
        <v>(100)</v>
      </c>
      <c r="K142" s="302">
        <f t="shared" si="117"/>
        <v>-2.938613676254298E-2</v>
      </c>
      <c r="L142" s="302">
        <f t="shared" si="118"/>
        <v>-1.5216775610127978E-3</v>
      </c>
      <c r="M142" s="302">
        <f t="shared" si="119"/>
        <v>-6.0921856764425686E-3</v>
      </c>
      <c r="N142" s="302">
        <f t="shared" si="120"/>
        <v>-3.6999999999998347E-2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0.52877851333561254</v>
      </c>
      <c r="C145" s="299" t="str">
        <f>CONCATENATE("(",ROUND((B145/$H147)*100,1),")")</f>
        <v>(53.8)</v>
      </c>
      <c r="D145" s="302">
        <f>'Ind T6'!W54</f>
        <v>5.9496879138232336E-3</v>
      </c>
      <c r="E145" s="299" t="str">
        <f>CONCATENATE("(",ROUND((D145/$H147)*100,1),")")</f>
        <v>(0.6)</v>
      </c>
      <c r="F145" s="302">
        <f>'Ind T6'!X54</f>
        <v>0.24244978248464885</v>
      </c>
      <c r="G145" s="299" t="str">
        <f>CONCATENATE("(",ROUND((F145/$H147)*100,1),")")</f>
        <v>(24.7)</v>
      </c>
      <c r="H145" s="302">
        <f>SUM(B145,D145,F145)</f>
        <v>0.77717798373408464</v>
      </c>
      <c r="I145" s="299" t="str">
        <f>CONCATENATE("(",ROUND((H145/$H147)*100,1),")")</f>
        <v>(79.1)</v>
      </c>
      <c r="K145" s="302">
        <f>B145-B135</f>
        <v>-6.8419800324721169E-2</v>
      </c>
      <c r="L145" s="302">
        <f>D145-D135</f>
        <v>-4.8960382316327357E-4</v>
      </c>
      <c r="M145" s="302">
        <f>F145-F135</f>
        <v>-2.2113118021106853E-2</v>
      </c>
      <c r="N145" s="302">
        <f>SUM(K145:M145)</f>
        <v>-9.1022522168991302E-2</v>
      </c>
    </row>
    <row r="146" spans="1:14" x14ac:dyDescent="0.2">
      <c r="A146" s="282" t="s">
        <v>365</v>
      </c>
      <c r="B146" s="302">
        <f>'Ind T6'!V53</f>
        <v>0.16919425004700456</v>
      </c>
      <c r="C146" s="299" t="str">
        <f>CONCATENATE("(",ROUND((B146/$H147)*100,1),")")</f>
        <v>(17.2)</v>
      </c>
      <c r="D146" s="302">
        <f>'Ind T6'!W53</f>
        <v>3.6627766218910916E-2</v>
      </c>
      <c r="E146" s="299" t="str">
        <f>CONCATENATE("(",ROUND((D146/$H147)*100,1),")")</f>
        <v>(3.7)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0.20582201626591548</v>
      </c>
      <c r="I146" s="299" t="str">
        <f>CONCATENATE("(",ROUND((H146/$H147)*100,1),")")</f>
        <v>(20.9)</v>
      </c>
      <c r="K146" s="302">
        <f t="shared" ref="K146:K147" si="122">B146-B136</f>
        <v>-1.2945716225017972E-2</v>
      </c>
      <c r="L146" s="302">
        <f t="shared" ref="L146:L147" si="123">D146-D136</f>
        <v>-4.0317616059894132E-3</v>
      </c>
      <c r="M146" s="302">
        <f t="shared" ref="M146:M147" si="124">F146-F136</f>
        <v>0</v>
      </c>
      <c r="N146" s="302">
        <f t="shared" ref="N146:N147" si="125">SUM(K146:M146)</f>
        <v>-1.6977477831007386E-2</v>
      </c>
    </row>
    <row r="147" spans="1:14" x14ac:dyDescent="0.2">
      <c r="A147" s="282" t="s">
        <v>363</v>
      </c>
      <c r="B147" s="302">
        <f>SUM(B145:B146)</f>
        <v>0.69797276338261716</v>
      </c>
      <c r="C147" s="299" t="str">
        <f>CONCATENATE("(",ROUND((B147/$H147)*100,1),")")</f>
        <v>(71)</v>
      </c>
      <c r="D147" s="302">
        <f>SUM(D145:D146)</f>
        <v>4.2577454132734151E-2</v>
      </c>
      <c r="E147" s="299" t="str">
        <f>CONCATENATE("(",ROUND((D147/$H147)*100,1),")")</f>
        <v>(4.3)</v>
      </c>
      <c r="F147" s="302">
        <f>SUM(F145:F146)</f>
        <v>0.24244978248464885</v>
      </c>
      <c r="G147" s="299" t="str">
        <f>CONCATENATE("(",ROUND((F147/$H147)*100,1),")")</f>
        <v>(24.7)</v>
      </c>
      <c r="H147" s="302">
        <f>SUM(H145:H146)</f>
        <v>0.9830000000000001</v>
      </c>
      <c r="I147" s="299" t="str">
        <f>CONCATENATE("(",ROUND((H147/$H147)*100,1),")")</f>
        <v>(100)</v>
      </c>
      <c r="K147" s="302">
        <f t="shared" si="122"/>
        <v>-8.1365516549739114E-2</v>
      </c>
      <c r="L147" s="302">
        <f t="shared" si="123"/>
        <v>-4.521365429152685E-3</v>
      </c>
      <c r="M147" s="302">
        <f t="shared" si="124"/>
        <v>-2.2113118021106853E-2</v>
      </c>
      <c r="N147" s="302">
        <f t="shared" si="125"/>
        <v>-0.10799999999999865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2.8473962264192316</v>
      </c>
      <c r="C156" s="299" t="str">
        <f>CONCATENATE("(",ROUND((B156/$H158)*100,1),")")</f>
        <v>(67.9)</v>
      </c>
      <c r="D156" s="302">
        <f>'Ind T6'!M63</f>
        <v>0.10200037362275896</v>
      </c>
      <c r="E156" s="299" t="str">
        <f>CONCATENATE("(",ROUND((D156/$H158)*100,1),")")</f>
        <v>(2.4)</v>
      </c>
      <c r="F156" s="302">
        <f>'Ind T6'!N63</f>
        <v>0.1495744442358872</v>
      </c>
      <c r="G156" s="299" t="str">
        <f>CONCATENATE("(",ROUND((F156/$H158)*100,1),")")</f>
        <v>(3.6)</v>
      </c>
      <c r="H156" s="302">
        <f>SUM(B156,D156,F156)</f>
        <v>3.0989710442778775</v>
      </c>
      <c r="I156" s="299" t="str">
        <f>CONCATENATE("(",ROUND((H156/$H158)*100,1),")")</f>
        <v>(73.9)</v>
      </c>
      <c r="K156" s="302">
        <f>B161-B156</f>
        <v>0.11758442100596378</v>
      </c>
      <c r="L156" s="302">
        <f>D161-D156</f>
        <v>5.3590563561135007E-3</v>
      </c>
      <c r="M156" s="302">
        <f>F161-F156</f>
        <v>1.5814319043339076E-3</v>
      </c>
      <c r="N156" s="302">
        <f>SUM(K156:M156)</f>
        <v>0.12452490926641119</v>
      </c>
    </row>
    <row r="157" spans="1:14" x14ac:dyDescent="0.2">
      <c r="A157" s="282" t="s">
        <v>365</v>
      </c>
      <c r="B157" s="302">
        <f>'Ind T6'!L62</f>
        <v>0.80406052680415074</v>
      </c>
      <c r="C157" s="299" t="str">
        <f>CONCATENATE("(",ROUND((B157/$H158)*100,1),")")</f>
        <v>(19.2)</v>
      </c>
      <c r="D157" s="302">
        <f>'Ind T6'!M62</f>
        <v>0.27350196151659423</v>
      </c>
      <c r="E157" s="299" t="str">
        <f>CONCATENATE("(",ROUND((D157/$H158)*100,1),")")</f>
        <v>(6.5)</v>
      </c>
      <c r="F157" s="302">
        <f>'Ind T6'!N62</f>
        <v>1.5466467401381776E-2</v>
      </c>
      <c r="G157" s="299" t="str">
        <f>CONCATENATE("(",ROUND((F157/$H158)*100,1),")")</f>
        <v>(0.4)</v>
      </c>
      <c r="H157" s="302">
        <f t="shared" ref="H157" si="126">SUM(B157,D157,F157)</f>
        <v>1.0930289557221269</v>
      </c>
      <c r="I157" s="299" t="str">
        <f>CONCATENATE("(",ROUND((H157/$H158)*100,1),")")</f>
        <v>(26.1)</v>
      </c>
      <c r="K157" s="302">
        <f t="shared" ref="K157:K158" si="127">B162-B157</f>
        <v>7.2062186084014379E-2</v>
      </c>
      <c r="L157" s="302">
        <f t="shared" ref="L157:L158" si="128">D162-D157</f>
        <v>1.660104692791281E-2</v>
      </c>
      <c r="M157" s="302">
        <f t="shared" ref="M157:M158" si="129">F162-F157</f>
        <v>8.1185772166374182E-4</v>
      </c>
      <c r="N157" s="302">
        <f t="shared" ref="N157:N158" si="130">SUM(K157:M157)</f>
        <v>8.9475090733590931E-2</v>
      </c>
    </row>
    <row r="158" spans="1:14" x14ac:dyDescent="0.2">
      <c r="A158" s="282" t="s">
        <v>363</v>
      </c>
      <c r="B158" s="302">
        <f>SUM(B156:B157)</f>
        <v>3.6514567532233824</v>
      </c>
      <c r="C158" s="299" t="str">
        <f>CONCATENATE("(",ROUND((B158/$H158)*100,1),")")</f>
        <v>(87.1)</v>
      </c>
      <c r="D158" s="302">
        <f>SUM(D156:D157)</f>
        <v>0.37550233513935316</v>
      </c>
      <c r="E158" s="299" t="str">
        <f>CONCATENATE("(",ROUND((D158/$H158)*100,1),")")</f>
        <v>(9)</v>
      </c>
      <c r="F158" s="302">
        <f>SUM(F156:F157)</f>
        <v>0.16504091163726897</v>
      </c>
      <c r="G158" s="299" t="str">
        <f>CONCATENATE("(",ROUND((F158/$H158)*100,1),")")</f>
        <v>(3.9)</v>
      </c>
      <c r="H158" s="302">
        <f>SUM(H156:H157)</f>
        <v>4.1920000000000046</v>
      </c>
      <c r="I158" s="299" t="str">
        <f>CONCATENATE("(",ROUND((H158/$H158)*100,1),")")</f>
        <v>(100)</v>
      </c>
      <c r="K158" s="302">
        <f t="shared" si="127"/>
        <v>0.18964660708997805</v>
      </c>
      <c r="L158" s="302">
        <f t="shared" si="128"/>
        <v>2.1960103284026311E-2</v>
      </c>
      <c r="M158" s="302">
        <f t="shared" si="129"/>
        <v>2.3932896259976633E-3</v>
      </c>
      <c r="N158" s="302">
        <f t="shared" si="130"/>
        <v>0.21400000000000202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2.9649806474251954</v>
      </c>
      <c r="C161" s="299" t="str">
        <f>CONCATENATE("(",ROUND((B161/$H163)*100,1),")")</f>
        <v>(67.3)</v>
      </c>
      <c r="D161" s="302">
        <f>'Ind T6'!R63</f>
        <v>0.10735942997887246</v>
      </c>
      <c r="E161" s="299" t="str">
        <f>CONCATENATE("(",ROUND((D161/$H163)*100,1),")")</f>
        <v>(2.4)</v>
      </c>
      <c r="F161" s="302">
        <f>'Ind T6'!S63</f>
        <v>0.15115587614022111</v>
      </c>
      <c r="G161" s="299" t="str">
        <f>CONCATENATE("(",ROUND((F161/$H163)*100,1),")")</f>
        <v>(3.4)</v>
      </c>
      <c r="H161" s="302">
        <f>SUM(B161,D161,F161)</f>
        <v>3.2234959535442886</v>
      </c>
      <c r="I161" s="299" t="str">
        <f>CONCATENATE("(",ROUND((H161/$H163)*100,1),")")</f>
        <v>(73.2)</v>
      </c>
      <c r="K161" s="302">
        <f>B166-B161</f>
        <v>0.17332021620601257</v>
      </c>
      <c r="L161" s="302">
        <f>D166-D161</f>
        <v>7.884594926185956E-3</v>
      </c>
      <c r="M161" s="302">
        <f>F166-F161</f>
        <v>-2.140009502490936E-3</v>
      </c>
      <c r="N161" s="302">
        <f>SUM(K161:M161)</f>
        <v>0.17906480162970759</v>
      </c>
    </row>
    <row r="162" spans="1:14" x14ac:dyDescent="0.2">
      <c r="A162" s="282" t="s">
        <v>365</v>
      </c>
      <c r="B162" s="302">
        <f>'Ind T6'!Q62</f>
        <v>0.87612271288816512</v>
      </c>
      <c r="C162" s="299" t="str">
        <f>CONCATENATE("(",ROUND((B162/$H163)*100,1),")")</f>
        <v>(19.9)</v>
      </c>
      <c r="D162" s="302">
        <f>'Ind T6'!R62</f>
        <v>0.29010300844450704</v>
      </c>
      <c r="E162" s="299" t="str">
        <f>CONCATENATE("(",ROUND((D162/$H163)*100,1),")")</f>
        <v>(6.6)</v>
      </c>
      <c r="F162" s="302">
        <f>'Ind T6'!S62</f>
        <v>1.6278325123045518E-2</v>
      </c>
      <c r="G162" s="299" t="str">
        <f>CONCATENATE("(",ROUND((F162/$H163)*100,1),")")</f>
        <v>(0.4)</v>
      </c>
      <c r="H162" s="302">
        <f t="shared" ref="H162" si="131">SUM(B162,D162,F162)</f>
        <v>1.1825040464557177</v>
      </c>
      <c r="I162" s="299" t="str">
        <f>CONCATENATE("(",ROUND((H162/$H163)*100,1),")")</f>
        <v>(26.8)</v>
      </c>
      <c r="K162" s="302">
        <f t="shared" ref="K162:K163" si="132">B167-B162</f>
        <v>0.13626933370768624</v>
      </c>
      <c r="L162" s="302">
        <f t="shared" ref="L162:L163" si="133">D167-D162</f>
        <v>2.8153669600758602E-2</v>
      </c>
      <c r="M162" s="302">
        <f t="shared" ref="M162:M163" si="134">F167-F162</f>
        <v>5.1219506184649669E-4</v>
      </c>
      <c r="N162" s="302">
        <f t="shared" ref="N162:N163" si="135">SUM(K162:M162)</f>
        <v>0.16493519837029133</v>
      </c>
    </row>
    <row r="163" spans="1:14" x14ac:dyDescent="0.2">
      <c r="A163" s="282" t="s">
        <v>363</v>
      </c>
      <c r="B163" s="302">
        <f>SUM(B161:B162)</f>
        <v>3.8411033603133604</v>
      </c>
      <c r="C163" s="299" t="str">
        <f>CONCATENATE("(",ROUND((B163/$H163)*100,1),")")</f>
        <v>(87.2)</v>
      </c>
      <c r="D163" s="302">
        <f>SUM(D161:D162)</f>
        <v>0.39746243842337947</v>
      </c>
      <c r="E163" s="299" t="str">
        <f>CONCATENATE("(",ROUND((D163/$H163)*100,1),")")</f>
        <v>(9)</v>
      </c>
      <c r="F163" s="302">
        <f>SUM(F161:F162)</f>
        <v>0.16743420126326664</v>
      </c>
      <c r="G163" s="299" t="str">
        <f>CONCATENATE("(",ROUND((F163/$H163)*100,1),")")</f>
        <v>(3.8)</v>
      </c>
      <c r="H163" s="302">
        <f>SUM(H161:H162)</f>
        <v>4.4060000000000059</v>
      </c>
      <c r="I163" s="299" t="str">
        <f>CONCATENATE("(",ROUND((H163/$H163)*100,1),")")</f>
        <v>(100)</v>
      </c>
      <c r="K163" s="302">
        <f t="shared" si="132"/>
        <v>0.30958954991369891</v>
      </c>
      <c r="L163" s="302">
        <f t="shared" si="133"/>
        <v>3.6038264526944586E-2</v>
      </c>
      <c r="M163" s="302">
        <f t="shared" si="134"/>
        <v>-1.6278144406444428E-3</v>
      </c>
      <c r="N163" s="302">
        <f t="shared" si="135"/>
        <v>0.34399999999999908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3.138300863631208</v>
      </c>
      <c r="C166" s="299" t="str">
        <f>CONCATENATE("(",ROUND((B166/$H168)*100,1),")")</f>
        <v>(66.1)</v>
      </c>
      <c r="D166" s="302">
        <f>'Ind T6'!W63</f>
        <v>0.11524402490505842</v>
      </c>
      <c r="E166" s="299" t="str">
        <f>CONCATENATE("(",ROUND((D166/$H168)*100,1),")")</f>
        <v>(2.4)</v>
      </c>
      <c r="F166" s="302">
        <f>'Ind T6'!X63</f>
        <v>0.14901586663773017</v>
      </c>
      <c r="G166" s="299" t="str">
        <f>CONCATENATE("(",ROUND((F166/$H168)*100,1),")")</f>
        <v>(3.1)</v>
      </c>
      <c r="H166" s="302">
        <f>SUM(B166,D166,F166)</f>
        <v>3.4025607551739969</v>
      </c>
      <c r="I166" s="299" t="str">
        <f>CONCATENATE("(",ROUND((H166/$H168)*100,1),")")</f>
        <v>(71.6)</v>
      </c>
      <c r="K166" s="302">
        <f>B166-B156</f>
        <v>0.29090463721197635</v>
      </c>
      <c r="L166" s="302">
        <f>D166-D156</f>
        <v>1.3243651282299457E-2</v>
      </c>
      <c r="M166" s="302">
        <f>F166-F156</f>
        <v>-5.5857759815702845E-4</v>
      </c>
      <c r="N166" s="302">
        <f>SUM(K166:M166)</f>
        <v>0.30358971089611875</v>
      </c>
    </row>
    <row r="167" spans="1:14" x14ac:dyDescent="0.2">
      <c r="A167" s="282" t="s">
        <v>365</v>
      </c>
      <c r="B167" s="302">
        <f>'Ind T6'!V62</f>
        <v>1.0123920465958514</v>
      </c>
      <c r="C167" s="299" t="str">
        <f>CONCATENATE("(",ROUND((B167/$H168)*100,1),")")</f>
        <v>(21.3)</v>
      </c>
      <c r="D167" s="302">
        <f>'Ind T6'!W62</f>
        <v>0.31825667804526564</v>
      </c>
      <c r="E167" s="299" t="str">
        <f>CONCATENATE("(",ROUND((D167/$H168)*100,1),")")</f>
        <v>(6.7)</v>
      </c>
      <c r="F167" s="302">
        <f>'Ind T6'!X62</f>
        <v>1.6790520184892015E-2</v>
      </c>
      <c r="G167" s="299" t="str">
        <f>CONCATENATE("(",ROUND((F167/$H168)*100,1),")")</f>
        <v>(0.4)</v>
      </c>
      <c r="H167" s="302">
        <f t="shared" ref="H167" si="136">SUM(B167,D167,F167)</f>
        <v>1.3474392448260089</v>
      </c>
      <c r="I167" s="299" t="str">
        <f>CONCATENATE("(",ROUND((H167/$H168)*100,1),")")</f>
        <v>(28.4)</v>
      </c>
      <c r="K167" s="302">
        <f t="shared" ref="K167:K168" si="137">B167-B157</f>
        <v>0.20833151979170061</v>
      </c>
      <c r="L167" s="302">
        <f t="shared" ref="L167:L168" si="138">D167-D157</f>
        <v>4.4754716528671412E-2</v>
      </c>
      <c r="M167" s="302">
        <f t="shared" ref="M167:M168" si="139">F167-F157</f>
        <v>1.3240527835102385E-3</v>
      </c>
      <c r="N167" s="302">
        <f t="shared" ref="N167:N168" si="140">SUM(K167:M167)</f>
        <v>0.25441028910388225</v>
      </c>
    </row>
    <row r="168" spans="1:14" x14ac:dyDescent="0.2">
      <c r="A168" s="282" t="s">
        <v>363</v>
      </c>
      <c r="B168" s="302">
        <f>SUM(B166:B167)</f>
        <v>4.1506929102270593</v>
      </c>
      <c r="C168" s="299" t="str">
        <f>CONCATENATE("(",ROUND((B168/$H168)*100,1),")")</f>
        <v>(87.4)</v>
      </c>
      <c r="D168" s="302">
        <f>SUM(D166:D167)</f>
        <v>0.43350070295032406</v>
      </c>
      <c r="E168" s="299" t="str">
        <f>CONCATENATE("(",ROUND((D168/$H168)*100,1),")")</f>
        <v>(9.1)</v>
      </c>
      <c r="F168" s="302">
        <f>SUM(F166:F167)</f>
        <v>0.16580638682262219</v>
      </c>
      <c r="G168" s="299" t="str">
        <f>CONCATENATE("(",ROUND((F168/$H168)*100,1),")")</f>
        <v>(3.5)</v>
      </c>
      <c r="H168" s="302">
        <f>SUM(H166:H167)</f>
        <v>4.7500000000000053</v>
      </c>
      <c r="I168" s="299" t="str">
        <f>CONCATENATE("(",ROUND((H168/$H168)*100,1),")")</f>
        <v>(100)</v>
      </c>
      <c r="K168" s="302">
        <f t="shared" si="137"/>
        <v>0.49923615700367696</v>
      </c>
      <c r="L168" s="302">
        <f t="shared" si="138"/>
        <v>5.7998367810970897E-2</v>
      </c>
      <c r="M168" s="302">
        <f t="shared" si="139"/>
        <v>7.6547518535322046E-4</v>
      </c>
      <c r="N168" s="302">
        <f t="shared" si="140"/>
        <v>0.55800000000000105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30.191623790612432</v>
      </c>
      <c r="C177" s="299" t="str">
        <f>CONCATENATE("(",ROUND((B177/$H179)*100,1),")")</f>
        <v>(45.3)</v>
      </c>
      <c r="D177" s="302">
        <f>'Ind T6'!M72</f>
        <v>2.356248151171541</v>
      </c>
      <c r="E177" s="299" t="str">
        <f>CONCATENATE("(",ROUND((D177/$H179)*100,1),")")</f>
        <v>(3.5)</v>
      </c>
      <c r="F177" s="302">
        <f>'Ind T6'!N72</f>
        <v>23.932108187242811</v>
      </c>
      <c r="G177" s="299" t="str">
        <f>CONCATENATE("(",ROUND((F177/$H179)*100,1),")")</f>
        <v>(35.9)</v>
      </c>
      <c r="H177" s="302">
        <f>SUM(B177,D177,F177)</f>
        <v>56.479980129026785</v>
      </c>
      <c r="I177" s="299" t="str">
        <f>CONCATENATE("(",ROUND((H177/$H179)*100,1),")")</f>
        <v>(84.7)</v>
      </c>
      <c r="K177" s="302">
        <f>B182-B177</f>
        <v>2.750299076977889</v>
      </c>
      <c r="L177" s="302">
        <f>D182-D177</f>
        <v>0.29475744478717525</v>
      </c>
      <c r="M177" s="302">
        <f>F182-F177</f>
        <v>2.7785416813044996</v>
      </c>
      <c r="N177" s="302">
        <f>SUM(K177:M177)</f>
        <v>5.8235982030695634</v>
      </c>
    </row>
    <row r="178" spans="1:14" x14ac:dyDescent="0.2">
      <c r="A178" s="282" t="s">
        <v>365</v>
      </c>
      <c r="B178" s="302">
        <f>'Ind T6'!L71</f>
        <v>5.2991201694501493</v>
      </c>
      <c r="C178" s="299" t="str">
        <f>CONCATENATE("(",ROUND((B178/$H179)*100,1),")")</f>
        <v>(7.9)</v>
      </c>
      <c r="D178" s="302">
        <f>'Ind T6'!M71</f>
        <v>3.7691680638085137</v>
      </c>
      <c r="E178" s="299" t="str">
        <f>CONCATENATE("(",ROUND((D178/$H179)*100,1),")")</f>
        <v>(5.7)</v>
      </c>
      <c r="F178" s="302">
        <f>'Ind T6'!N71</f>
        <v>1.1147316377145946</v>
      </c>
      <c r="G178" s="299" t="str">
        <f>CONCATENATE("(",ROUND((F178/$H179)*100,1),")")</f>
        <v>(1.7)</v>
      </c>
      <c r="H178" s="302">
        <f t="shared" ref="H178" si="141">SUM(B178,D178,F178)</f>
        <v>10.183019870973258</v>
      </c>
      <c r="I178" s="299" t="str">
        <f>CONCATENATE("(",ROUND((H178/$H179)*100,1),")")</f>
        <v>(15.3)</v>
      </c>
      <c r="K178" s="302">
        <f t="shared" ref="K178:K179" si="142">B183-B178</f>
        <v>0.58191734285583152</v>
      </c>
      <c r="L178" s="302">
        <f t="shared" ref="L178:L179" si="143">D183-D178</f>
        <v>0.44157267753372853</v>
      </c>
      <c r="M178" s="302">
        <f t="shared" ref="M178:M179" si="144">F183-F178</f>
        <v>0.12791177654054464</v>
      </c>
      <c r="N178" s="302">
        <f t="shared" ref="N178:N179" si="145">SUM(K178:M178)</f>
        <v>1.1514017969301047</v>
      </c>
    </row>
    <row r="179" spans="1:14" x14ac:dyDescent="0.2">
      <c r="A179" s="282" t="s">
        <v>363</v>
      </c>
      <c r="B179" s="302">
        <f>SUM(B177:B178)</f>
        <v>35.490743960062581</v>
      </c>
      <c r="C179" s="299" t="str">
        <f>CONCATENATE("(",ROUND((B179/$H179)*100,1),")")</f>
        <v>(53.2)</v>
      </c>
      <c r="D179" s="302">
        <f>SUM(D177:D178)</f>
        <v>6.1254162149800546</v>
      </c>
      <c r="E179" s="299" t="str">
        <f>CONCATENATE("(",ROUND((D179/$H179)*100,1),")")</f>
        <v>(9.2)</v>
      </c>
      <c r="F179" s="302">
        <f>SUM(F177:F178)</f>
        <v>25.046839824957406</v>
      </c>
      <c r="G179" s="299" t="str">
        <f>CONCATENATE("(",ROUND((F179/$H179)*100,1),")")</f>
        <v>(37.6)</v>
      </c>
      <c r="H179" s="302">
        <f>SUM(H177:H178)</f>
        <v>66.663000000000039</v>
      </c>
      <c r="I179" s="299" t="str">
        <f>CONCATENATE("(",ROUND((H179/$H179)*100,1),")")</f>
        <v>(100)</v>
      </c>
      <c r="K179" s="302">
        <f t="shared" si="142"/>
        <v>3.3322164198337205</v>
      </c>
      <c r="L179" s="302">
        <f t="shared" si="143"/>
        <v>0.73633012232090422</v>
      </c>
      <c r="M179" s="302">
        <f t="shared" si="144"/>
        <v>2.9064534578450427</v>
      </c>
      <c r="N179" s="302">
        <f t="shared" si="145"/>
        <v>6.9749999999996675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32.941922867590321</v>
      </c>
      <c r="C182" s="299" t="str">
        <f>CONCATENATE("(",ROUND((B182/$H184)*100,1),")")</f>
        <v>(44.7)</v>
      </c>
      <c r="D182" s="302">
        <f>'Ind T6'!R72</f>
        <v>2.6510055959587162</v>
      </c>
      <c r="E182" s="299" t="str">
        <f>CONCATENATE("(",ROUND((D182/$H184)*100,1),")")</f>
        <v>(3.6)</v>
      </c>
      <c r="F182" s="302">
        <f>'Ind T6'!S72</f>
        <v>26.710649868547311</v>
      </c>
      <c r="G182" s="299" t="str">
        <f>CONCATENATE("(",ROUND((F182/$H184)*100,1),")")</f>
        <v>(36.3)</v>
      </c>
      <c r="H182" s="302">
        <f>SUM(B182,D182,F182)</f>
        <v>62.30357833209635</v>
      </c>
      <c r="I182" s="299" t="str">
        <f>CONCATENATE("(",ROUND((H182/$H184)*100,1),")")</f>
        <v>(84.6)</v>
      </c>
      <c r="K182" s="302">
        <f>B187-B182</f>
        <v>2.9335427071033351</v>
      </c>
      <c r="L182" s="302">
        <f>D187-D182</f>
        <v>0.43878827887576755</v>
      </c>
      <c r="M182" s="302">
        <f>F187-F182</f>
        <v>3.9913825851179681</v>
      </c>
      <c r="N182" s="302">
        <f>SUM(K182:M182)</f>
        <v>7.3637135710970707</v>
      </c>
    </row>
    <row r="183" spans="1:14" x14ac:dyDescent="0.2">
      <c r="A183" s="282" t="s">
        <v>365</v>
      </c>
      <c r="B183" s="302">
        <f>'Ind T6'!Q71</f>
        <v>5.8810375123059808</v>
      </c>
      <c r="C183" s="299" t="str">
        <f>CONCATENATE("(",ROUND((B183/$H184)*100,1),")")</f>
        <v>(8)</v>
      </c>
      <c r="D183" s="302">
        <f>'Ind T6'!R71</f>
        <v>4.2107407413422422</v>
      </c>
      <c r="E183" s="299" t="str">
        <f>CONCATENATE("(",ROUND((D183/$H184)*100,1),")")</f>
        <v>(5.7)</v>
      </c>
      <c r="F183" s="302">
        <f>'Ind T6'!S71</f>
        <v>1.2426434142551392</v>
      </c>
      <c r="G183" s="299" t="str">
        <f>CONCATENATE("(",ROUND((F183/$H184)*100,1),")")</f>
        <v>(1.7)</v>
      </c>
      <c r="H183" s="302">
        <f t="shared" ref="H183" si="146">SUM(B183,D183,F183)</f>
        <v>11.334421667903362</v>
      </c>
      <c r="I183" s="299" t="str">
        <f>CONCATENATE("(",ROUND((H183/$H184)*100,1),")")</f>
        <v>(15.4)</v>
      </c>
      <c r="K183" s="302">
        <f t="shared" ref="K183:K184" si="147">B188-B183</f>
        <v>0.82322747729026702</v>
      </c>
      <c r="L183" s="302">
        <f t="shared" ref="L183:L184" si="148">D188-D183</f>
        <v>0.64296326052602115</v>
      </c>
      <c r="M183" s="302">
        <f t="shared" ref="M183:M184" si="149">F188-F183</f>
        <v>0.21409569108690008</v>
      </c>
      <c r="N183" s="302">
        <f t="shared" ref="N183:N184" si="150">SUM(K183:M183)</f>
        <v>1.6802864289031882</v>
      </c>
    </row>
    <row r="184" spans="1:14" x14ac:dyDescent="0.2">
      <c r="A184" s="282" t="s">
        <v>363</v>
      </c>
      <c r="B184" s="302">
        <f>SUM(B182:B183)</f>
        <v>38.822960379896301</v>
      </c>
      <c r="C184" s="299" t="str">
        <f>CONCATENATE("(",ROUND((B184/$H184)*100,1),")")</f>
        <v>(52.7)</v>
      </c>
      <c r="D184" s="302">
        <f>SUM(D182:D183)</f>
        <v>6.8617463373009588</v>
      </c>
      <c r="E184" s="299" t="str">
        <f>CONCATENATE("(",ROUND((D184/$H184)*100,1),")")</f>
        <v>(9.3)</v>
      </c>
      <c r="F184" s="302">
        <f>SUM(F182:F183)</f>
        <v>27.953293282802449</v>
      </c>
      <c r="G184" s="299" t="str">
        <f>CONCATENATE("(",ROUND((F184/$H184)*100,1),")")</f>
        <v>(38)</v>
      </c>
      <c r="H184" s="302">
        <f>SUM(H182:H183)</f>
        <v>73.637999999999707</v>
      </c>
      <c r="I184" s="299" t="str">
        <f>CONCATENATE("(",ROUND((H184/$H184)*100,1),")")</f>
        <v>(100)</v>
      </c>
      <c r="K184" s="302">
        <f t="shared" si="147"/>
        <v>3.7567701843936021</v>
      </c>
      <c r="L184" s="302">
        <f t="shared" si="148"/>
        <v>1.0817515394017878</v>
      </c>
      <c r="M184" s="302">
        <f t="shared" si="149"/>
        <v>4.2054782762048717</v>
      </c>
      <c r="N184" s="302">
        <f t="shared" si="150"/>
        <v>9.0440000000002616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35.875465574693656</v>
      </c>
      <c r="C187" s="299" t="str">
        <f>CONCATENATE("(",ROUND((B187/$H189)*100,1),")")</f>
        <v>(43.4)</v>
      </c>
      <c r="D187" s="302">
        <f>'Ind T6'!W72</f>
        <v>3.0897938748344838</v>
      </c>
      <c r="E187" s="299" t="str">
        <f>CONCATENATE("(",ROUND((D187/$H189)*100,1),")")</f>
        <v>(3.7)</v>
      </c>
      <c r="F187" s="302">
        <f>'Ind T6'!X72</f>
        <v>30.702032453665279</v>
      </c>
      <c r="G187" s="299" t="str">
        <f>CONCATENATE("(",ROUND((F187/$H189)*100,1),")")</f>
        <v>(37.1)</v>
      </c>
      <c r="H187" s="302">
        <f>SUM(B187,D187,F187)</f>
        <v>69.667291903193416</v>
      </c>
      <c r="I187" s="299" t="str">
        <f>CONCATENATE("(",ROUND((H187/$H189)*100,1),")")</f>
        <v>(84.3)</v>
      </c>
      <c r="K187" s="302">
        <f>B187-B177</f>
        <v>5.6838417840812241</v>
      </c>
      <c r="L187" s="302">
        <f>D187-D177</f>
        <v>0.73354572366294279</v>
      </c>
      <c r="M187" s="302">
        <f>F187-F177</f>
        <v>6.7699242664224677</v>
      </c>
      <c r="N187" s="302">
        <f>SUM(K187:M187)</f>
        <v>13.187311774166634</v>
      </c>
    </row>
    <row r="188" spans="1:14" x14ac:dyDescent="0.2">
      <c r="A188" s="282" t="s">
        <v>365</v>
      </c>
      <c r="B188" s="302">
        <f>'Ind T6'!V71</f>
        <v>6.7042649895962478</v>
      </c>
      <c r="C188" s="299" t="str">
        <f>CONCATENATE("(",ROUND((B188/$H189)*100,1),")")</f>
        <v>(8.1)</v>
      </c>
      <c r="D188" s="302">
        <f>'Ind T6'!W71</f>
        <v>4.8537040018682633</v>
      </c>
      <c r="E188" s="299" t="str">
        <f>CONCATENATE("(",ROUND((D188/$H189)*100,1),")")</f>
        <v>(5.9)</v>
      </c>
      <c r="F188" s="302">
        <f>'Ind T6'!X71</f>
        <v>1.4567391053420393</v>
      </c>
      <c r="G188" s="299" t="str">
        <f>CONCATENATE("(",ROUND((F188/$H189)*100,1),")")</f>
        <v>(1.8)</v>
      </c>
      <c r="H188" s="302">
        <f t="shared" ref="H188" si="151">SUM(B188,D188,F188)</f>
        <v>13.014708096806551</v>
      </c>
      <c r="I188" s="299" t="str">
        <f>CONCATENATE("(",ROUND((H188/$H189)*100,1),")")</f>
        <v>(15.7)</v>
      </c>
      <c r="K188" s="302">
        <f t="shared" ref="K188:K189" si="152">B188-B178</f>
        <v>1.4051448201460985</v>
      </c>
      <c r="L188" s="302">
        <f t="shared" ref="L188:L189" si="153">D188-D178</f>
        <v>1.0845359380597497</v>
      </c>
      <c r="M188" s="302">
        <f t="shared" ref="M188:M189" si="154">F188-F178</f>
        <v>0.34200746762744472</v>
      </c>
      <c r="N188" s="302">
        <f t="shared" ref="N188:N189" si="155">SUM(K188:M188)</f>
        <v>2.8316882258332932</v>
      </c>
    </row>
    <row r="189" spans="1:14" x14ac:dyDescent="0.2">
      <c r="A189" s="282" t="s">
        <v>363</v>
      </c>
      <c r="B189" s="302">
        <f>SUM(B187:B188)</f>
        <v>42.579730564289903</v>
      </c>
      <c r="C189" s="299" t="str">
        <f>CONCATENATE("(",ROUND((B189/$H189)*100,1),")")</f>
        <v>(51.5)</v>
      </c>
      <c r="D189" s="302">
        <f>SUM(D187:D188)</f>
        <v>7.9434978767027467</v>
      </c>
      <c r="E189" s="299" t="str">
        <f>CONCATENATE("(",ROUND((D189/$H189)*100,1),")")</f>
        <v>(9.6)</v>
      </c>
      <c r="F189" s="302">
        <f>SUM(F187:F188)</f>
        <v>32.15877155900732</v>
      </c>
      <c r="G189" s="299" t="str">
        <f>CONCATENATE("(",ROUND((F189/$H189)*100,1),")")</f>
        <v>(38.9)</v>
      </c>
      <c r="H189" s="302">
        <f>SUM(H187:H188)</f>
        <v>82.68199999999996</v>
      </c>
      <c r="I189" s="299" t="str">
        <f>CONCATENATE("(",ROUND((H189/$H189)*100,1),")")</f>
        <v>(100)</v>
      </c>
      <c r="K189" s="302">
        <f t="shared" si="152"/>
        <v>7.0889866042273226</v>
      </c>
      <c r="L189" s="302">
        <f t="shared" si="153"/>
        <v>1.818081661722692</v>
      </c>
      <c r="M189" s="302">
        <f t="shared" si="154"/>
        <v>7.1119317340499144</v>
      </c>
      <c r="N189" s="302">
        <f t="shared" si="155"/>
        <v>16.018999999999927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42.254270362948304</v>
      </c>
      <c r="C198" s="299" t="str">
        <f>CONCATENATE("(",ROUND((B198/$H200)*100,1),")")</f>
        <v>(37.7)</v>
      </c>
      <c r="D198" s="302">
        <f>'Ind T6'!M81</f>
        <v>13.67845279009854</v>
      </c>
      <c r="E198" s="299" t="str">
        <f>CONCATENATE("(",ROUND((D198/$H200)*100,1),")")</f>
        <v>(12.2)</v>
      </c>
      <c r="F198" s="302">
        <f>'Ind T6'!N81</f>
        <v>3.948524609970208</v>
      </c>
      <c r="G198" s="299" t="str">
        <f>CONCATENATE("(",ROUND((F198/$H200)*100,1),")")</f>
        <v>(3.5)</v>
      </c>
      <c r="H198" s="302">
        <f>SUM(B198,D198,F198)</f>
        <v>59.881247763017051</v>
      </c>
      <c r="I198" s="299" t="str">
        <f>CONCATENATE("(",ROUND((H198/$H200)*100,1),")")</f>
        <v>(53.4)</v>
      </c>
      <c r="K198" s="302">
        <f>B203-B198</f>
        <v>1.1573781615190484</v>
      </c>
      <c r="L198" s="302">
        <f>D203-D198</f>
        <v>8.5384447454421419E-2</v>
      </c>
      <c r="M198" s="302">
        <f>F203-F198</f>
        <v>0.1055975910488347</v>
      </c>
      <c r="N198" s="302">
        <f>SUM(K198:M198)</f>
        <v>1.3483602000223045</v>
      </c>
    </row>
    <row r="199" spans="1:14" x14ac:dyDescent="0.2">
      <c r="A199" s="282" t="s">
        <v>365</v>
      </c>
      <c r="B199" s="302">
        <f>'Ind T6'!L80</f>
        <v>20.962484719863248</v>
      </c>
      <c r="C199" s="299" t="str">
        <f>CONCATENATE("(",ROUND((B199/$H200)*100,1),")")</f>
        <v>(18.7)</v>
      </c>
      <c r="D199" s="302">
        <f>'Ind T6'!M80</f>
        <v>28.11688557428155</v>
      </c>
      <c r="E199" s="299" t="str">
        <f>CONCATENATE("(",ROUND((D199/$H200)*100,1),")")</f>
        <v>(25.1)</v>
      </c>
      <c r="F199" s="302">
        <f>'Ind T6'!N80</f>
        <v>3.0783819428382517</v>
      </c>
      <c r="G199" s="299" t="str">
        <f>CONCATENATE("(",ROUND((F199/$H200)*100,1),")")</f>
        <v>(2.7)</v>
      </c>
      <c r="H199" s="302">
        <f t="shared" ref="H199" si="156">SUM(B199,D199,F199)</f>
        <v>52.157752236983043</v>
      </c>
      <c r="I199" s="299" t="str">
        <f>CONCATENATE("(",ROUND((H199/$H200)*100,1),")")</f>
        <v>(46.6)</v>
      </c>
      <c r="K199" s="302">
        <f t="shared" ref="K199:K200" si="157">B204-B199</f>
        <v>1.0069356407920864</v>
      </c>
      <c r="L199" s="302">
        <f t="shared" ref="L199:L200" si="158">D204-D199</f>
        <v>-0.96932946069573234</v>
      </c>
      <c r="M199" s="302">
        <f t="shared" ref="M199:M200" si="159">F204-F199</f>
        <v>0.10703361988137639</v>
      </c>
      <c r="N199" s="302">
        <f t="shared" ref="N199:N200" si="160">SUM(K199:M199)</f>
        <v>0.14463979997773047</v>
      </c>
    </row>
    <row r="200" spans="1:14" x14ac:dyDescent="0.2">
      <c r="A200" s="282" t="s">
        <v>363</v>
      </c>
      <c r="B200" s="302">
        <f>SUM(B198:B199)</f>
        <v>63.216755082811552</v>
      </c>
      <c r="C200" s="299" t="str">
        <f>CONCATENATE("(",ROUND((B200/$H200)*100,1),")")</f>
        <v>(56.4)</v>
      </c>
      <c r="D200" s="302">
        <f>SUM(D198:D199)</f>
        <v>41.795338364380086</v>
      </c>
      <c r="E200" s="299" t="str">
        <f>CONCATENATE("(",ROUND((D200/$H200)*100,1),")")</f>
        <v>(37.3)</v>
      </c>
      <c r="F200" s="302">
        <f>SUM(F198:F199)</f>
        <v>7.0269065528084598</v>
      </c>
      <c r="G200" s="299" t="str">
        <f>CONCATENATE("(",ROUND((F200/$H200)*100,1),")")</f>
        <v>(6.3)</v>
      </c>
      <c r="H200" s="302">
        <f>SUM(H198:H199)</f>
        <v>112.0390000000001</v>
      </c>
      <c r="I200" s="299" t="str">
        <f>CONCATENATE("(",ROUND((H200/$H200)*100,1),")")</f>
        <v>(100)</v>
      </c>
      <c r="K200" s="302">
        <f t="shared" si="157"/>
        <v>2.1643138023111348</v>
      </c>
      <c r="L200" s="302">
        <f t="shared" si="158"/>
        <v>-0.88394501324130914</v>
      </c>
      <c r="M200" s="302">
        <f t="shared" si="159"/>
        <v>0.21263121093021109</v>
      </c>
      <c r="N200" s="302">
        <f t="shared" si="160"/>
        <v>1.4930000000000367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43.411648524467353</v>
      </c>
      <c r="C203" s="299" t="str">
        <f>CONCATENATE("(",ROUND((B203/$H205)*100,1),")")</f>
        <v>(38.2)</v>
      </c>
      <c r="D203" s="302">
        <f>'Ind T6'!R81</f>
        <v>13.763837237552961</v>
      </c>
      <c r="E203" s="299" t="str">
        <f>CONCATENATE("(",ROUND((D203/$H205)*100,1),")")</f>
        <v>(12.1)</v>
      </c>
      <c r="F203" s="302">
        <f>'Ind T6'!S81</f>
        <v>4.0541222010190427</v>
      </c>
      <c r="G203" s="299" t="str">
        <f>CONCATENATE("(",ROUND((F203/$H205)*100,1),")")</f>
        <v>(3.6)</v>
      </c>
      <c r="H203" s="302">
        <f>SUM(B203,D203,F203)</f>
        <v>61.229607963039356</v>
      </c>
      <c r="I203" s="299" t="str">
        <f>CONCATENATE("(",ROUND((H203/$H205)*100,1),")")</f>
        <v>(53.9)</v>
      </c>
      <c r="K203" s="302">
        <f>B208-B203</f>
        <v>1.2139809447835503</v>
      </c>
      <c r="L203" s="302">
        <f>D208-D203</f>
        <v>9.8798161930085726E-2</v>
      </c>
      <c r="M203" s="302">
        <f>F208-F203</f>
        <v>0.12696471782551111</v>
      </c>
      <c r="N203" s="302">
        <f>SUM(K203:M203)</f>
        <v>1.4397438245391472</v>
      </c>
    </row>
    <row r="204" spans="1:14" x14ac:dyDescent="0.2">
      <c r="A204" s="282" t="s">
        <v>365</v>
      </c>
      <c r="B204" s="302">
        <f>'Ind T6'!Q80</f>
        <v>21.969420360655334</v>
      </c>
      <c r="C204" s="299" t="str">
        <f>CONCATENATE("(",ROUND((B204/$H205)*100,1),")")</f>
        <v>(19.4)</v>
      </c>
      <c r="D204" s="302">
        <f>'Ind T6'!R80</f>
        <v>27.147556113585818</v>
      </c>
      <c r="E204" s="299" t="str">
        <f>CONCATENATE("(",ROUND((D204/$H205)*100,1),")")</f>
        <v>(23.9)</v>
      </c>
      <c r="F204" s="302">
        <f>'Ind T6'!S80</f>
        <v>3.1854155627196281</v>
      </c>
      <c r="G204" s="299" t="str">
        <f>CONCATENATE("(",ROUND((F204/$H205)*100,1),")")</f>
        <v>(2.8)</v>
      </c>
      <c r="H204" s="302">
        <f t="shared" ref="H204" si="161">SUM(B204,D204,F204)</f>
        <v>52.302392036960782</v>
      </c>
      <c r="I204" s="299" t="str">
        <f>CONCATENATE("(",ROUND((H204/$H205)*100,1),")")</f>
        <v>(46.1)</v>
      </c>
      <c r="K204" s="302">
        <f t="shared" ref="K204:K205" si="162">B209-B204</f>
        <v>1.7425166254790305</v>
      </c>
      <c r="L204" s="302">
        <f t="shared" ref="L204:L205" si="163">D209-D204</f>
        <v>-1.9805791734148244</v>
      </c>
      <c r="M204" s="302">
        <f t="shared" ref="M204:M205" si="164">F209-F204</f>
        <v>0.20031872339635681</v>
      </c>
      <c r="N204" s="302">
        <f t="shared" ref="N204:N205" si="165">SUM(K204:M204)</f>
        <v>-3.7743824539437032E-2</v>
      </c>
    </row>
    <row r="205" spans="1:14" x14ac:dyDescent="0.2">
      <c r="A205" s="282" t="s">
        <v>363</v>
      </c>
      <c r="B205" s="302">
        <f>SUM(B203:B204)</f>
        <v>65.381068885122687</v>
      </c>
      <c r="C205" s="299" t="str">
        <f>CONCATENATE("(",ROUND((B205/$H205)*100,1),")")</f>
        <v>(57.6)</v>
      </c>
      <c r="D205" s="302">
        <f>SUM(D203:D204)</f>
        <v>40.911393351138777</v>
      </c>
      <c r="E205" s="299" t="str">
        <f>CONCATENATE("(",ROUND((D205/$H205)*100,1),")")</f>
        <v>(36)</v>
      </c>
      <c r="F205" s="302">
        <f>SUM(F203:F204)</f>
        <v>7.2395377637386709</v>
      </c>
      <c r="G205" s="299" t="str">
        <f>CONCATENATE("(",ROUND((F205/$H205)*100,1),")")</f>
        <v>(6.4)</v>
      </c>
      <c r="H205" s="302">
        <f>SUM(H203:H204)</f>
        <v>113.53200000000014</v>
      </c>
      <c r="I205" s="299" t="str">
        <f>CONCATENATE("(",ROUND((H205/$H205)*100,1),")")</f>
        <v>(100)</v>
      </c>
      <c r="K205" s="302">
        <f t="shared" si="162"/>
        <v>2.9564975702625844</v>
      </c>
      <c r="L205" s="302">
        <f t="shared" si="163"/>
        <v>-1.8817810114847404</v>
      </c>
      <c r="M205" s="302">
        <f t="shared" si="164"/>
        <v>0.32728344122186748</v>
      </c>
      <c r="N205" s="302">
        <f t="shared" si="165"/>
        <v>1.4019999999997115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44.625629469250903</v>
      </c>
      <c r="C208" s="299" t="str">
        <f>CONCATENATE("(",ROUND((B208/$H210)*100,1),")")</f>
        <v>(38.8)</v>
      </c>
      <c r="D208" s="302">
        <f>'Ind T6'!W81</f>
        <v>13.862635399483047</v>
      </c>
      <c r="E208" s="299" t="str">
        <f>CONCATENATE("(",ROUND((D208/$H210)*100,1),")")</f>
        <v>(12.1)</v>
      </c>
      <c r="F208" s="302">
        <f>'Ind T6'!X81</f>
        <v>4.1810869188445539</v>
      </c>
      <c r="G208" s="299" t="str">
        <f>CONCATENATE("(",ROUND((F208/$H210)*100,1),")")</f>
        <v>(3.6)</v>
      </c>
      <c r="H208" s="302">
        <f>SUM(B208,D208,F208)</f>
        <v>62.669351787578506</v>
      </c>
      <c r="I208" s="299" t="str">
        <f>CONCATENATE("(",ROUND((H208/$H210)*100,1),")")</f>
        <v>(54.5)</v>
      </c>
      <c r="K208" s="302">
        <f>B208-B198</f>
        <v>2.3713591063025987</v>
      </c>
      <c r="L208" s="302">
        <f>D208-D198</f>
        <v>0.18418260938450715</v>
      </c>
      <c r="M208" s="302">
        <f>F208-F198</f>
        <v>0.23256230887434581</v>
      </c>
      <c r="N208" s="302">
        <f>SUM(K208:M208)</f>
        <v>2.7881040245614517</v>
      </c>
    </row>
    <row r="209" spans="1:14" x14ac:dyDescent="0.2">
      <c r="A209" s="282" t="s">
        <v>365</v>
      </c>
      <c r="B209" s="302">
        <f>'Ind T6'!V80</f>
        <v>23.711936986134365</v>
      </c>
      <c r="C209" s="299" t="str">
        <f>CONCATENATE("(",ROUND((B209/$H210)*100,1),")")</f>
        <v>(20.6)</v>
      </c>
      <c r="D209" s="302">
        <f>'Ind T6'!W80</f>
        <v>25.166976940170994</v>
      </c>
      <c r="E209" s="299" t="str">
        <f>CONCATENATE("(",ROUND((D209/$H210)*100,1),")")</f>
        <v>(21.9)</v>
      </c>
      <c r="F209" s="302">
        <f>'Ind T6'!X80</f>
        <v>3.3857342861159849</v>
      </c>
      <c r="G209" s="299" t="str">
        <f>CONCATENATE("(",ROUND((F209/$H210)*100,1),")")</f>
        <v>(2.9)</v>
      </c>
      <c r="H209" s="302">
        <f t="shared" ref="H209" si="166">SUM(B209,D209,F209)</f>
        <v>52.264648212421342</v>
      </c>
      <c r="I209" s="299" t="str">
        <f>CONCATENATE("(",ROUND((H209/$H210)*100,1),")")</f>
        <v>(45.5)</v>
      </c>
      <c r="K209" s="302">
        <f t="shared" ref="K209:K210" si="167">B209-B199</f>
        <v>2.7494522662711169</v>
      </c>
      <c r="L209" s="302">
        <f t="shared" ref="L209:L210" si="168">D209-D199</f>
        <v>-2.9499086341105567</v>
      </c>
      <c r="M209" s="302">
        <f t="shared" ref="M209:M210" si="169">F209-F199</f>
        <v>0.3073523432777332</v>
      </c>
      <c r="N209" s="302">
        <f t="shared" ref="N209:N210" si="170">SUM(K209:M209)</f>
        <v>0.10689597543829343</v>
      </c>
    </row>
    <row r="210" spans="1:14" x14ac:dyDescent="0.2">
      <c r="A210" s="282" t="s">
        <v>363</v>
      </c>
      <c r="B210" s="302">
        <f>SUM(B208:B209)</f>
        <v>68.337566455385272</v>
      </c>
      <c r="C210" s="299" t="str">
        <f>CONCATENATE("(",ROUND((B210/$H210)*100,1),")")</f>
        <v>(59.5)</v>
      </c>
      <c r="D210" s="302">
        <f>SUM(D208:D209)</f>
        <v>39.029612339654037</v>
      </c>
      <c r="E210" s="299" t="str">
        <f>CONCATENATE("(",ROUND((D210/$H210)*100,1),")")</f>
        <v>(34)</v>
      </c>
      <c r="F210" s="302">
        <f>SUM(F208:F209)</f>
        <v>7.5668212049605383</v>
      </c>
      <c r="G210" s="299" t="str">
        <f>CONCATENATE("(",ROUND((F210/$H210)*100,1),")")</f>
        <v>(6.6)</v>
      </c>
      <c r="H210" s="302">
        <f>SUM(H208:H209)</f>
        <v>114.93399999999986</v>
      </c>
      <c r="I210" s="299" t="str">
        <f>CONCATENATE("(",ROUND((H210/$H210)*100,1),")")</f>
        <v>(100)</v>
      </c>
      <c r="K210" s="302">
        <f t="shared" si="167"/>
        <v>5.1208113725737192</v>
      </c>
      <c r="L210" s="302">
        <f t="shared" si="168"/>
        <v>-2.7657260247260496</v>
      </c>
      <c r="M210" s="302">
        <f t="shared" si="169"/>
        <v>0.53991465215207857</v>
      </c>
      <c r="N210" s="302">
        <f t="shared" si="170"/>
        <v>2.8949999999997482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15.35927650450372</v>
      </c>
      <c r="C219" s="299" t="str">
        <f>CONCATENATE("(",ROUND((B219/$H221)*100,1),")")</f>
        <v>(52.4)</v>
      </c>
      <c r="D219" s="302">
        <f>'Ind T6'!M90</f>
        <v>2.1553843298927786</v>
      </c>
      <c r="E219" s="299" t="str">
        <f>CONCATENATE("(",ROUND((D219/$H221)*100,1),")")</f>
        <v>(7.4)</v>
      </c>
      <c r="F219" s="302">
        <f>'Ind T6'!N90</f>
        <v>4.9314614273435868</v>
      </c>
      <c r="G219" s="299" t="str">
        <f>CONCATENATE("(",ROUND((F219/$H221)*100,1),")")</f>
        <v>(16.8)</v>
      </c>
      <c r="H219" s="302">
        <f>SUM(B219,D219,F219)</f>
        <v>22.446122261740086</v>
      </c>
      <c r="I219" s="299" t="str">
        <f>CONCATENATE("(",ROUND((H219/$H221)*100,1),")")</f>
        <v>(76.6)</v>
      </c>
      <c r="K219" s="302">
        <f>B224-B219</f>
        <v>0.87475883129132903</v>
      </c>
      <c r="L219" s="302">
        <f>D224-D219</f>
        <v>0.14354128908333541</v>
      </c>
      <c r="M219" s="302">
        <f>F224-F219</f>
        <v>0.45520932175944928</v>
      </c>
      <c r="N219" s="302">
        <f>SUM(K219:M219)</f>
        <v>1.4735094421341137</v>
      </c>
    </row>
    <row r="220" spans="1:14" x14ac:dyDescent="0.2">
      <c r="A220" s="282" t="s">
        <v>365</v>
      </c>
      <c r="B220" s="302">
        <f>'Ind T6'!L89</f>
        <v>4.003335911989482</v>
      </c>
      <c r="C220" s="299" t="str">
        <f>CONCATENATE("(",ROUND((B220/$H221)*100,1),")")</f>
        <v>(13.7)</v>
      </c>
      <c r="D220" s="302">
        <f>'Ind T6'!M89</f>
        <v>2.058616296690869</v>
      </c>
      <c r="E220" s="299" t="str">
        <f>CONCATENATE("(",ROUND((D220/$H221)*100,1),")")</f>
        <v>(7)</v>
      </c>
      <c r="F220" s="302">
        <f>'Ind T6'!N89</f>
        <v>0.79992552957960295</v>
      </c>
      <c r="G220" s="299" t="str">
        <f>CONCATENATE("(",ROUND((F220/$H221)*100,1),")")</f>
        <v>(2.7)</v>
      </c>
      <c r="H220" s="302">
        <f t="shared" ref="H220" si="171">SUM(B220,D220,F220)</f>
        <v>6.8618777382599543</v>
      </c>
      <c r="I220" s="299" t="str">
        <f>CONCATENATE("(",ROUND((H220/$H221)*100,1),")")</f>
        <v>(23.4)</v>
      </c>
      <c r="K220" s="302">
        <f t="shared" ref="K220:K221" si="172">B225-B220</f>
        <v>0.4098084225549341</v>
      </c>
      <c r="L220" s="302">
        <f t="shared" ref="L220:L221" si="173">D225-D220</f>
        <v>0.25399131513428408</v>
      </c>
      <c r="M220" s="302">
        <f t="shared" ref="M220:M221" si="174">F225-F220</f>
        <v>5.169082017663873E-2</v>
      </c>
      <c r="N220" s="302">
        <f t="shared" ref="N220:N221" si="175">SUM(K220:M220)</f>
        <v>0.71549055786585691</v>
      </c>
    </row>
    <row r="221" spans="1:14" x14ac:dyDescent="0.2">
      <c r="A221" s="282" t="s">
        <v>363</v>
      </c>
      <c r="B221" s="302">
        <f>SUM(B219:B220)</f>
        <v>19.362612416493203</v>
      </c>
      <c r="C221" s="299" t="str">
        <f>CONCATENATE("(",ROUND((B221/$H221)*100,1),")")</f>
        <v>(66.1)</v>
      </c>
      <c r="D221" s="302">
        <f>SUM(D219:D220)</f>
        <v>4.2140006265836476</v>
      </c>
      <c r="E221" s="299" t="str">
        <f>CONCATENATE("(",ROUND((D221/$H221)*100,1),")")</f>
        <v>(14.4)</v>
      </c>
      <c r="F221" s="302">
        <f>SUM(F219:F220)</f>
        <v>5.7313869569231901</v>
      </c>
      <c r="G221" s="299" t="str">
        <f>CONCATENATE("(",ROUND((F221/$H221)*100,1),")")</f>
        <v>(19.6)</v>
      </c>
      <c r="H221" s="302">
        <f>SUM(H219:H220)</f>
        <v>29.308000000000042</v>
      </c>
      <c r="I221" s="299" t="str">
        <f>CONCATENATE("(",ROUND((H221/$H221)*100,1),")")</f>
        <v>(100)</v>
      </c>
      <c r="K221" s="302">
        <f t="shared" si="172"/>
        <v>1.2845672538462622</v>
      </c>
      <c r="L221" s="302">
        <f t="shared" si="173"/>
        <v>0.39753260421761993</v>
      </c>
      <c r="M221" s="302">
        <f t="shared" si="174"/>
        <v>0.50690014193608768</v>
      </c>
      <c r="N221" s="302">
        <f t="shared" si="175"/>
        <v>2.1889999999999699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16.234035335795049</v>
      </c>
      <c r="C224" s="299" t="str">
        <f>CONCATENATE("(",ROUND((B224/$H226)*100,1),")")</f>
        <v>(51.5)</v>
      </c>
      <c r="D224" s="302">
        <f>'Ind T6'!R90</f>
        <v>2.298925618976114</v>
      </c>
      <c r="E224" s="299" t="str">
        <f>CONCATENATE("(",ROUND((D224/$H226)*100,1),")")</f>
        <v>(7.3)</v>
      </c>
      <c r="F224" s="302">
        <f>'Ind T6'!S90</f>
        <v>5.3866707491030361</v>
      </c>
      <c r="G224" s="299" t="str">
        <f>CONCATENATE("(",ROUND((F224/$H226)*100,1),")")</f>
        <v>(17.1)</v>
      </c>
      <c r="H224" s="302">
        <f>SUM(B224,D224,F224)</f>
        <v>23.919631703874199</v>
      </c>
      <c r="I224" s="299" t="str">
        <f>CONCATENATE("(",ROUND((H224/$H226)*100,1),")")</f>
        <v>(75.9)</v>
      </c>
      <c r="K224" s="302">
        <f>B229-B224</f>
        <v>-0.12381998979416053</v>
      </c>
      <c r="L224" s="302">
        <f>D229-D224</f>
        <v>0.10857766899253152</v>
      </c>
      <c r="M224" s="302">
        <f>F229-F224</f>
        <v>0.35034717226586931</v>
      </c>
      <c r="N224" s="302">
        <f>SUM(K224:M224)</f>
        <v>0.33510485146424029</v>
      </c>
    </row>
    <row r="225" spans="1:14" x14ac:dyDescent="0.2">
      <c r="A225" s="282" t="s">
        <v>365</v>
      </c>
      <c r="B225" s="302">
        <f>'Ind T6'!Q89</f>
        <v>4.4131443345444161</v>
      </c>
      <c r="C225" s="299" t="str">
        <f>CONCATENATE("(",ROUND((B225/$H226)*100,1),")")</f>
        <v>(14)</v>
      </c>
      <c r="D225" s="302">
        <f>'Ind T6'!R89</f>
        <v>2.3126076118251531</v>
      </c>
      <c r="E225" s="299" t="str">
        <f>CONCATENATE("(",ROUND((D225/$H226)*100,1),")")</f>
        <v>(7.3)</v>
      </c>
      <c r="F225" s="302">
        <f>'Ind T6'!S89</f>
        <v>0.85161634975624168</v>
      </c>
      <c r="G225" s="299" t="str">
        <f>CONCATENATE("(",ROUND((F225/$H226)*100,1),")")</f>
        <v>(2.7)</v>
      </c>
      <c r="H225" s="302">
        <f t="shared" ref="H225" si="176">SUM(B225,D225,F225)</f>
        <v>7.5773682961258109</v>
      </c>
      <c r="I225" s="299" t="str">
        <f>CONCATENATE("(",ROUND((H225/$H226)*100,1),")")</f>
        <v>(24.1)</v>
      </c>
      <c r="K225" s="302">
        <f t="shared" ref="K225:K226" si="177">B230-B225</f>
        <v>0.24793070277771623</v>
      </c>
      <c r="L225" s="302">
        <f t="shared" ref="L225:L226" si="178">D230-D225</f>
        <v>0.22217847442331795</v>
      </c>
      <c r="M225" s="302">
        <f t="shared" ref="M225:M226" si="179">F230-F225</f>
        <v>1.0785971334677624E-2</v>
      </c>
      <c r="N225" s="302">
        <f t="shared" ref="N225:N226" si="180">SUM(K225:M225)</f>
        <v>0.4808951485357118</v>
      </c>
    </row>
    <row r="226" spans="1:14" x14ac:dyDescent="0.2">
      <c r="A226" s="282" t="s">
        <v>363</v>
      </c>
      <c r="B226" s="302">
        <f>SUM(B224:B225)</f>
        <v>20.647179670339465</v>
      </c>
      <c r="C226" s="299" t="str">
        <f>CONCATENATE("(",ROUND((B226/$H226)*100,1),")")</f>
        <v>(65.6)</v>
      </c>
      <c r="D226" s="302">
        <f>SUM(D224:D225)</f>
        <v>4.6115332308012675</v>
      </c>
      <c r="E226" s="299" t="str">
        <f>CONCATENATE("(",ROUND((D226/$H226)*100,1),")")</f>
        <v>(14.6)</v>
      </c>
      <c r="F226" s="302">
        <f>SUM(F224:F225)</f>
        <v>6.2382870988592778</v>
      </c>
      <c r="G226" s="299" t="str">
        <f>CONCATENATE("(",ROUND((F226/$H226)*100,1),")")</f>
        <v>(19.8)</v>
      </c>
      <c r="H226" s="302">
        <f>SUM(H224:H225)</f>
        <v>31.497000000000011</v>
      </c>
      <c r="I226" s="299" t="str">
        <f>CONCATENATE("(",ROUND((H226/$H226)*100,1),")")</f>
        <v>(100)</v>
      </c>
      <c r="K226" s="302">
        <f t="shared" si="177"/>
        <v>0.12411071298355481</v>
      </c>
      <c r="L226" s="302">
        <f t="shared" si="178"/>
        <v>0.33075614341584902</v>
      </c>
      <c r="M226" s="302">
        <f t="shared" si="179"/>
        <v>0.36113314360054716</v>
      </c>
      <c r="N226" s="302">
        <f t="shared" si="180"/>
        <v>0.81599999999995099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16.110215346000889</v>
      </c>
      <c r="C229" s="299" t="str">
        <f>CONCATENATE("(",ROUND((B229/$H231)*100,1),")")</f>
        <v>(49.9)</v>
      </c>
      <c r="D229" s="302">
        <f>'Ind T6'!W90</f>
        <v>2.4075032879686455</v>
      </c>
      <c r="E229" s="299" t="str">
        <f>CONCATENATE("(",ROUND((D229/$H231)*100,1),")")</f>
        <v>(7.5)</v>
      </c>
      <c r="F229" s="302">
        <f>'Ind T6'!X90</f>
        <v>5.7370179213689054</v>
      </c>
      <c r="G229" s="299" t="str">
        <f>CONCATENATE("(",ROUND((F229/$H231)*100,1),")")</f>
        <v>(17.8)</v>
      </c>
      <c r="H229" s="302">
        <f>SUM(B229,D229,F229)</f>
        <v>24.25473655533844</v>
      </c>
      <c r="I229" s="299" t="str">
        <f>CONCATENATE("(",ROUND((H229/$H231)*100,1),")")</f>
        <v>(75.1)</v>
      </c>
      <c r="K229" s="302">
        <f>B229-B219</f>
        <v>0.7509388414971685</v>
      </c>
      <c r="L229" s="302">
        <f>D229-D219</f>
        <v>0.25211895807586693</v>
      </c>
      <c r="M229" s="302">
        <f>F229-F219</f>
        <v>0.80555649402531859</v>
      </c>
      <c r="N229" s="302">
        <f>SUM(K229:M229)</f>
        <v>1.808614293598354</v>
      </c>
    </row>
    <row r="230" spans="1:14" x14ac:dyDescent="0.2">
      <c r="A230" s="282" t="s">
        <v>365</v>
      </c>
      <c r="B230" s="302">
        <f>'Ind T6'!V89</f>
        <v>4.6610750373221324</v>
      </c>
      <c r="C230" s="299" t="str">
        <f>CONCATENATE("(",ROUND((B230/$H231)*100,1),")")</f>
        <v>(14.4)</v>
      </c>
      <c r="D230" s="302">
        <f>'Ind T6'!W89</f>
        <v>2.534786086248471</v>
      </c>
      <c r="E230" s="299" t="str">
        <f>CONCATENATE("(",ROUND((D230/$H231)*100,1),")")</f>
        <v>(7.8)</v>
      </c>
      <c r="F230" s="302">
        <f>'Ind T6'!X89</f>
        <v>0.8624023210909193</v>
      </c>
      <c r="G230" s="299" t="str">
        <f>CONCATENATE("(",ROUND((F230/$H231)*100,1),")")</f>
        <v>(2.7)</v>
      </c>
      <c r="H230" s="302">
        <f t="shared" ref="H230" si="181">SUM(B230,D230,F230)</f>
        <v>8.058263444661522</v>
      </c>
      <c r="I230" s="299" t="str">
        <f>CONCATENATE("(",ROUND((H230/$H231)*100,1),")")</f>
        <v>(24.9)</v>
      </c>
      <c r="K230" s="302">
        <f t="shared" ref="K230:K231" si="182">B230-B220</f>
        <v>0.65773912533265033</v>
      </c>
      <c r="L230" s="302">
        <f t="shared" ref="L230:L231" si="183">D230-D220</f>
        <v>0.47616978955760203</v>
      </c>
      <c r="M230" s="302">
        <f t="shared" ref="M230:M231" si="184">F230-F220</f>
        <v>6.2476791511316354E-2</v>
      </c>
      <c r="N230" s="302">
        <f t="shared" ref="N230:N231" si="185">SUM(K230:M230)</f>
        <v>1.1963857064015686</v>
      </c>
    </row>
    <row r="231" spans="1:14" x14ac:dyDescent="0.2">
      <c r="A231" s="282" t="s">
        <v>363</v>
      </c>
      <c r="B231" s="302">
        <f>SUM(B229:B230)</f>
        <v>20.77129038332302</v>
      </c>
      <c r="C231" s="299" t="str">
        <f>CONCATENATE("(",ROUND((B231/$H231)*100,1),")")</f>
        <v>(64.3)</v>
      </c>
      <c r="D231" s="302">
        <f>SUM(D229:D230)</f>
        <v>4.9422893742171166</v>
      </c>
      <c r="E231" s="299" t="str">
        <f>CONCATENATE("(",ROUND((D231/$H231)*100,1),")")</f>
        <v>(15.3)</v>
      </c>
      <c r="F231" s="302">
        <f>SUM(F229:F230)</f>
        <v>6.5994202424598249</v>
      </c>
      <c r="G231" s="299" t="str">
        <f>CONCATENATE("(",ROUND((F231/$H231)*100,1),")")</f>
        <v>(20.4)</v>
      </c>
      <c r="H231" s="302">
        <f>SUM(H229:H230)</f>
        <v>32.31299999999996</v>
      </c>
      <c r="I231" s="299" t="str">
        <f>CONCATENATE("(",ROUND((H231/$H231)*100,1),")")</f>
        <v>(100)</v>
      </c>
      <c r="K231" s="302">
        <f t="shared" si="182"/>
        <v>1.4086779668298171</v>
      </c>
      <c r="L231" s="302">
        <f t="shared" si="183"/>
        <v>0.72828874763346896</v>
      </c>
      <c r="M231" s="302">
        <f t="shared" si="184"/>
        <v>0.86803328553663484</v>
      </c>
      <c r="N231" s="302">
        <f t="shared" si="185"/>
        <v>3.0049999999999208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7.1874300028979841</v>
      </c>
      <c r="C240" s="299" t="str">
        <f>CONCATENATE("(",ROUND((B240/$H242)*100,1),")")</f>
        <v>(17.6)</v>
      </c>
      <c r="D240" s="302">
        <f>'Ind T6'!M99</f>
        <v>8.894452169319516</v>
      </c>
      <c r="E240" s="299" t="str">
        <f>CONCATENATE("(",ROUND((D240/$H242)*100,1),")")</f>
        <v>(21.8)</v>
      </c>
      <c r="F240" s="302">
        <f>'Ind T6'!N99</f>
        <v>1.447620753473049</v>
      </c>
      <c r="G240" s="299" t="str">
        <f>CONCATENATE("(",ROUND((F240/$H242)*100,1),")")</f>
        <v>(3.6)</v>
      </c>
      <c r="H240" s="302">
        <f>SUM(B240,D240,F240)</f>
        <v>17.529502925690551</v>
      </c>
      <c r="I240" s="299" t="str">
        <f>CONCATENATE("(",ROUND((H240/$H242)*100,1),")")</f>
        <v>(43)</v>
      </c>
      <c r="K240" s="302">
        <f>B245-B240</f>
        <v>0.16560869516749666</v>
      </c>
      <c r="L240" s="302">
        <f>D245-D240</f>
        <v>5.9068816063238216E-2</v>
      </c>
      <c r="M240" s="302">
        <f>F245-F240</f>
        <v>6.5054525592072476E-2</v>
      </c>
      <c r="N240" s="302">
        <f>SUM(K240:M240)</f>
        <v>0.28973203682280735</v>
      </c>
    </row>
    <row r="241" spans="1:14" x14ac:dyDescent="0.2">
      <c r="A241" s="282" t="s">
        <v>365</v>
      </c>
      <c r="B241" s="302">
        <f>'Ind T6'!L98</f>
        <v>6.5473720976959484</v>
      </c>
      <c r="C241" s="299" t="str">
        <f>CONCATENATE("(",ROUND((B241/$H242)*100,1),")")</f>
        <v>(16.1)</v>
      </c>
      <c r="D241" s="302">
        <f>'Ind T6'!M98</f>
        <v>15.294025787735706</v>
      </c>
      <c r="E241" s="299" t="str">
        <f>CONCATENATE("(",ROUND((D241/$H242)*100,1),")")</f>
        <v>(37.5)</v>
      </c>
      <c r="F241" s="302">
        <f>'Ind T6'!N98</f>
        <v>1.388099188877769</v>
      </c>
      <c r="G241" s="299" t="str">
        <f>CONCATENATE("(",ROUND((F241/$H242)*100,1),")")</f>
        <v>(3.4)</v>
      </c>
      <c r="H241" s="302">
        <f t="shared" ref="H241" si="186">SUM(B241,D241,F241)</f>
        <v>23.229497074309421</v>
      </c>
      <c r="I241" s="299" t="str">
        <f>CONCATENATE("(",ROUND((H241/$H242)*100,1),")")</f>
        <v>(57)</v>
      </c>
      <c r="K241" s="302">
        <f t="shared" ref="K241:K242" si="187">B246-B241</f>
        <v>0.13992982856851466</v>
      </c>
      <c r="L241" s="302">
        <f t="shared" ref="L241:L242" si="188">D246-D241</f>
        <v>0.32105370594289617</v>
      </c>
      <c r="M241" s="302">
        <f t="shared" ref="M241:M242" si="189">F246-F241</f>
        <v>7.5284428665845837E-2</v>
      </c>
      <c r="N241" s="302">
        <f t="shared" ref="N241:N242" si="190">SUM(K241:M241)</f>
        <v>0.53626796317725667</v>
      </c>
    </row>
    <row r="242" spans="1:14" x14ac:dyDescent="0.2">
      <c r="A242" s="282" t="s">
        <v>363</v>
      </c>
      <c r="B242" s="302">
        <f>SUM(B240:B241)</f>
        <v>13.734802100593932</v>
      </c>
      <c r="C242" s="299" t="str">
        <f>CONCATENATE("(",ROUND((B242/$H242)*100,1),")")</f>
        <v>(33.7)</v>
      </c>
      <c r="D242" s="302">
        <f>SUM(D240:D241)</f>
        <v>24.18847795705522</v>
      </c>
      <c r="E242" s="299" t="str">
        <f>CONCATENATE("(",ROUND((D242/$H242)*100,1),")")</f>
        <v>(59.3)</v>
      </c>
      <c r="F242" s="302">
        <f>SUM(F240:F241)</f>
        <v>2.8357199423508179</v>
      </c>
      <c r="G242" s="299" t="str">
        <f>CONCATENATE("(",ROUND((F242/$H242)*100,1),")")</f>
        <v>(7)</v>
      </c>
      <c r="H242" s="302">
        <f>SUM(H240:H241)</f>
        <v>40.758999999999972</v>
      </c>
      <c r="I242" s="299" t="str">
        <f>CONCATENATE("(",ROUND((H242/$H242)*100,1),")")</f>
        <v>(100)</v>
      </c>
      <c r="K242" s="302">
        <f t="shared" si="187"/>
        <v>0.30553852373601131</v>
      </c>
      <c r="L242" s="302">
        <f t="shared" si="188"/>
        <v>0.38012252200613617</v>
      </c>
      <c r="M242" s="302">
        <f t="shared" si="189"/>
        <v>0.14033895425791831</v>
      </c>
      <c r="N242" s="302">
        <f t="shared" si="190"/>
        <v>0.82600000000006579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7.3530386980654807</v>
      </c>
      <c r="C245" s="299" t="str">
        <f>CONCATENATE("(",ROUND((B245/$H247)*100,1),")")</f>
        <v>(17.7)</v>
      </c>
      <c r="D245" s="302">
        <f>'Ind T6'!R99</f>
        <v>8.9535209853827542</v>
      </c>
      <c r="E245" s="299" t="str">
        <f>CONCATENATE("(",ROUND((D245/$H247)*100,1),")")</f>
        <v>(21.5)</v>
      </c>
      <c r="F245" s="302">
        <f>'Ind T6'!S99</f>
        <v>1.5126752790651214</v>
      </c>
      <c r="G245" s="299" t="str">
        <f>CONCATENATE("(",ROUND((F245/$H247)*100,1),")")</f>
        <v>(3.6)</v>
      </c>
      <c r="H245" s="302">
        <f>SUM(B245,D245,F245)</f>
        <v>17.819234962513356</v>
      </c>
      <c r="I245" s="299" t="str">
        <f>CONCATENATE("(",ROUND((H245/$H247)*100,1),")")</f>
        <v>(42.9)</v>
      </c>
      <c r="K245" s="302">
        <f>B250-B245</f>
        <v>1.1434604324393423</v>
      </c>
      <c r="L245" s="302">
        <f>D250-D245</f>
        <v>1.2203264373223917</v>
      </c>
      <c r="M245" s="302">
        <f>F250-F245</f>
        <v>0.20942660158270066</v>
      </c>
      <c r="N245" s="302">
        <f>SUM(K245:M245)</f>
        <v>2.5732134713444346</v>
      </c>
    </row>
    <row r="246" spans="1:14" x14ac:dyDescent="0.2">
      <c r="A246" s="282" t="s">
        <v>365</v>
      </c>
      <c r="B246" s="302">
        <f>'Ind T6'!Q98</f>
        <v>6.6873019262644631</v>
      </c>
      <c r="C246" s="299" t="str">
        <f>CONCATENATE("(",ROUND((B246/$H247)*100,1),")")</f>
        <v>(16.1)</v>
      </c>
      <c r="D246" s="302">
        <f>'Ind T6'!R98</f>
        <v>15.615079493678602</v>
      </c>
      <c r="E246" s="299" t="str">
        <f>CONCATENATE("(",ROUND((D246/$H247)*100,1),")")</f>
        <v>(37.5)</v>
      </c>
      <c r="F246" s="302">
        <f>'Ind T6'!S98</f>
        <v>1.4633836175436148</v>
      </c>
      <c r="G246" s="299" t="str">
        <f>CONCATENATE("(",ROUND((F246/$H247)*100,1),")")</f>
        <v>(3.5)</v>
      </c>
      <c r="H246" s="302">
        <f t="shared" ref="H246" si="191">SUM(B246,D246,F246)</f>
        <v>23.76576503748668</v>
      </c>
      <c r="I246" s="299" t="str">
        <f>CONCATENATE("(",ROUND((H246/$H247)*100,1),")")</f>
        <v>(57.1)</v>
      </c>
      <c r="K246" s="302">
        <f t="shared" ref="K246:K247" si="192">B251-B246</f>
        <v>0.96596669719478445</v>
      </c>
      <c r="L246" s="302">
        <f t="shared" ref="L246:L247" si="193">D251-D246</f>
        <v>2.0684605606128468</v>
      </c>
      <c r="M246" s="302">
        <f t="shared" ref="M246:M247" si="194">F251-F246</f>
        <v>0.19735927084784266</v>
      </c>
      <c r="N246" s="302">
        <f t="shared" ref="N246:N247" si="195">SUM(K246:M246)</f>
        <v>3.2317865286554737</v>
      </c>
    </row>
    <row r="247" spans="1:14" x14ac:dyDescent="0.2">
      <c r="A247" s="282" t="s">
        <v>363</v>
      </c>
      <c r="B247" s="302">
        <f>SUM(B245:B246)</f>
        <v>14.040340624329943</v>
      </c>
      <c r="C247" s="299" t="str">
        <f>CONCATENATE("(",ROUND((B247/$H247)*100,1),")")</f>
        <v>(33.8)</v>
      </c>
      <c r="D247" s="302">
        <f>SUM(D245:D246)</f>
        <v>24.568600479061356</v>
      </c>
      <c r="E247" s="299" t="str">
        <f>CONCATENATE("(",ROUND((D247/$H247)*100,1),")")</f>
        <v>(59.1)</v>
      </c>
      <c r="F247" s="302">
        <f>SUM(F245:F246)</f>
        <v>2.9760588966087362</v>
      </c>
      <c r="G247" s="299" t="str">
        <f>CONCATENATE("(",ROUND((F247/$H247)*100,1),")")</f>
        <v>(7.2)</v>
      </c>
      <c r="H247" s="302">
        <f>SUM(H245:H246)</f>
        <v>41.585000000000036</v>
      </c>
      <c r="I247" s="299" t="str">
        <f>CONCATENATE("(",ROUND((H247/$H247)*100,1),")")</f>
        <v>(100)</v>
      </c>
      <c r="K247" s="302">
        <f t="shared" si="192"/>
        <v>2.1094271296341276</v>
      </c>
      <c r="L247" s="302">
        <f t="shared" si="193"/>
        <v>3.2887869979352367</v>
      </c>
      <c r="M247" s="302">
        <f t="shared" si="194"/>
        <v>0.40678587243054354</v>
      </c>
      <c r="N247" s="302">
        <f t="shared" si="195"/>
        <v>5.8049999999999073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8.496499130504823</v>
      </c>
      <c r="C250" s="299" t="str">
        <f>CONCATENATE("(",ROUND((B250/$H252)*100,1),")")</f>
        <v>(17.9)</v>
      </c>
      <c r="D250" s="302">
        <f>'Ind T6'!W99</f>
        <v>10.173847422705146</v>
      </c>
      <c r="E250" s="299" t="str">
        <f>CONCATENATE("(",ROUND((D250/$H252)*100,1),")")</f>
        <v>(21.5)</v>
      </c>
      <c r="F250" s="302">
        <f>'Ind T6'!X99</f>
        <v>1.7221018806478221</v>
      </c>
      <c r="G250" s="299" t="str">
        <f>CONCATENATE("(",ROUND((F250/$H252)*100,1),")")</f>
        <v>(3.6)</v>
      </c>
      <c r="H250" s="302">
        <f>SUM(B250,D250,F250)</f>
        <v>20.39244843385779</v>
      </c>
      <c r="I250" s="299" t="str">
        <f>CONCATENATE("(",ROUND((H250/$H252)*100,1),")")</f>
        <v>(43)</v>
      </c>
      <c r="K250" s="302">
        <f>B250-B240</f>
        <v>1.3090691276068389</v>
      </c>
      <c r="L250" s="302">
        <f>D250-D240</f>
        <v>1.2793952533856299</v>
      </c>
      <c r="M250" s="302">
        <f>F250-F240</f>
        <v>0.27448112717477313</v>
      </c>
      <c r="N250" s="302">
        <f>SUM(K250:M250)</f>
        <v>2.8629455081672419</v>
      </c>
    </row>
    <row r="251" spans="1:14" x14ac:dyDescent="0.2">
      <c r="A251" s="282" t="s">
        <v>365</v>
      </c>
      <c r="B251" s="302">
        <f>'Ind T6'!V98</f>
        <v>7.6532686234592475</v>
      </c>
      <c r="C251" s="299" t="str">
        <f>CONCATENATE("(",ROUND((B251/$H252)*100,1),")")</f>
        <v>(16.1)</v>
      </c>
      <c r="D251" s="302">
        <f>'Ind T6'!W98</f>
        <v>17.683540054291448</v>
      </c>
      <c r="E251" s="299" t="str">
        <f>CONCATENATE("(",ROUND((D251/$H252)*100,1),")")</f>
        <v>(37.3)</v>
      </c>
      <c r="F251" s="302">
        <f>'Ind T6'!X98</f>
        <v>1.6607428883914575</v>
      </c>
      <c r="G251" s="299" t="str">
        <f>CONCATENATE("(",ROUND((F251/$H252)*100,1),")")</f>
        <v>(3.5)</v>
      </c>
      <c r="H251" s="302">
        <f t="shared" ref="H251" si="196">SUM(B251,D251,F251)</f>
        <v>26.997551566142153</v>
      </c>
      <c r="I251" s="299" t="str">
        <f>CONCATENATE("(",ROUND((H251/$H252)*100,1),")")</f>
        <v>(57)</v>
      </c>
      <c r="K251" s="302">
        <f t="shared" ref="K251:K252" si="197">B251-B241</f>
        <v>1.1058965257632991</v>
      </c>
      <c r="L251" s="302">
        <f t="shared" ref="L251:L252" si="198">D251-D241</f>
        <v>2.3895142665557429</v>
      </c>
      <c r="M251" s="302">
        <f t="shared" ref="M251:M252" si="199">F251-F241</f>
        <v>0.2726436995136885</v>
      </c>
      <c r="N251" s="302">
        <f t="shared" ref="N251:N252" si="200">SUM(K251:M251)</f>
        <v>3.7680544918327303</v>
      </c>
    </row>
    <row r="252" spans="1:14" x14ac:dyDescent="0.2">
      <c r="A252" s="282" t="s">
        <v>363</v>
      </c>
      <c r="B252" s="302">
        <f>SUM(B250:B251)</f>
        <v>16.14976775396407</v>
      </c>
      <c r="C252" s="299" t="str">
        <f>CONCATENATE("(",ROUND((B252/$H252)*100,1),")")</f>
        <v>(34.1)</v>
      </c>
      <c r="D252" s="302">
        <f>SUM(D250:D251)</f>
        <v>27.857387476996593</v>
      </c>
      <c r="E252" s="299" t="str">
        <f>CONCATENATE("(",ROUND((D252/$H252)*100,1),")")</f>
        <v>(58.8)</v>
      </c>
      <c r="F252" s="302">
        <f>SUM(F250:F251)</f>
        <v>3.3828447690392798</v>
      </c>
      <c r="G252" s="299" t="str">
        <f>CONCATENATE("(",ROUND((F252/$H252)*100,1),")")</f>
        <v>(7.1)</v>
      </c>
      <c r="H252" s="302">
        <f>SUM(H250:H251)</f>
        <v>47.389999999999944</v>
      </c>
      <c r="I252" s="299" t="str">
        <f>CONCATENATE("(",ROUND((H252/$H252)*100,1),")")</f>
        <v>(100)</v>
      </c>
      <c r="K252" s="302">
        <f t="shared" si="197"/>
        <v>2.4149656533701389</v>
      </c>
      <c r="L252" s="302">
        <f t="shared" si="198"/>
        <v>3.6689095199413728</v>
      </c>
      <c r="M252" s="302">
        <f t="shared" si="199"/>
        <v>0.54712482668846185</v>
      </c>
      <c r="N252" s="302">
        <f t="shared" si="200"/>
        <v>6.6309999999999736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2.8543129251475774</v>
      </c>
      <c r="C261" s="299" t="str">
        <f>CONCATENATE("(",ROUND((B261/$H263)*100,1),")")</f>
        <v>(30.6)</v>
      </c>
      <c r="D261" s="302">
        <f>'Ind T6'!M108</f>
        <v>0.77643537415032815</v>
      </c>
      <c r="E261" s="299" t="str">
        <f>CONCATENATE("(",ROUND((D261/$H263)*100,1),")")</f>
        <v>(8.3)</v>
      </c>
      <c r="F261" s="302">
        <f>'Ind T6'!N108</f>
        <v>1.5004897959376235</v>
      </c>
      <c r="G261" s="299" t="str">
        <f>CONCATENATE("(",ROUND((F261/$H263)*100,1),")")</f>
        <v>(16.1)</v>
      </c>
      <c r="H261" s="302">
        <f>SUM(B261,D261,F261)</f>
        <v>5.1312380952355294</v>
      </c>
      <c r="I261" s="299" t="str">
        <f>CONCATENATE("(",ROUND((H261/$H263)*100,1),")")</f>
        <v>(55)</v>
      </c>
      <c r="K261" s="302">
        <f>B266-B261</f>
        <v>-0.11768356849872275</v>
      </c>
      <c r="L261" s="302">
        <f>D266-D261</f>
        <v>7.5136399802924192E-3</v>
      </c>
      <c r="M261" s="302">
        <f>F266-F261</f>
        <v>-4.4969779958361489E-2</v>
      </c>
      <c r="N261" s="302">
        <f>SUM(K261:M261)</f>
        <v>-0.15513970847679182</v>
      </c>
    </row>
    <row r="262" spans="1:14" x14ac:dyDescent="0.2">
      <c r="A262" s="282" t="s">
        <v>365</v>
      </c>
      <c r="B262" s="302">
        <f>'Ind T6'!L107</f>
        <v>2.4675918367371308</v>
      </c>
      <c r="C262" s="299" t="str">
        <f>CONCATENATE("(",ROUND((B262/$H263)*100,1),")")</f>
        <v>(26.5)</v>
      </c>
      <c r="D262" s="302">
        <f>'Ind T6'!M107</f>
        <v>1.1260408163236462</v>
      </c>
      <c r="E262" s="299" t="str">
        <f>CONCATENATE("(",ROUND((D262/$H263)*100,1),")")</f>
        <v>(12.1)</v>
      </c>
      <c r="F262" s="302">
        <f>'Ind T6'!N107</f>
        <v>0.60312925170369569</v>
      </c>
      <c r="G262" s="299" t="str">
        <f>CONCATENATE("(",ROUND((F262/$H263)*100,1),")")</f>
        <v>(6.5)</v>
      </c>
      <c r="H262" s="302">
        <f t="shared" ref="H262" si="201">SUM(B262,D262,F262)</f>
        <v>4.1967619047644726</v>
      </c>
      <c r="I262" s="299" t="str">
        <f>CONCATENATE("(",ROUND((H262/$H263)*100,1),")")</f>
        <v>(45)</v>
      </c>
      <c r="K262" s="302">
        <f t="shared" ref="K262:K263" si="202">B267-B262</f>
        <v>-9.1471143624882068E-2</v>
      </c>
      <c r="L262" s="302">
        <f t="shared" ref="L262:L263" si="203">D267-D262</f>
        <v>-2.5335644717028538E-2</v>
      </c>
      <c r="M262" s="302">
        <f t="shared" ref="M262:M263" si="204">F267-F262</f>
        <v>-2.8053503181314055E-2</v>
      </c>
      <c r="N262" s="302">
        <f t="shared" ref="N262:N263" si="205">SUM(K262:M262)</f>
        <v>-0.14486029152322466</v>
      </c>
    </row>
    <row r="263" spans="1:14" x14ac:dyDescent="0.2">
      <c r="A263" s="282" t="s">
        <v>363</v>
      </c>
      <c r="B263" s="302">
        <f>SUM(B261:B262)</f>
        <v>5.3219047618847082</v>
      </c>
      <c r="C263" s="299" t="str">
        <f>CONCATENATE("(",ROUND((B263/$H263)*100,1),")")</f>
        <v>(57.1)</v>
      </c>
      <c r="D263" s="302">
        <f>SUM(D261:D262)</f>
        <v>1.9024761904739744</v>
      </c>
      <c r="E263" s="299" t="str">
        <f>CONCATENATE("(",ROUND((D263/$H263)*100,1),")")</f>
        <v>(20.4)</v>
      </c>
      <c r="F263" s="302">
        <f>SUM(F261:F262)</f>
        <v>2.1036190476413195</v>
      </c>
      <c r="G263" s="299" t="str">
        <f>CONCATENATE("(",ROUND((F263/$H263)*100,1),")")</f>
        <v>(22.6)</v>
      </c>
      <c r="H263" s="302">
        <f>SUM(H261:H262)</f>
        <v>9.328000000000003</v>
      </c>
      <c r="I263" s="299" t="str">
        <f>CONCATENATE("(",ROUND((H263/$H263)*100,1),")")</f>
        <v>(100)</v>
      </c>
      <c r="K263" s="302">
        <f t="shared" si="202"/>
        <v>-0.20915471212360437</v>
      </c>
      <c r="L263" s="302">
        <f t="shared" si="203"/>
        <v>-1.7822004736736119E-2</v>
      </c>
      <c r="M263" s="302">
        <f t="shared" si="204"/>
        <v>-7.3023283139675765E-2</v>
      </c>
      <c r="N263" s="302">
        <f t="shared" si="205"/>
        <v>-0.30000000000001625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2.7366293566488546</v>
      </c>
      <c r="C266" s="299" t="str">
        <f>CONCATENATE("(",ROUND((B266/$H268)*100,1),")")</f>
        <v>(30.3)</v>
      </c>
      <c r="D266" s="302">
        <f>'Ind T6'!R108</f>
        <v>0.78394901413062057</v>
      </c>
      <c r="E266" s="299" t="str">
        <f>CONCATENATE("(",ROUND((D266/$H268)*100,1),")")</f>
        <v>(8.7)</v>
      </c>
      <c r="F266" s="302">
        <f>'Ind T6'!S108</f>
        <v>1.4555200159792621</v>
      </c>
      <c r="G266" s="299" t="str">
        <f>CONCATENATE("(",ROUND((F266/$H268)*100,1),")")</f>
        <v>(16.1)</v>
      </c>
      <c r="H266" s="302">
        <f>SUM(B266,D266,F266)</f>
        <v>4.9760983867587374</v>
      </c>
      <c r="I266" s="299" t="str">
        <f>CONCATENATE("(",ROUND((H266/$H268)*100,1),")")</f>
        <v>(55.1)</v>
      </c>
      <c r="K266" s="302">
        <f>B271-B266</f>
        <v>-7.6133548746148083E-2</v>
      </c>
      <c r="L266" s="302">
        <f>D271-D266</f>
        <v>3.7617368575644461E-2</v>
      </c>
      <c r="M266" s="302">
        <f>F271-F266</f>
        <v>-1.1482169551225496E-2</v>
      </c>
      <c r="N266" s="302">
        <f>SUM(K266:M266)</f>
        <v>-4.9998349721729118E-2</v>
      </c>
    </row>
    <row r="267" spans="1:14" x14ac:dyDescent="0.2">
      <c r="A267" s="282" t="s">
        <v>365</v>
      </c>
      <c r="B267" s="302">
        <f>'Ind T6'!Q107</f>
        <v>2.3761206931122487</v>
      </c>
      <c r="C267" s="299" t="str">
        <f>CONCATENATE("(",ROUND((B267/$H268)*100,1),")")</f>
        <v>(26.3)</v>
      </c>
      <c r="D267" s="302">
        <f>'Ind T6'!R107</f>
        <v>1.1007051716066176</v>
      </c>
      <c r="E267" s="299" t="str">
        <f>CONCATENATE("(",ROUND((D267/$H268)*100,1),")")</f>
        <v>(12.2)</v>
      </c>
      <c r="F267" s="302">
        <f>'Ind T6'!S107</f>
        <v>0.57507574852238164</v>
      </c>
      <c r="G267" s="299" t="str">
        <f>CONCATENATE("(",ROUND((F267/$H268)*100,1),")")</f>
        <v>(6.4)</v>
      </c>
      <c r="H267" s="302">
        <f t="shared" ref="H267" si="206">SUM(B267,D267,F267)</f>
        <v>4.051901613241248</v>
      </c>
      <c r="I267" s="299" t="str">
        <f>CONCATENATE("(",ROUND((H267/$H268)*100,1),")")</f>
        <v>(44.9)</v>
      </c>
      <c r="K267" s="302">
        <f t="shared" ref="K267:K268" si="207">B272-B267</f>
        <v>-2.1763307340879834E-2</v>
      </c>
      <c r="L267" s="302">
        <f t="shared" ref="L267:L268" si="208">D272-D267</f>
        <v>-1.6777261584519199E-2</v>
      </c>
      <c r="M267" s="302">
        <f t="shared" ref="M267:M268" si="209">F272-F267</f>
        <v>-3.4461081352857525E-2</v>
      </c>
      <c r="N267" s="302">
        <f t="shared" ref="N267:N268" si="210">SUM(K267:M267)</f>
        <v>-7.3001650278256558E-2</v>
      </c>
    </row>
    <row r="268" spans="1:14" x14ac:dyDescent="0.2">
      <c r="A268" s="282" t="s">
        <v>363</v>
      </c>
      <c r="B268" s="302">
        <f>SUM(B266:B267)</f>
        <v>5.1127500497611038</v>
      </c>
      <c r="C268" s="299" t="str">
        <f>CONCATENATE("(",ROUND((B268/$H268)*100,1),")")</f>
        <v>(56.6)</v>
      </c>
      <c r="D268" s="302">
        <f>SUM(D266:D267)</f>
        <v>1.8846541857372383</v>
      </c>
      <c r="E268" s="299" t="str">
        <f>CONCATENATE("(",ROUND((D268/$H268)*100,1),")")</f>
        <v>(20.9)</v>
      </c>
      <c r="F268" s="302">
        <f>SUM(F266:F267)</f>
        <v>2.0305957645016437</v>
      </c>
      <c r="G268" s="299" t="str">
        <f>CONCATENATE("(",ROUND((F268/$H268)*100,1),")")</f>
        <v>(22.5)</v>
      </c>
      <c r="H268" s="302">
        <f>SUM(H266:H267)</f>
        <v>9.0279999999999845</v>
      </c>
      <c r="I268" s="299" t="str">
        <f>CONCATENATE("(",ROUND((H268/$H268)*100,1),")")</f>
        <v>(100)</v>
      </c>
      <c r="K268" s="302">
        <f t="shared" si="207"/>
        <v>-9.7896856087028361E-2</v>
      </c>
      <c r="L268" s="302">
        <f t="shared" si="208"/>
        <v>2.084010699112504E-2</v>
      </c>
      <c r="M268" s="302">
        <f t="shared" si="209"/>
        <v>-4.5943250904083133E-2</v>
      </c>
      <c r="N268" s="302">
        <f t="shared" si="210"/>
        <v>-0.12299999999998645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2.6604958079027066</v>
      </c>
      <c r="C271" s="299" t="str">
        <f>CONCATENATE("(",ROUND((B271/$H273)*100,1),")")</f>
        <v>(29.9)</v>
      </c>
      <c r="D271" s="302">
        <f>'Ind T6'!W108</f>
        <v>0.82156638270626503</v>
      </c>
      <c r="E271" s="299" t="str">
        <f>CONCATENATE("(",ROUND((D271/$H273)*100,1),")")</f>
        <v>(9.2)</v>
      </c>
      <c r="F271" s="302">
        <f>'Ind T6'!X108</f>
        <v>1.4440378464280366</v>
      </c>
      <c r="G271" s="299" t="str">
        <f>CONCATENATE("(",ROUND((F271/$H273)*100,1),")")</f>
        <v>(16.2)</v>
      </c>
      <c r="H271" s="302">
        <f>SUM(B271,D271,F271)</f>
        <v>4.9261000370370081</v>
      </c>
      <c r="I271" s="299" t="str">
        <f>CONCATENATE("(",ROUND((H271/$H273)*100,1),")")</f>
        <v>(55.3)</v>
      </c>
      <c r="K271" s="302">
        <f>B271-B261</f>
        <v>-0.19381711724487083</v>
      </c>
      <c r="L271" s="302">
        <f>D271-D261</f>
        <v>4.513100855593688E-2</v>
      </c>
      <c r="M271" s="302">
        <f>F271-F261</f>
        <v>-5.6451949509586985E-2</v>
      </c>
      <c r="N271" s="302">
        <f>SUM(K271:M271)</f>
        <v>-0.20513805819852093</v>
      </c>
    </row>
    <row r="272" spans="1:14" x14ac:dyDescent="0.2">
      <c r="A272" s="282" t="s">
        <v>365</v>
      </c>
      <c r="B272" s="302">
        <f>'Ind T6'!V107</f>
        <v>2.3543573857713689</v>
      </c>
      <c r="C272" s="299" t="str">
        <f>CONCATENATE("(",ROUND((B272/$H273)*100,1),")")</f>
        <v>(26.4)</v>
      </c>
      <c r="D272" s="302">
        <f>'Ind T6'!W107</f>
        <v>1.0839279100220984</v>
      </c>
      <c r="E272" s="299" t="str">
        <f>CONCATENATE("(",ROUND((D272/$H273)*100,1),")")</f>
        <v>(12.2)</v>
      </c>
      <c r="F272" s="302">
        <f>'Ind T6'!X107</f>
        <v>0.54061466716952411</v>
      </c>
      <c r="G272" s="299" t="str">
        <f>CONCATENATE("(",ROUND((F272/$H273)*100,1),")")</f>
        <v>(6.1)</v>
      </c>
      <c r="H272" s="302">
        <f t="shared" ref="H272" si="211">SUM(B272,D272,F272)</f>
        <v>3.9788999629629918</v>
      </c>
      <c r="I272" s="299" t="str">
        <f>CONCATENATE("(",ROUND((H272/$H273)*100,1),")")</f>
        <v>(44.7)</v>
      </c>
      <c r="K272" s="302">
        <f t="shared" ref="K272:K273" si="212">B272-B262</f>
        <v>-0.1132344509657619</v>
      </c>
      <c r="L272" s="302">
        <f t="shared" ref="L272:L273" si="213">D272-D262</f>
        <v>-4.2112906301547737E-2</v>
      </c>
      <c r="M272" s="302">
        <f t="shared" ref="M272:M273" si="214">F272-F262</f>
        <v>-6.251458453417158E-2</v>
      </c>
      <c r="N272" s="302">
        <f t="shared" ref="N272:N273" si="215">SUM(K272:M272)</f>
        <v>-0.21786194180148122</v>
      </c>
    </row>
    <row r="273" spans="1:14" x14ac:dyDescent="0.2">
      <c r="A273" s="282" t="s">
        <v>363</v>
      </c>
      <c r="B273" s="302">
        <f>SUM(B271:B272)</f>
        <v>5.0148531936740754</v>
      </c>
      <c r="C273" s="299" t="str">
        <f>CONCATENATE("(",ROUND((B273/$H273)*100,1),")")</f>
        <v>(56.3)</v>
      </c>
      <c r="D273" s="302">
        <f>SUM(D271:D272)</f>
        <v>1.9054942927283633</v>
      </c>
      <c r="E273" s="299" t="str">
        <f>CONCATENATE("(",ROUND((D273/$H273)*100,1),")")</f>
        <v>(21.4)</v>
      </c>
      <c r="F273" s="302">
        <f>SUM(F271:F272)</f>
        <v>1.9846525135975606</v>
      </c>
      <c r="G273" s="299" t="str">
        <f>CONCATENATE("(",ROUND((F273/$H273)*100,1),")")</f>
        <v>(22.3)</v>
      </c>
      <c r="H273" s="302">
        <f>SUM(H271:H272)</f>
        <v>8.9049999999999994</v>
      </c>
      <c r="I273" s="299" t="str">
        <f>CONCATENATE("(",ROUND((H273/$H273)*100,1),")")</f>
        <v>(100)</v>
      </c>
      <c r="K273" s="302">
        <f t="shared" si="212"/>
        <v>-0.30705156821063273</v>
      </c>
      <c r="L273" s="302">
        <f t="shared" si="213"/>
        <v>3.0181022543889213E-3</v>
      </c>
      <c r="M273" s="302">
        <f t="shared" si="214"/>
        <v>-0.1189665340437589</v>
      </c>
      <c r="N273" s="302">
        <f t="shared" si="215"/>
        <v>-0.42300000000000271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15.953310758659546</v>
      </c>
      <c r="C282" s="299" t="str">
        <f>CONCATENATE("(",ROUND((B282/$H284)*100,1),")")</f>
        <v>(59.1)</v>
      </c>
      <c r="D282" s="302">
        <f>'Ind T6'!M117</f>
        <v>1.4833377812923267</v>
      </c>
      <c r="E282" s="299" t="str">
        <f>CONCATENATE("(",ROUND((D282/$H284)*100,1),")")</f>
        <v>(5.5)</v>
      </c>
      <c r="F282" s="302">
        <f>'Ind T6'!N117</f>
        <v>1.6861984360627533</v>
      </c>
      <c r="G282" s="299" t="str">
        <f>CONCATENATE("(",ROUND((F282/$H284)*100,1),")")</f>
        <v>(6.2)</v>
      </c>
      <c r="H282" s="302">
        <f>SUM(B282,D282,F282)</f>
        <v>19.122846976014625</v>
      </c>
      <c r="I282" s="299" t="str">
        <f>CONCATENATE("(",ROUND((H282/$H284)*100,1),")")</f>
        <v>(70.8)</v>
      </c>
      <c r="K282" s="302">
        <f>B287-B282</f>
        <v>0.55710836179621559</v>
      </c>
      <c r="L282" s="302">
        <f>D287-D282</f>
        <v>7.4902414103949377E-2</v>
      </c>
      <c r="M282" s="302">
        <f>F287-F282</f>
        <v>0.11189551609482939</v>
      </c>
      <c r="N282" s="302">
        <f>SUM(K282:M282)</f>
        <v>0.74390629199499436</v>
      </c>
    </row>
    <row r="283" spans="1:14" x14ac:dyDescent="0.2">
      <c r="A283" s="282" t="s">
        <v>365</v>
      </c>
      <c r="B283" s="302">
        <f>'Ind T6'!L116</f>
        <v>6.1862808906112603</v>
      </c>
      <c r="C283" s="299" t="str">
        <f>CONCATENATE("(",ROUND((B283/$H284)*100,1),")")</f>
        <v>(22.9)</v>
      </c>
      <c r="D283" s="302">
        <f>'Ind T6'!M116</f>
        <v>1.4952897625651762</v>
      </c>
      <c r="E283" s="299" t="str">
        <f>CONCATENATE("(",ROUND((D283/$H284)*100,1),")")</f>
        <v>(5.5)</v>
      </c>
      <c r="F283" s="302">
        <f>'Ind T6'!N116</f>
        <v>0.21158237080895484</v>
      </c>
      <c r="G283" s="299" t="str">
        <f>CONCATENATE("(",ROUND((F283/$H284)*100,1),")")</f>
        <v>(0.8)</v>
      </c>
      <c r="H283" s="302">
        <f t="shared" ref="H283" si="216">SUM(B283,D283,F283)</f>
        <v>7.8931530239853913</v>
      </c>
      <c r="I283" s="299" t="str">
        <f>CONCATENATE("(",ROUND((H283/$H284)*100,1),")")</f>
        <v>(29.2)</v>
      </c>
      <c r="K283" s="302">
        <f t="shared" ref="K283:K284" si="217">B288-B283</f>
        <v>0.41309615649120079</v>
      </c>
      <c r="L283" s="302">
        <f t="shared" ref="L283:L284" si="218">D288-D283</f>
        <v>4.1910629627691875E-2</v>
      </c>
      <c r="M283" s="302">
        <f t="shared" ref="M283:M284" si="219">F288-F283</f>
        <v>1.2086921886145602E-2</v>
      </c>
      <c r="N283" s="302">
        <f t="shared" ref="N283:N284" si="220">SUM(K283:M283)</f>
        <v>0.46709370800503824</v>
      </c>
    </row>
    <row r="284" spans="1:14" x14ac:dyDescent="0.2">
      <c r="A284" s="282" t="s">
        <v>363</v>
      </c>
      <c r="B284" s="302">
        <f>SUM(B282:B283)</f>
        <v>22.139591649270805</v>
      </c>
      <c r="C284" s="299" t="str">
        <f>CONCATENATE("(",ROUND((B284/$H284)*100,1),")")</f>
        <v>(81.9)</v>
      </c>
      <c r="D284" s="302">
        <f>SUM(D282:D283)</f>
        <v>2.9786275438575029</v>
      </c>
      <c r="E284" s="299" t="str">
        <f>CONCATENATE("(",ROUND((D284/$H284)*100,1),")")</f>
        <v>(11)</v>
      </c>
      <c r="F284" s="302">
        <f>SUM(F282:F283)</f>
        <v>1.8977808068717081</v>
      </c>
      <c r="G284" s="299" t="str">
        <f>CONCATENATE("(",ROUND((F284/$H284)*100,1),")")</f>
        <v>(7)</v>
      </c>
      <c r="H284" s="302">
        <f>SUM(H282:H283)</f>
        <v>27.016000000000016</v>
      </c>
      <c r="I284" s="299" t="str">
        <f>CONCATENATE("(",ROUND((H284/$H284)*100,1),")")</f>
        <v>(100)</v>
      </c>
      <c r="K284" s="302">
        <f t="shared" si="217"/>
        <v>0.97020451828741727</v>
      </c>
      <c r="L284" s="302">
        <f t="shared" si="218"/>
        <v>0.11681304373164147</v>
      </c>
      <c r="M284" s="302">
        <f t="shared" si="219"/>
        <v>0.12398243798097486</v>
      </c>
      <c r="N284" s="302">
        <f t="shared" si="220"/>
        <v>1.2110000000000336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16.510419120455762</v>
      </c>
      <c r="C287" s="299" t="str">
        <f>CONCATENATE("(",ROUND((B287/$H289)*100,1),")")</f>
        <v>(58.5)</v>
      </c>
      <c r="D287" s="302">
        <f>'Ind T6'!R117</f>
        <v>1.5582401953962761</v>
      </c>
      <c r="E287" s="299" t="str">
        <f>CONCATENATE("(",ROUND((D287/$H289)*100,1),")")</f>
        <v>(5.5)</v>
      </c>
      <c r="F287" s="302">
        <f>'Ind T6'!S117</f>
        <v>1.7980939521575827</v>
      </c>
      <c r="G287" s="299" t="str">
        <f>CONCATENATE("(",ROUND((F287/$H289)*100,1),")")</f>
        <v>(6.4)</v>
      </c>
      <c r="H287" s="302">
        <f>SUM(B287,D287,F287)</f>
        <v>19.866753268009621</v>
      </c>
      <c r="I287" s="299" t="str">
        <f>CONCATENATE("(",ROUND((H287/$H289)*100,1),")")</f>
        <v>(70.4)</v>
      </c>
      <c r="K287" s="302">
        <f>B292-B287</f>
        <v>0.59157508763304634</v>
      </c>
      <c r="L287" s="302">
        <f>D292-D287</f>
        <v>8.6562667683349304E-2</v>
      </c>
      <c r="M287" s="302">
        <f>F292-F287</f>
        <v>0.12684091838489397</v>
      </c>
      <c r="N287" s="302">
        <f>SUM(K287:M287)</f>
        <v>0.80497867370128962</v>
      </c>
    </row>
    <row r="288" spans="1:14" x14ac:dyDescent="0.2">
      <c r="A288" s="282" t="s">
        <v>365</v>
      </c>
      <c r="B288" s="302">
        <f>'Ind T6'!Q116</f>
        <v>6.5993770471024611</v>
      </c>
      <c r="C288" s="299" t="str">
        <f>CONCATENATE("(",ROUND((B288/$H289)*100,1),")")</f>
        <v>(23.4)</v>
      </c>
      <c r="D288" s="302">
        <f>'Ind T6'!R116</f>
        <v>1.5372003921928681</v>
      </c>
      <c r="E288" s="299" t="str">
        <f>CONCATENATE("(",ROUND((D288/$H289)*100,1),")")</f>
        <v>(5.4)</v>
      </c>
      <c r="F288" s="302">
        <f>'Ind T6'!S116</f>
        <v>0.22366929269510044</v>
      </c>
      <c r="G288" s="299" t="str">
        <f>CONCATENATE("(",ROUND((F288/$H289)*100,1),")")</f>
        <v>(0.8)</v>
      </c>
      <c r="H288" s="302">
        <f t="shared" ref="H288" si="221">SUM(B288,D288,F288)</f>
        <v>8.360246731990431</v>
      </c>
      <c r="I288" s="299" t="str">
        <f>CONCATENATE("(",ROUND((H288/$H289)*100,1),")")</f>
        <v>(29.6)</v>
      </c>
      <c r="K288" s="302">
        <f t="shared" ref="K288:K289" si="222">B293-B288</f>
        <v>0.60851028773003613</v>
      </c>
      <c r="L288" s="302">
        <f t="shared" ref="L288:L289" si="223">D293-D288</f>
        <v>1.7791630570331174E-2</v>
      </c>
      <c r="M288" s="302">
        <f t="shared" ref="M288:M289" si="224">F293-F288</f>
        <v>1.1719407998332404E-2</v>
      </c>
      <c r="N288" s="302">
        <f t="shared" ref="N288:N289" si="225">SUM(K288:M288)</f>
        <v>0.63802132629869968</v>
      </c>
    </row>
    <row r="289" spans="1:14" x14ac:dyDescent="0.2">
      <c r="A289" s="282" t="s">
        <v>363</v>
      </c>
      <c r="B289" s="302">
        <f>SUM(B287:B288)</f>
        <v>23.109796167558223</v>
      </c>
      <c r="C289" s="299" t="str">
        <f>CONCATENATE("(",ROUND((B289/$H289)*100,1),")")</f>
        <v>(81.9)</v>
      </c>
      <c r="D289" s="302">
        <f>SUM(D287:D288)</f>
        <v>3.0954405875891444</v>
      </c>
      <c r="E289" s="299" t="str">
        <f>CONCATENATE("(",ROUND((D289/$H289)*100,1),")")</f>
        <v>(11)</v>
      </c>
      <c r="F289" s="302">
        <f>SUM(F287:F288)</f>
        <v>2.021763244852683</v>
      </c>
      <c r="G289" s="299" t="str">
        <f>CONCATENATE("(",ROUND((F289/$H289)*100,1),")")</f>
        <v>(7.2)</v>
      </c>
      <c r="H289" s="302">
        <f>SUM(H287:H288)</f>
        <v>28.227000000000054</v>
      </c>
      <c r="I289" s="299" t="str">
        <f>CONCATENATE("(",ROUND((H289/$H289)*100,1),")")</f>
        <v>(100)</v>
      </c>
      <c r="K289" s="302">
        <f t="shared" si="222"/>
        <v>1.2000853753630807</v>
      </c>
      <c r="L289" s="302">
        <f t="shared" si="223"/>
        <v>0.10435429825368026</v>
      </c>
      <c r="M289" s="302">
        <f t="shared" si="224"/>
        <v>0.13856032638322668</v>
      </c>
      <c r="N289" s="302">
        <f t="shared" si="225"/>
        <v>1.4429999999999876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17.101994208088808</v>
      </c>
      <c r="C292" s="299" t="str">
        <f>CONCATENATE("(",ROUND((B292/$H294)*100,1),")")</f>
        <v>(57.6)</v>
      </c>
      <c r="D292" s="302">
        <f>'Ind T6'!W117</f>
        <v>1.6448028630796254</v>
      </c>
      <c r="E292" s="299" t="str">
        <f>CONCATENATE("(",ROUND((D292/$H294)*100,1),")")</f>
        <v>(5.5)</v>
      </c>
      <c r="F292" s="302">
        <f>'Ind T6'!X117</f>
        <v>1.9249348705424767</v>
      </c>
      <c r="G292" s="299" t="str">
        <f>CONCATENATE("(",ROUND((F292/$H294)*100,1),")")</f>
        <v>(6.5)</v>
      </c>
      <c r="H292" s="302">
        <f>SUM(B292,D292,F292)</f>
        <v>20.67173194171091</v>
      </c>
      <c r="I292" s="299" t="str">
        <f>CONCATENATE("(",ROUND((H292/$H294)*100,1),")")</f>
        <v>(69.7)</v>
      </c>
      <c r="K292" s="302">
        <f>B292-B282</f>
        <v>1.1486834494292619</v>
      </c>
      <c r="L292" s="302">
        <f>D292-D282</f>
        <v>0.16146508178729868</v>
      </c>
      <c r="M292" s="302">
        <f>F292-F282</f>
        <v>0.23873643447972337</v>
      </c>
      <c r="N292" s="302">
        <f>SUM(K292:M292)</f>
        <v>1.548884965696284</v>
      </c>
    </row>
    <row r="293" spans="1:14" x14ac:dyDescent="0.2">
      <c r="A293" s="282" t="s">
        <v>365</v>
      </c>
      <c r="B293" s="302">
        <f>'Ind T6'!V116</f>
        <v>7.2078873348324972</v>
      </c>
      <c r="C293" s="299" t="str">
        <f>CONCATENATE("(",ROUND((B293/$H294)*100,1),")")</f>
        <v>(24.3)</v>
      </c>
      <c r="D293" s="302">
        <f>'Ind T6'!W116</f>
        <v>1.5549920227631993</v>
      </c>
      <c r="E293" s="299" t="str">
        <f>CONCATENATE("(",ROUND((D293/$H294)*100,1),")")</f>
        <v>(5.2)</v>
      </c>
      <c r="F293" s="302">
        <f>'Ind T6'!X116</f>
        <v>0.23538870069343285</v>
      </c>
      <c r="G293" s="299" t="str">
        <f>CONCATENATE("(",ROUND((F293/$H294)*100,1),")")</f>
        <v>(0.8)</v>
      </c>
      <c r="H293" s="302">
        <f t="shared" ref="H293" si="226">SUM(B293,D293,F293)</f>
        <v>8.9982680582891295</v>
      </c>
      <c r="I293" s="299" t="str">
        <f>CONCATENATE("(",ROUND((H293/$H294)*100,1),")")</f>
        <v>(30.3)</v>
      </c>
      <c r="K293" s="302">
        <f t="shared" ref="K293:K294" si="227">B293-B283</f>
        <v>1.0216064442212369</v>
      </c>
      <c r="L293" s="302">
        <f t="shared" ref="L293:L294" si="228">D293-D283</f>
        <v>5.9702260198023049E-2</v>
      </c>
      <c r="M293" s="302">
        <f t="shared" ref="M293:M294" si="229">F293-F283</f>
        <v>2.3806329884478006E-2</v>
      </c>
      <c r="N293" s="302">
        <f t="shared" ref="N293:N294" si="230">SUM(K293:M293)</f>
        <v>1.1051150343037379</v>
      </c>
    </row>
    <row r="294" spans="1:14" x14ac:dyDescent="0.2">
      <c r="A294" s="282" t="s">
        <v>363</v>
      </c>
      <c r="B294" s="302">
        <f>SUM(B292:B293)</f>
        <v>24.309881542921303</v>
      </c>
      <c r="C294" s="299" t="str">
        <f>CONCATENATE("(",ROUND((B294/$H294)*100,1),")")</f>
        <v>(81.9)</v>
      </c>
      <c r="D294" s="302">
        <f>SUM(D292:D293)</f>
        <v>3.1997948858428247</v>
      </c>
      <c r="E294" s="299" t="str">
        <f>CONCATENATE("(",ROUND((D294/$H294)*100,1),")")</f>
        <v>(10.8)</v>
      </c>
      <c r="F294" s="302">
        <f>SUM(F292:F293)</f>
        <v>2.1603235712359097</v>
      </c>
      <c r="G294" s="299" t="str">
        <f>CONCATENATE("(",ROUND((F294/$H294)*100,1),")")</f>
        <v>(7.3)</v>
      </c>
      <c r="H294" s="302">
        <f>SUM(H292:H293)</f>
        <v>29.670000000000037</v>
      </c>
      <c r="I294" s="299" t="str">
        <f>CONCATENATE("(",ROUND((H294/$H294)*100,1),")")</f>
        <v>(100)</v>
      </c>
      <c r="K294" s="302">
        <f t="shared" si="227"/>
        <v>2.170289893650498</v>
      </c>
      <c r="L294" s="302">
        <f t="shared" si="228"/>
        <v>0.22116734198532173</v>
      </c>
      <c r="M294" s="302">
        <f t="shared" si="229"/>
        <v>0.26254276436420154</v>
      </c>
      <c r="N294" s="302">
        <f t="shared" si="230"/>
        <v>2.6540000000000212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6.5059670218037748</v>
      </c>
      <c r="C303" s="299" t="str">
        <f>CONCATENATE("(",ROUND((B303/$H305)*100,1),")")</f>
        <v>(39.1)</v>
      </c>
      <c r="D303" s="302">
        <f>'Ind T6'!M126</f>
        <v>0.38586233098695361</v>
      </c>
      <c r="E303" s="299" t="str">
        <f>CONCATENATE("(",ROUND((D303/$H305)*100,1),")")</f>
        <v>(2.3)</v>
      </c>
      <c r="F303" s="302">
        <f>'Ind T6'!N126</f>
        <v>0.70652649892958919</v>
      </c>
      <c r="G303" s="299" t="str">
        <f>CONCATENATE("(",ROUND((F303/$H305)*100,1),")")</f>
        <v>(4.2)</v>
      </c>
      <c r="H303" s="302">
        <f>SUM(B303,D303,F303)</f>
        <v>7.598355851720318</v>
      </c>
      <c r="I303" s="299" t="str">
        <f>CONCATENATE("(",ROUND((H303/$H305)*100,1),")")</f>
        <v>(45.6)</v>
      </c>
      <c r="K303" s="302">
        <f>B308-B303</f>
        <v>-0.23376113686018485</v>
      </c>
      <c r="L303" s="302">
        <f>D308-D303</f>
        <v>1.3687550493429179E-3</v>
      </c>
      <c r="M303" s="302">
        <f>F308-F303</f>
        <v>8.9026457414048688E-3</v>
      </c>
      <c r="N303" s="302">
        <f>SUM(K303:M303)</f>
        <v>-0.22348973606943706</v>
      </c>
    </row>
    <row r="304" spans="1:14" x14ac:dyDescent="0.2">
      <c r="A304" s="282" t="s">
        <v>365</v>
      </c>
      <c r="B304" s="302">
        <f>'Ind T6'!L125</f>
        <v>6.2837392962099354</v>
      </c>
      <c r="C304" s="299" t="str">
        <f>CONCATENATE("(",ROUND((B304/$H305)*100,1),")")</f>
        <v>(37.7)</v>
      </c>
      <c r="D304" s="302">
        <f>'Ind T6'!M125</f>
        <v>1.828105356083022</v>
      </c>
      <c r="E304" s="299" t="str">
        <f>CONCATENATE("(",ROUND((D304/$H305)*100,1),")")</f>
        <v>(11)</v>
      </c>
      <c r="F304" s="302">
        <f>'Ind T6'!N125</f>
        <v>0.94579949598671409</v>
      </c>
      <c r="G304" s="299" t="str">
        <f>CONCATENATE("(",ROUND((F304/$H305)*100,1),")")</f>
        <v>(5.7)</v>
      </c>
      <c r="H304" s="302">
        <f t="shared" ref="H304" si="231">SUM(B304,D304,F304)</f>
        <v>9.057644148279671</v>
      </c>
      <c r="I304" s="299" t="str">
        <f>CONCATENATE("(",ROUND((H304/$H305)*100,1),")")</f>
        <v>(54.4)</v>
      </c>
      <c r="K304" s="302">
        <f t="shared" ref="K304:K305" si="232">B309-B304</f>
        <v>-0.25107537066856089</v>
      </c>
      <c r="L304" s="302">
        <f t="shared" ref="L304:L305" si="233">D309-D304</f>
        <v>-9.163926414999346E-2</v>
      </c>
      <c r="M304" s="302">
        <f t="shared" ref="M304:M305" si="234">F309-F304</f>
        <v>3.2043708880211685E-3</v>
      </c>
      <c r="N304" s="302">
        <f t="shared" ref="N304:N305" si="235">SUM(K304:M304)</f>
        <v>-0.33951026393053318</v>
      </c>
    </row>
    <row r="305" spans="1:14" x14ac:dyDescent="0.2">
      <c r="A305" s="282" t="s">
        <v>363</v>
      </c>
      <c r="B305" s="302">
        <f>SUM(B303:B304)</f>
        <v>12.78970631801371</v>
      </c>
      <c r="C305" s="299" t="str">
        <f>CONCATENATE("(",ROUND((B305/$H305)*100,1),")")</f>
        <v>(76.8)</v>
      </c>
      <c r="D305" s="302">
        <f>SUM(D303:D304)</f>
        <v>2.2139676870699758</v>
      </c>
      <c r="E305" s="299" t="str">
        <f>CONCATENATE("(",ROUND((D305/$H305)*100,1),")")</f>
        <v>(13.3)</v>
      </c>
      <c r="F305" s="302">
        <f>SUM(F303:F304)</f>
        <v>1.6523259949163034</v>
      </c>
      <c r="G305" s="299" t="str">
        <f>CONCATENATE("(",ROUND((F305/$H305)*100,1),")")</f>
        <v>(9.9)</v>
      </c>
      <c r="H305" s="302">
        <f>SUM(H303:H304)</f>
        <v>16.655999999999988</v>
      </c>
      <c r="I305" s="299" t="str">
        <f>CONCATENATE("(",ROUND((H305/$H305)*100,1),")")</f>
        <v>(100)</v>
      </c>
      <c r="K305" s="302">
        <f t="shared" si="232"/>
        <v>-0.48483650752874574</v>
      </c>
      <c r="L305" s="302">
        <f t="shared" si="233"/>
        <v>-9.027050910065082E-2</v>
      </c>
      <c r="M305" s="302">
        <f t="shared" si="234"/>
        <v>1.2107016629425926E-2</v>
      </c>
      <c r="N305" s="302">
        <f t="shared" si="235"/>
        <v>-0.56299999999997064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6.27220588494359</v>
      </c>
      <c r="C308" s="299" t="str">
        <f>CONCATENATE("(",ROUND((B308/$H310)*100,1),")")</f>
        <v>(39)</v>
      </c>
      <c r="D308" s="302">
        <f>'Ind T6'!R126</f>
        <v>0.38723108603629652</v>
      </c>
      <c r="E308" s="299" t="str">
        <f>CONCATENATE("(",ROUND((D308/$H310)*100,1),")")</f>
        <v>(2.4)</v>
      </c>
      <c r="F308" s="302">
        <f>'Ind T6'!S126</f>
        <v>0.71542914467099405</v>
      </c>
      <c r="G308" s="299" t="str">
        <f>CONCATENATE("(",ROUND((F308/$H310)*100,1),")")</f>
        <v>(4.4)</v>
      </c>
      <c r="H308" s="302">
        <f>SUM(B308,D308,F308)</f>
        <v>7.3748661156508799</v>
      </c>
      <c r="I308" s="299" t="str">
        <f>CONCATENATE("(",ROUND((H308/$H310)*100,1),")")</f>
        <v>(45.8)</v>
      </c>
      <c r="K308" s="302">
        <f>B313-B308</f>
        <v>-0.59256110067582668</v>
      </c>
      <c r="L308" s="302">
        <f>D313-D308</f>
        <v>-1.2573066990633763E-2</v>
      </c>
      <c r="M308" s="302">
        <f>F313-F308</f>
        <v>-4.1471671085913098E-2</v>
      </c>
      <c r="N308" s="302">
        <f>SUM(K308:M308)</f>
        <v>-0.64660583875237354</v>
      </c>
    </row>
    <row r="309" spans="1:14" x14ac:dyDescent="0.2">
      <c r="A309" s="282" t="s">
        <v>365</v>
      </c>
      <c r="B309" s="302">
        <f>'Ind T6'!Q125</f>
        <v>6.0326639255413745</v>
      </c>
      <c r="C309" s="299" t="str">
        <f>CONCATENATE("(",ROUND((B309/$H310)*100,1),")")</f>
        <v>(37.5)</v>
      </c>
      <c r="D309" s="302">
        <f>'Ind T6'!R125</f>
        <v>1.7364660919330286</v>
      </c>
      <c r="E309" s="299" t="str">
        <f>CONCATENATE("(",ROUND((D309/$H310)*100,1),")")</f>
        <v>(10.8)</v>
      </c>
      <c r="F309" s="302">
        <f>'Ind T6'!S125</f>
        <v>0.94900386687473526</v>
      </c>
      <c r="G309" s="299" t="str">
        <f>CONCATENATE("(",ROUND((F309/$H310)*100,1),")")</f>
        <v>(5.9)</v>
      </c>
      <c r="H309" s="302">
        <f t="shared" ref="H309" si="236">SUM(B309,D309,F309)</f>
        <v>8.7181338843491378</v>
      </c>
      <c r="I309" s="299" t="str">
        <f>CONCATENATE("(",ROUND((H309/$H310)*100,1),")")</f>
        <v>(54.2)</v>
      </c>
      <c r="K309" s="302">
        <f t="shared" ref="K309:K310" si="237">B314-B309</f>
        <v>-0.5878475291067673</v>
      </c>
      <c r="L309" s="302">
        <f t="shared" ref="L309:L310" si="238">D314-D309</f>
        <v>-0.1838234865233106</v>
      </c>
      <c r="M309" s="302">
        <f t="shared" ref="M309:M310" si="239">F314-F309</f>
        <v>-7.6723145617578759E-2</v>
      </c>
      <c r="N309" s="302">
        <f t="shared" ref="N309:N310" si="240">SUM(K309:M309)</f>
        <v>-0.84839416124765665</v>
      </c>
    </row>
    <row r="310" spans="1:14" x14ac:dyDescent="0.2">
      <c r="A310" s="282" t="s">
        <v>363</v>
      </c>
      <c r="B310" s="302">
        <f>SUM(B308:B309)</f>
        <v>12.304869810484965</v>
      </c>
      <c r="C310" s="299" t="str">
        <f>CONCATENATE("(",ROUND((B310/$H310)*100,1),")")</f>
        <v>(76.5)</v>
      </c>
      <c r="D310" s="302">
        <f>SUM(D308:D309)</f>
        <v>2.123697177969325</v>
      </c>
      <c r="E310" s="299" t="str">
        <f>CONCATENATE("(",ROUND((D310/$H310)*100,1),")")</f>
        <v>(13.2)</v>
      </c>
      <c r="F310" s="302">
        <f>SUM(F308:F309)</f>
        <v>1.6644330115457293</v>
      </c>
      <c r="G310" s="299" t="str">
        <f>CONCATENATE("(",ROUND((F310/$H310)*100,1),")")</f>
        <v>(10.3)</v>
      </c>
      <c r="H310" s="302">
        <f>SUM(H308:H309)</f>
        <v>16.093000000000018</v>
      </c>
      <c r="I310" s="299" t="str">
        <f>CONCATENATE("(",ROUND((H310/$H310)*100,1),")")</f>
        <v>(100)</v>
      </c>
      <c r="K310" s="302">
        <f t="shared" si="237"/>
        <v>-1.180408629782594</v>
      </c>
      <c r="L310" s="302">
        <f t="shared" si="238"/>
        <v>-0.19639655351394425</v>
      </c>
      <c r="M310" s="302">
        <f t="shared" si="239"/>
        <v>-0.11819481670349186</v>
      </c>
      <c r="N310" s="302">
        <f t="shared" si="240"/>
        <v>-1.4950000000000301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5.6796447842677633</v>
      </c>
      <c r="C313" s="299" t="str">
        <f>CONCATENATE("(",ROUND((B313/$H315)*100,1),")")</f>
        <v>(38.9)</v>
      </c>
      <c r="D313" s="302">
        <f>'Ind T6'!W126</f>
        <v>0.37465801904566276</v>
      </c>
      <c r="E313" s="299" t="str">
        <f>CONCATENATE("(",ROUND((D313/$H315)*100,1),")")</f>
        <v>(2.6)</v>
      </c>
      <c r="F313" s="302">
        <f>'Ind T6'!X126</f>
        <v>0.67395747358508096</v>
      </c>
      <c r="G313" s="299" t="str">
        <f>CONCATENATE("(",ROUND((F313/$H315)*100,1),")")</f>
        <v>(4.6)</v>
      </c>
      <c r="H313" s="302">
        <f>SUM(B313,D313,F313)</f>
        <v>6.7282602768985074</v>
      </c>
      <c r="I313" s="299" t="str">
        <f>CONCATENATE("(",ROUND((H313/$H315)*100,1),")")</f>
        <v>(46.1)</v>
      </c>
      <c r="K313" s="302">
        <f>B313-B303</f>
        <v>-0.82632223753601153</v>
      </c>
      <c r="L313" s="302">
        <f>D313-D303</f>
        <v>-1.1204311941290845E-2</v>
      </c>
      <c r="M313" s="302">
        <f>F313-F303</f>
        <v>-3.2569025344508229E-2</v>
      </c>
      <c r="N313" s="302">
        <f>SUM(K313:M313)</f>
        <v>-0.87009557482181055</v>
      </c>
    </row>
    <row r="314" spans="1:14" x14ac:dyDescent="0.2">
      <c r="A314" s="282" t="s">
        <v>365</v>
      </c>
      <c r="B314" s="302">
        <f>'Ind T6'!V125</f>
        <v>5.4448163964346072</v>
      </c>
      <c r="C314" s="299" t="str">
        <f>CONCATENATE("(",ROUND((B314/$H315)*100,1),")")</f>
        <v>(37.3)</v>
      </c>
      <c r="D314" s="302">
        <f>'Ind T6'!W125</f>
        <v>1.552642605409718</v>
      </c>
      <c r="E314" s="299" t="str">
        <f>CONCATENATE("(",ROUND((D314/$H315)*100,1),")")</f>
        <v>(10.6)</v>
      </c>
      <c r="F314" s="302">
        <f>'Ind T6'!X125</f>
        <v>0.8722807212571565</v>
      </c>
      <c r="G314" s="299" t="str">
        <f>CONCATENATE("(",ROUND((F314/$H315)*100,1),")")</f>
        <v>(6)</v>
      </c>
      <c r="H314" s="302">
        <f t="shared" ref="H314" si="241">SUM(B314,D314,F314)</f>
        <v>7.869739723101481</v>
      </c>
      <c r="I314" s="299" t="str">
        <f>CONCATENATE("(",ROUND((H314/$H315)*100,1),")")</f>
        <v>(53.9)</v>
      </c>
      <c r="K314" s="302">
        <f t="shared" ref="K314:K315" si="242">B314-B304</f>
        <v>-0.83892289977532819</v>
      </c>
      <c r="L314" s="302">
        <f t="shared" ref="L314:L315" si="243">D314-D304</f>
        <v>-0.27546275067330406</v>
      </c>
      <c r="M314" s="302">
        <f t="shared" ref="M314:M315" si="244">F314-F304</f>
        <v>-7.351877472955759E-2</v>
      </c>
      <c r="N314" s="302">
        <f t="shared" ref="N314:N315" si="245">SUM(K314:M314)</f>
        <v>-1.1879044251781898</v>
      </c>
    </row>
    <row r="315" spans="1:14" x14ac:dyDescent="0.2">
      <c r="A315" s="282" t="s">
        <v>363</v>
      </c>
      <c r="B315" s="302">
        <f>SUM(B313:B314)</f>
        <v>11.124461180702371</v>
      </c>
      <c r="C315" s="299" t="str">
        <f>CONCATENATE("(",ROUND((B315/$H315)*100,1),")")</f>
        <v>(76.2)</v>
      </c>
      <c r="D315" s="302">
        <f>SUM(D313:D314)</f>
        <v>1.9273006244553808</v>
      </c>
      <c r="E315" s="299" t="str">
        <f>CONCATENATE("(",ROUND((D315/$H315)*100,1),")")</f>
        <v>(13.2)</v>
      </c>
      <c r="F315" s="302">
        <f>SUM(F313:F314)</f>
        <v>1.5462381948422375</v>
      </c>
      <c r="G315" s="299" t="str">
        <f>CONCATENATE("(",ROUND((F315/$H315)*100,1),")")</f>
        <v>(10.6)</v>
      </c>
      <c r="H315" s="302">
        <f>SUM(H313:H314)</f>
        <v>14.597999999999988</v>
      </c>
      <c r="I315" s="299" t="str">
        <f>CONCATENATE("(",ROUND((H315/$H315)*100,1),")")</f>
        <v>(100)</v>
      </c>
      <c r="K315" s="302">
        <f t="shared" si="242"/>
        <v>-1.6652451373113397</v>
      </c>
      <c r="L315" s="302">
        <f t="shared" si="243"/>
        <v>-0.28666706261459507</v>
      </c>
      <c r="M315" s="302">
        <f t="shared" si="244"/>
        <v>-0.10608780007406593</v>
      </c>
      <c r="N315" s="302">
        <f t="shared" si="245"/>
        <v>-2.0580000000000007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3.6202716168011473</v>
      </c>
      <c r="C324" s="299" t="str">
        <f>CONCATENATE("(",ROUND((B324/$H326)*100,1),")")</f>
        <v>(31.8)</v>
      </c>
      <c r="D324" s="302">
        <f>'Ind T6'!M135</f>
        <v>0.9147126094060728</v>
      </c>
      <c r="E324" s="299" t="str">
        <f>CONCATENATE("(",ROUND((D324/$H326)*100,1),")")</f>
        <v>(8)</v>
      </c>
      <c r="F324" s="302">
        <f>'Ind T6'!N135</f>
        <v>0.62339867270035154</v>
      </c>
      <c r="G324" s="299" t="str">
        <f>CONCATENATE("(",ROUND((F324/$H326)*100,1),")")</f>
        <v>(5.5)</v>
      </c>
      <c r="H324" s="302">
        <f>SUM(B324,D324,F324)</f>
        <v>5.1583828989075711</v>
      </c>
      <c r="I324" s="299" t="str">
        <f>CONCATENATE("(",ROUND((H324/$H326)*100,1),")")</f>
        <v>(45.3)</v>
      </c>
      <c r="K324" s="302">
        <f>B329-B324</f>
        <v>2.3731092572023549E-2</v>
      </c>
      <c r="L324" s="302">
        <f>D329-D324</f>
        <v>8.5856520406891734E-3</v>
      </c>
      <c r="M324" s="302">
        <f>F329-F324</f>
        <v>3.6970710904094983E-2</v>
      </c>
      <c r="N324" s="302">
        <f>SUM(K324:M324)</f>
        <v>6.9287455516807706E-2</v>
      </c>
    </row>
    <row r="325" spans="1:14" x14ac:dyDescent="0.2">
      <c r="A325" s="282" t="s">
        <v>365</v>
      </c>
      <c r="B325" s="302">
        <f>'Ind T6'!L134</f>
        <v>3.591556699047473</v>
      </c>
      <c r="C325" s="299" t="str">
        <f>CONCATENATE("(",ROUND((B325/$H326)*100,1),")")</f>
        <v>(31.5)</v>
      </c>
      <c r="D325" s="302">
        <f>'Ind T6'!M134</f>
        <v>1.8612089064245567</v>
      </c>
      <c r="E325" s="299" t="str">
        <f>CONCATENATE("(",ROUND((D325/$H326)*100,1),")")</f>
        <v>(16.3)</v>
      </c>
      <c r="F325" s="302">
        <f>'Ind T6'!N134</f>
        <v>0.78385149562038758</v>
      </c>
      <c r="G325" s="299" t="str">
        <f>CONCATENATE("(",ROUND((F325/$H326)*100,1),")")</f>
        <v>(6.9)</v>
      </c>
      <c r="H325" s="302">
        <f t="shared" ref="H325" si="246">SUM(B325,D325,F325)</f>
        <v>6.236617101092417</v>
      </c>
      <c r="I325" s="299" t="str">
        <f>CONCATENATE("(",ROUND((H325/$H326)*100,1),")")</f>
        <v>(54.7)</v>
      </c>
      <c r="K325" s="302">
        <f t="shared" ref="K325:K326" si="247">B330-B325</f>
        <v>0.15496215401850444</v>
      </c>
      <c r="L325" s="302">
        <f t="shared" ref="L325:L326" si="248">D330-D325</f>
        <v>-6.8155847033621209E-2</v>
      </c>
      <c r="M325" s="302">
        <f t="shared" ref="M325:M326" si="249">F330-F325</f>
        <v>1.6906237498324317E-2</v>
      </c>
      <c r="N325" s="302">
        <f t="shared" ref="N325:N326" si="250">SUM(K325:M325)</f>
        <v>0.10371254448320755</v>
      </c>
    </row>
    <row r="326" spans="1:14" x14ac:dyDescent="0.2">
      <c r="A326" s="282" t="s">
        <v>363</v>
      </c>
      <c r="B326" s="302">
        <f>SUM(B324:B325)</f>
        <v>7.2118283158486207</v>
      </c>
      <c r="C326" s="299" t="str">
        <f>CONCATENATE("(",ROUND((B326/$H326)*100,1),")")</f>
        <v>(63.3)</v>
      </c>
      <c r="D326" s="302">
        <f>SUM(D324:D325)</f>
        <v>2.7759215158306296</v>
      </c>
      <c r="E326" s="299" t="str">
        <f>CONCATENATE("(",ROUND((D326/$H326)*100,1),")")</f>
        <v>(24.4)</v>
      </c>
      <c r="F326" s="302">
        <f>SUM(F324:F325)</f>
        <v>1.407250168320739</v>
      </c>
      <c r="G326" s="299" t="str">
        <f>CONCATENATE("(",ROUND((F326/$H326)*100,1),")")</f>
        <v>(12.3)</v>
      </c>
      <c r="H326" s="302">
        <f>SUM(H324:H325)</f>
        <v>11.394999999999989</v>
      </c>
      <c r="I326" s="299" t="str">
        <f>CONCATENATE("(",ROUND((H326/$H326)*100,1),")")</f>
        <v>(100)</v>
      </c>
      <c r="K326" s="302">
        <f t="shared" si="247"/>
        <v>0.17869324659052754</v>
      </c>
      <c r="L326" s="302">
        <f t="shared" si="248"/>
        <v>-5.9570194992932368E-2</v>
      </c>
      <c r="M326" s="302">
        <f t="shared" si="249"/>
        <v>5.3876948402419522E-2</v>
      </c>
      <c r="N326" s="302">
        <f t="shared" si="250"/>
        <v>0.1730000000000147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3.6440027093731708</v>
      </c>
      <c r="C329" s="299" t="str">
        <f>CONCATENATE("(",ROUND((B329/$H331)*100,1),")")</f>
        <v>(31.5)</v>
      </c>
      <c r="D329" s="302">
        <f>'Ind T6'!R135</f>
        <v>0.92329826144676197</v>
      </c>
      <c r="E329" s="299" t="str">
        <f>CONCATENATE("(",ROUND((D329/$H331)*100,1),")")</f>
        <v>(8)</v>
      </c>
      <c r="F329" s="302">
        <f>'Ind T6'!S135</f>
        <v>0.66036938360444652</v>
      </c>
      <c r="G329" s="299" t="str">
        <f>CONCATENATE("(",ROUND((F329/$H331)*100,1),")")</f>
        <v>(5.7)</v>
      </c>
      <c r="H329" s="302">
        <f>SUM(B329,D329,F329)</f>
        <v>5.2276703544243786</v>
      </c>
      <c r="I329" s="299" t="str">
        <f>CONCATENATE("(",ROUND((H329/$H331)*100,1),")")</f>
        <v>(45.2)</v>
      </c>
      <c r="K329" s="302">
        <f>B334-B329</f>
        <v>0.44178123524342672</v>
      </c>
      <c r="L329" s="302">
        <f>D334-D329</f>
        <v>0.13078282095855975</v>
      </c>
      <c r="M329" s="302">
        <f>F334-F329</f>
        <v>0.14412368691118704</v>
      </c>
      <c r="N329" s="302">
        <f>SUM(K329:M329)</f>
        <v>0.71668774311317351</v>
      </c>
    </row>
    <row r="330" spans="1:14" x14ac:dyDescent="0.2">
      <c r="A330" s="282" t="s">
        <v>365</v>
      </c>
      <c r="B330" s="302">
        <f>'Ind T6'!Q134</f>
        <v>3.7465188530659774</v>
      </c>
      <c r="C330" s="299" t="str">
        <f>CONCATENATE("(",ROUND((B330/$H331)*100,1),")")</f>
        <v>(32.4)</v>
      </c>
      <c r="D330" s="302">
        <f>'Ind T6'!R134</f>
        <v>1.7930530593909355</v>
      </c>
      <c r="E330" s="299" t="str">
        <f>CONCATENATE("(",ROUND((D330/$H331)*100,1),")")</f>
        <v>(15.5)</v>
      </c>
      <c r="F330" s="302">
        <f>'Ind T6'!S134</f>
        <v>0.8007577331187119</v>
      </c>
      <c r="G330" s="299" t="str">
        <f>CONCATENATE("(",ROUND((F330/$H331)*100,1),")")</f>
        <v>(6.9)</v>
      </c>
      <c r="H330" s="302">
        <f t="shared" ref="H330" si="251">SUM(B330,D330,F330)</f>
        <v>6.3403296455756255</v>
      </c>
      <c r="I330" s="299" t="str">
        <f>CONCATENATE("(",ROUND((H330/$H331)*100,1),")")</f>
        <v>(54.8)</v>
      </c>
      <c r="K330" s="302">
        <f t="shared" ref="K330:K331" si="252">B335-B330</f>
        <v>0.75322122947687253</v>
      </c>
      <c r="L330" s="302">
        <f t="shared" ref="L330:L331" si="253">D335-D330</f>
        <v>4.8173534059871681E-2</v>
      </c>
      <c r="M330" s="302">
        <f t="shared" ref="M330:M331" si="254">F335-F330</f>
        <v>0.10391749335008194</v>
      </c>
      <c r="N330" s="302">
        <f t="shared" ref="N330:N331" si="255">SUM(K330:M330)</f>
        <v>0.90531225688682615</v>
      </c>
    </row>
    <row r="331" spans="1:14" x14ac:dyDescent="0.2">
      <c r="A331" s="282" t="s">
        <v>363</v>
      </c>
      <c r="B331" s="302">
        <f>SUM(B329:B330)</f>
        <v>7.3905215624391483</v>
      </c>
      <c r="C331" s="299" t="str">
        <f>CONCATENATE("(",ROUND((B331/$H331)*100,1),")")</f>
        <v>(63.9)</v>
      </c>
      <c r="D331" s="302">
        <f>SUM(D329:D330)</f>
        <v>2.7163513208376973</v>
      </c>
      <c r="E331" s="299" t="str">
        <f>CONCATENATE("(",ROUND((D331/$H331)*100,1),")")</f>
        <v>(23.5)</v>
      </c>
      <c r="F331" s="302">
        <f>SUM(F329:F330)</f>
        <v>1.4611271167231585</v>
      </c>
      <c r="G331" s="299" t="str">
        <f>CONCATENATE("(",ROUND((F331/$H331)*100,1),")")</f>
        <v>(12.6)</v>
      </c>
      <c r="H331" s="302">
        <f>SUM(H329:H330)</f>
        <v>11.568000000000005</v>
      </c>
      <c r="I331" s="299" t="str">
        <f>CONCATENATE("(",ROUND((H331/$H331)*100,1),")")</f>
        <v>(100)</v>
      </c>
      <c r="K331" s="302">
        <f t="shared" si="252"/>
        <v>1.1950024647202993</v>
      </c>
      <c r="L331" s="302">
        <f t="shared" si="253"/>
        <v>0.17895635501843188</v>
      </c>
      <c r="M331" s="302">
        <f t="shared" si="254"/>
        <v>0.24804118026126876</v>
      </c>
      <c r="N331" s="302">
        <f t="shared" si="255"/>
        <v>1.6219999999999999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4.0857839446165976</v>
      </c>
      <c r="C334" s="299" t="str">
        <f>CONCATENATE("(",ROUND((B334/$H336)*100,1),")")</f>
        <v>(31)</v>
      </c>
      <c r="D334" s="302">
        <f>'Ind T6'!W135</f>
        <v>1.0540810824053217</v>
      </c>
      <c r="E334" s="299" t="str">
        <f>CONCATENATE("(",ROUND((D334/$H336)*100,1),")")</f>
        <v>(8)</v>
      </c>
      <c r="F334" s="302">
        <f>'Ind T6'!X135</f>
        <v>0.80449307051563357</v>
      </c>
      <c r="G334" s="299" t="str">
        <f>CONCATENATE("(",ROUND((F334/$H336)*100,1),")")</f>
        <v>(6.1)</v>
      </c>
      <c r="H334" s="302">
        <f>SUM(B334,D334,F334)</f>
        <v>5.9443580975375525</v>
      </c>
      <c r="I334" s="299" t="str">
        <f>CONCATENATE("(",ROUND((H334/$H336)*100,1),")")</f>
        <v>(45.1)</v>
      </c>
      <c r="K334" s="302">
        <f>B334-B324</f>
        <v>0.46551232781545027</v>
      </c>
      <c r="L334" s="302">
        <f>D334-D324</f>
        <v>0.13936847299924893</v>
      </c>
      <c r="M334" s="302">
        <f>F334-F324</f>
        <v>0.18109439781528203</v>
      </c>
      <c r="N334" s="302">
        <f>SUM(K334:M334)</f>
        <v>0.78597519862998122</v>
      </c>
    </row>
    <row r="335" spans="1:14" x14ac:dyDescent="0.2">
      <c r="A335" s="282" t="s">
        <v>365</v>
      </c>
      <c r="B335" s="302">
        <f>'Ind T6'!V134</f>
        <v>4.49974008254285</v>
      </c>
      <c r="C335" s="299" t="str">
        <f>CONCATENATE("(",ROUND((B335/$H336)*100,1),")")</f>
        <v>(34.1)</v>
      </c>
      <c r="D335" s="302">
        <f>'Ind T6'!W134</f>
        <v>1.8412265934508072</v>
      </c>
      <c r="E335" s="299" t="str">
        <f>CONCATENATE("(",ROUND((D335/$H336)*100,1),")")</f>
        <v>(14)</v>
      </c>
      <c r="F335" s="302">
        <f>'Ind T6'!X134</f>
        <v>0.90467522646879384</v>
      </c>
      <c r="G335" s="299" t="str">
        <f>CONCATENATE("(",ROUND((F335/$H336)*100,1),")")</f>
        <v>(6.9)</v>
      </c>
      <c r="H335" s="302">
        <f>SUM(B335,D335,F335)</f>
        <v>7.2456419024624514</v>
      </c>
      <c r="I335" s="299" t="str">
        <f>CONCATENATE("(",ROUND((H335/$H336)*100,1),")")</f>
        <v>(54.9)</v>
      </c>
      <c r="K335" s="302">
        <f t="shared" ref="K335:K336" si="256">B335-B325</f>
        <v>0.90818338349537697</v>
      </c>
      <c r="L335" s="302">
        <f t="shared" ref="L335:L336" si="257">D335-D325</f>
        <v>-1.9982312973749528E-2</v>
      </c>
      <c r="M335" s="302">
        <f t="shared" ref="M335:M336" si="258">F335-F325</f>
        <v>0.12082373084840625</v>
      </c>
      <c r="N335" s="302">
        <f t="shared" ref="N335:N336" si="259">SUM(K335:M335)</f>
        <v>1.0090248013700336</v>
      </c>
    </row>
    <row r="336" spans="1:14" x14ac:dyDescent="0.2">
      <c r="A336" s="282" t="s">
        <v>363</v>
      </c>
      <c r="B336" s="302">
        <f>SUM(B334:B335)</f>
        <v>8.5855240271594475</v>
      </c>
      <c r="C336" s="299" t="str">
        <f>CONCATENATE("(",ROUND((B336/$H336)*100,1),")")</f>
        <v>(65.1)</v>
      </c>
      <c r="D336" s="302">
        <f>SUM(D334:D335)</f>
        <v>2.8953076758561291</v>
      </c>
      <c r="E336" s="299" t="str">
        <f>CONCATENATE("(",ROUND((D336/$H336)*100,1),")")</f>
        <v>(22)</v>
      </c>
      <c r="F336" s="302">
        <f>SUM(F334:F335)</f>
        <v>1.7091682969844273</v>
      </c>
      <c r="G336" s="299" t="str">
        <f>CONCATENATE("(",ROUND((F336/$H336)*100,1),")")</f>
        <v>(13)</v>
      </c>
      <c r="H336" s="302">
        <f>SUM(H334:H335)</f>
        <v>13.190000000000005</v>
      </c>
      <c r="I336" s="299" t="str">
        <f>CONCATENATE("(",ROUND((H336/$H336)*100,1),")")</f>
        <v>(100)</v>
      </c>
      <c r="K336" s="302">
        <f t="shared" si="256"/>
        <v>1.3736957113108268</v>
      </c>
      <c r="L336" s="302">
        <f t="shared" si="257"/>
        <v>0.11938616002549951</v>
      </c>
      <c r="M336" s="302">
        <f t="shared" si="258"/>
        <v>0.30191812866368828</v>
      </c>
      <c r="N336" s="302">
        <f t="shared" si="259"/>
        <v>1.7950000000000146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37.429729641551212</v>
      </c>
      <c r="C345" s="299" t="str">
        <f>CONCATENATE("(",ROUND((B345/$H347)*100,1),")")</f>
        <v>(40.9)</v>
      </c>
      <c r="D345" s="302">
        <f>'Ind T6'!M144</f>
        <v>6.0817196637182018</v>
      </c>
      <c r="E345" s="299" t="str">
        <f>CONCATENATE("(",ROUND((D345/$H347)*100,1),")")</f>
        <v>(6.6)</v>
      </c>
      <c r="F345" s="302">
        <f>'Ind T6'!N144</f>
        <v>8.3058931204411195</v>
      </c>
      <c r="G345" s="299" t="str">
        <f>CONCATENATE("(",ROUND((F345/$H347)*100,1),")")</f>
        <v>(9.1)</v>
      </c>
      <c r="H345" s="302">
        <f>SUM(B345,D345,F345)</f>
        <v>51.817342425710535</v>
      </c>
      <c r="I345" s="299" t="str">
        <f>CONCATENATE("(",ROUND((H345/$H347)*100,1),")")</f>
        <v>(56.6)</v>
      </c>
      <c r="K345" s="302">
        <f>B350-B345</f>
        <v>1.6050471974042182</v>
      </c>
      <c r="L345" s="302">
        <f>D350-D345</f>
        <v>0.52257836266135271</v>
      </c>
      <c r="M345" s="302">
        <f>F350-F345</f>
        <v>0.52617764226683406</v>
      </c>
      <c r="N345" s="302">
        <f>SUM(K345:M345)</f>
        <v>2.653803202332405</v>
      </c>
    </row>
    <row r="346" spans="1:14" x14ac:dyDescent="0.2">
      <c r="A346" s="282" t="s">
        <v>365</v>
      </c>
      <c r="B346" s="302">
        <f>'Ind T6'!L143</f>
        <v>22.212980092021635</v>
      </c>
      <c r="C346" s="299" t="str">
        <f>CONCATENATE("(",ROUND((B346/$H347)*100,1),")")</f>
        <v>(24.3)</v>
      </c>
      <c r="D346" s="302">
        <f>'Ind T6'!M143</f>
        <v>13.210161502067374</v>
      </c>
      <c r="E346" s="299" t="str">
        <f>CONCATENATE("(",ROUND((D346/$H347)*100,1),")")</f>
        <v>(14.4)</v>
      </c>
      <c r="F346" s="302">
        <f>'Ind T6'!N143</f>
        <v>4.259515980200562</v>
      </c>
      <c r="G346" s="299" t="str">
        <f>CONCATENATE("(",ROUND((F346/$H347)*100,1),")")</f>
        <v>(4.7)</v>
      </c>
      <c r="H346" s="302">
        <f t="shared" ref="H346" si="260">SUM(B346,D346,F346)</f>
        <v>39.682657574289571</v>
      </c>
      <c r="I346" s="299" t="str">
        <f>CONCATENATE("(",ROUND((H346/$H347)*100,1),")")</f>
        <v>(43.4)</v>
      </c>
      <c r="K346" s="302">
        <f t="shared" ref="K346:K347" si="261">B351-B346</f>
        <v>1.5237878243068366</v>
      </c>
      <c r="L346" s="302">
        <f t="shared" ref="L346:L347" si="262">D351-D346</f>
        <v>0.93296001655626348</v>
      </c>
      <c r="M346" s="302">
        <f t="shared" ref="M346:M347" si="263">F351-F346</f>
        <v>0.39044895680438341</v>
      </c>
      <c r="N346" s="302">
        <f t="shared" ref="N346:N347" si="264">SUM(K346:M346)</f>
        <v>2.8471967976674835</v>
      </c>
    </row>
    <row r="347" spans="1:14" x14ac:dyDescent="0.2">
      <c r="A347" s="282" t="s">
        <v>363</v>
      </c>
      <c r="B347" s="302">
        <f>SUM(B345:B346)</f>
        <v>59.642709733572843</v>
      </c>
      <c r="C347" s="299" t="str">
        <f>CONCATENATE("(",ROUND((B347/$H347)*100,1),")")</f>
        <v>(65.2)</v>
      </c>
      <c r="D347" s="302">
        <f>SUM(D345:D346)</f>
        <v>19.291881165785576</v>
      </c>
      <c r="E347" s="299" t="str">
        <f>CONCATENATE("(",ROUND((D347/$H347)*100,1),")")</f>
        <v>(21.1)</v>
      </c>
      <c r="F347" s="302">
        <f>SUM(F345:F346)</f>
        <v>12.565409100641681</v>
      </c>
      <c r="G347" s="299" t="str">
        <f>CONCATENATE("(",ROUND((F347/$H347)*100,1),")")</f>
        <v>(13.7)</v>
      </c>
      <c r="H347" s="302">
        <f>SUM(H345:H346)</f>
        <v>91.500000000000114</v>
      </c>
      <c r="I347" s="299" t="str">
        <f>CONCATENATE("(",ROUND((H347/$H347)*100,1),")")</f>
        <v>(100)</v>
      </c>
      <c r="K347" s="302">
        <f t="shared" si="261"/>
        <v>3.1288350217110548</v>
      </c>
      <c r="L347" s="302">
        <f t="shared" si="262"/>
        <v>1.4555383792176144</v>
      </c>
      <c r="M347" s="302">
        <f t="shared" si="263"/>
        <v>0.91662659907121835</v>
      </c>
      <c r="N347" s="302">
        <f t="shared" si="264"/>
        <v>5.5009999999998875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39.03477683895543</v>
      </c>
      <c r="C350" s="299" t="str">
        <f>CONCATENATE("(",ROUND((B350/$H352)*100,1),")")</f>
        <v>(40.2)</v>
      </c>
      <c r="D350" s="302">
        <f>'Ind T6'!R144</f>
        <v>6.6042980263795545</v>
      </c>
      <c r="E350" s="299" t="str">
        <f>CONCATENATE("(",ROUND((D350/$H352)*100,1),")")</f>
        <v>(6.8)</v>
      </c>
      <c r="F350" s="302">
        <f>'Ind T6'!S144</f>
        <v>8.8320707627079535</v>
      </c>
      <c r="G350" s="299" t="str">
        <f>CONCATENATE("(",ROUND((F350/$H352)*100,1),")")</f>
        <v>(9.1)</v>
      </c>
      <c r="H350" s="302">
        <f>SUM(B350,D350,F350)</f>
        <v>54.471145628042933</v>
      </c>
      <c r="I350" s="299" t="str">
        <f>CONCATENATE("(",ROUND((H350/$H352)*100,1),")")</f>
        <v>(56.2)</v>
      </c>
      <c r="K350" s="302">
        <f>B355-B350</f>
        <v>1.8526679355369922</v>
      </c>
      <c r="L350" s="302">
        <f>D355-D350</f>
        <v>0.85525330794376586</v>
      </c>
      <c r="M350" s="302">
        <f>F355-F350</f>
        <v>0.8082710603022818</v>
      </c>
      <c r="N350" s="302">
        <f>SUM(K350:M350)</f>
        <v>3.5161923037830398</v>
      </c>
    </row>
    <row r="351" spans="1:14" x14ac:dyDescent="0.2">
      <c r="A351" s="282" t="s">
        <v>365</v>
      </c>
      <c r="B351" s="302">
        <f>'Ind T6'!Q143</f>
        <v>23.736767916328471</v>
      </c>
      <c r="C351" s="299" t="str">
        <f>CONCATENATE("(",ROUND((B351/$H352)*100,1),")")</f>
        <v>(24.5)</v>
      </c>
      <c r="D351" s="302">
        <f>'Ind T6'!R143</f>
        <v>14.143121518623637</v>
      </c>
      <c r="E351" s="299" t="str">
        <f>CONCATENATE("(",ROUND((D351/$H352)*100,1),")")</f>
        <v>(14.6)</v>
      </c>
      <c r="F351" s="302">
        <f>'Ind T6'!S143</f>
        <v>4.6499649370049454</v>
      </c>
      <c r="G351" s="299" t="str">
        <f>CONCATENATE("(",ROUND((F351/$H352)*100,1),")")</f>
        <v>(4.8)</v>
      </c>
      <c r="H351" s="302">
        <f t="shared" ref="H351" si="265">SUM(B351,D351,F351)</f>
        <v>42.52985437195705</v>
      </c>
      <c r="I351" s="299" t="str">
        <f>CONCATENATE("(",ROUND((H351/$H352)*100,1),")")</f>
        <v>(43.8)</v>
      </c>
      <c r="K351" s="302">
        <f t="shared" ref="K351:K352" si="266">B356-B351</f>
        <v>2.1050051516295021</v>
      </c>
      <c r="L351" s="302">
        <f t="shared" ref="L351:L352" si="267">D356-D351</f>
        <v>1.2608653569226149</v>
      </c>
      <c r="M351" s="302">
        <f t="shared" ref="M351:M352" si="268">F356-F351</f>
        <v>0.74793718766487771</v>
      </c>
      <c r="N351" s="302">
        <f t="shared" ref="N351:N352" si="269">SUM(K351:M351)</f>
        <v>4.1138076962169947</v>
      </c>
    </row>
    <row r="352" spans="1:14" x14ac:dyDescent="0.2">
      <c r="A352" s="282" t="s">
        <v>363</v>
      </c>
      <c r="B352" s="302">
        <f>SUM(B350:B351)</f>
        <v>62.771544755283898</v>
      </c>
      <c r="C352" s="299" t="str">
        <f>CONCATENATE("(",ROUND((B352/$H352)*100,1),")")</f>
        <v>(64.7)</v>
      </c>
      <c r="D352" s="302">
        <f>SUM(D350:D351)</f>
        <v>20.74741954500319</v>
      </c>
      <c r="E352" s="299" t="str">
        <f>CONCATENATE("(",ROUND((D352/$H352)*100,1),")")</f>
        <v>(21.4)</v>
      </c>
      <c r="F352" s="302">
        <f>SUM(F350:F351)</f>
        <v>13.482035699712899</v>
      </c>
      <c r="G352" s="299" t="str">
        <f>CONCATENATE("(",ROUND((F352/$H352)*100,1),")")</f>
        <v>(13.9)</v>
      </c>
      <c r="H352" s="302">
        <f>SUM(H350:H351)</f>
        <v>97.000999999999976</v>
      </c>
      <c r="I352" s="299" t="str">
        <f>CONCATENATE("(",ROUND((H352/$H352)*100,1),")")</f>
        <v>(100)</v>
      </c>
      <c r="K352" s="302">
        <f t="shared" si="266"/>
        <v>3.9576730871664978</v>
      </c>
      <c r="L352" s="302">
        <f t="shared" si="267"/>
        <v>2.1161186648663843</v>
      </c>
      <c r="M352" s="302">
        <f t="shared" si="268"/>
        <v>1.5562082479671595</v>
      </c>
      <c r="N352" s="302">
        <f t="shared" si="269"/>
        <v>7.6300000000000416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40.887444774492423</v>
      </c>
      <c r="C355" s="299" t="str">
        <f>CONCATENATE("(",ROUND((B355/$H357)*100,1),")")</f>
        <v>(39.1)</v>
      </c>
      <c r="D355" s="302">
        <f>'Ind T6'!W144</f>
        <v>7.4595513343233204</v>
      </c>
      <c r="E355" s="299" t="str">
        <f>CONCATENATE("(",ROUND((D355/$H357)*100,1),")")</f>
        <v>(7.1)</v>
      </c>
      <c r="F355" s="302">
        <f>'Ind T6'!X144</f>
        <v>9.6403418230102353</v>
      </c>
      <c r="G355" s="299" t="str">
        <f>CONCATENATE("(",ROUND((F355/$H357)*100,1),")")</f>
        <v>(9.2)</v>
      </c>
      <c r="H355" s="302">
        <f>SUM(B355,D355,F355)</f>
        <v>57.987337931825977</v>
      </c>
      <c r="I355" s="299" t="str">
        <f>CONCATENATE("(",ROUND((H355/$H357)*100,1),")")</f>
        <v>(55.4)</v>
      </c>
      <c r="K355" s="302">
        <f>B355-B345</f>
        <v>3.4577151329412104</v>
      </c>
      <c r="L355" s="302">
        <f>D355-D345</f>
        <v>1.3778316706051186</v>
      </c>
      <c r="M355" s="302">
        <f>F355-F345</f>
        <v>1.3344487025691159</v>
      </c>
      <c r="N355" s="302">
        <f>SUM(K355:M355)</f>
        <v>6.1699955061154448</v>
      </c>
    </row>
    <row r="356" spans="1:14" x14ac:dyDescent="0.2">
      <c r="A356" s="282" t="s">
        <v>365</v>
      </c>
      <c r="B356" s="302">
        <f>'Ind T6'!V143</f>
        <v>25.841773067957973</v>
      </c>
      <c r="C356" s="299" t="str">
        <f>CONCATENATE("(",ROUND((B356/$H357)*100,1),")")</f>
        <v>(24.7)</v>
      </c>
      <c r="D356" s="302">
        <f>'Ind T6'!W143</f>
        <v>15.403986875546252</v>
      </c>
      <c r="E356" s="299" t="str">
        <f>CONCATENATE("(",ROUND((D356/$H357)*100,1),")")</f>
        <v>(14.7)</v>
      </c>
      <c r="F356" s="302">
        <f>'Ind T6'!X143</f>
        <v>5.3979021246698231</v>
      </c>
      <c r="G356" s="299" t="str">
        <f>CONCATENATE("(",ROUND((F356/$H357)*100,1),")")</f>
        <v>(5.2)</v>
      </c>
      <c r="H356" s="302">
        <f t="shared" ref="H356" si="270">SUM(B356,D356,F356)</f>
        <v>46.643662068174052</v>
      </c>
      <c r="I356" s="299" t="str">
        <f>CONCATENATE("(",ROUND((H356/$H357)*100,1),")")</f>
        <v>(44.6)</v>
      </c>
      <c r="K356" s="302">
        <f t="shared" ref="K356:K357" si="271">B356-B346</f>
        <v>3.6287929759363386</v>
      </c>
      <c r="L356" s="302">
        <f t="shared" ref="L356:L357" si="272">D356-D346</f>
        <v>2.1938253734788784</v>
      </c>
      <c r="M356" s="302">
        <f t="shared" ref="M356:M357" si="273">F356-F346</f>
        <v>1.1383861444692611</v>
      </c>
      <c r="N356" s="302">
        <f t="shared" ref="N356:N357" si="274">SUM(K356:M356)</f>
        <v>6.9610044938844782</v>
      </c>
    </row>
    <row r="357" spans="1:14" x14ac:dyDescent="0.2">
      <c r="A357" s="282" t="s">
        <v>363</v>
      </c>
      <c r="B357" s="302">
        <f>SUM(B355:B356)</f>
        <v>66.729217842450396</v>
      </c>
      <c r="C357" s="299" t="str">
        <f>CONCATENATE("(",ROUND((B357/$H357)*100,1),")")</f>
        <v>(63.8)</v>
      </c>
      <c r="D357" s="302">
        <f>SUM(D355:D356)</f>
        <v>22.863538209869574</v>
      </c>
      <c r="E357" s="299" t="str">
        <f>CONCATENATE("(",ROUND((D357/$H357)*100,1),")")</f>
        <v>(21.9)</v>
      </c>
      <c r="F357" s="302">
        <f>SUM(F355:F356)</f>
        <v>15.038243947680058</v>
      </c>
      <c r="G357" s="299" t="str">
        <f>CONCATENATE("(",ROUND((F357/$H357)*100,1),")")</f>
        <v>(14.4)</v>
      </c>
      <c r="H357" s="302">
        <f>SUM(H355:H356)</f>
        <v>104.63100000000003</v>
      </c>
      <c r="I357" s="299" t="str">
        <f>CONCATENATE("(",ROUND((H357/$H357)*100,1),")")</f>
        <v>(100)</v>
      </c>
      <c r="K357" s="302">
        <f t="shared" si="271"/>
        <v>7.0865081088775526</v>
      </c>
      <c r="L357" s="302">
        <f t="shared" si="272"/>
        <v>3.5716570440839988</v>
      </c>
      <c r="M357" s="302">
        <f t="shared" si="273"/>
        <v>2.4728348470383779</v>
      </c>
      <c r="N357" s="302">
        <f t="shared" si="274"/>
        <v>13.130999999999929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31.676136666592573</v>
      </c>
      <c r="C366" s="299" t="str">
        <f>CONCATENATE("(",ROUND((B366/$H368)*100,1),")")</f>
        <v>(33.6)</v>
      </c>
      <c r="D366" s="302">
        <f>'Ind T6'!M153</f>
        <v>14.84661890294495</v>
      </c>
      <c r="E366" s="299" t="str">
        <f>CONCATENATE("(",ROUND((D366/$H368)*100,1),")")</f>
        <v>(15.7)</v>
      </c>
      <c r="F366" s="302">
        <f>'Ind T6'!N153</f>
        <v>6.9607302992238296</v>
      </c>
      <c r="G366" s="299" t="str">
        <f>CONCATENATE("(",ROUND((F366/$H368)*100,1),")")</f>
        <v>(7.4)</v>
      </c>
      <c r="H366" s="302">
        <f>SUM(B366,D366,F366)</f>
        <v>53.483485868761349</v>
      </c>
      <c r="I366" s="299" t="str">
        <f>CONCATENATE("(",ROUND((H366/$H368)*100,1),")")</f>
        <v>(56.7)</v>
      </c>
      <c r="K366" s="302">
        <f>B371-B366</f>
        <v>1.933988077962578</v>
      </c>
      <c r="L366" s="302">
        <f>D371-D366</f>
        <v>0.87426152652727396</v>
      </c>
      <c r="M366" s="302">
        <f>F371-F366</f>
        <v>0.30924824675284768</v>
      </c>
      <c r="N366" s="302">
        <f>SUM(K366:M366)</f>
        <v>3.1174978512426996</v>
      </c>
    </row>
    <row r="367" spans="1:14" x14ac:dyDescent="0.2">
      <c r="A367" s="282" t="s">
        <v>365</v>
      </c>
      <c r="B367" s="302">
        <f>'Ind T6'!L152</f>
        <v>17.324837276224745</v>
      </c>
      <c r="C367" s="299" t="str">
        <f>CONCATENATE("(",ROUND((B367/$H368)*100,1),")")</f>
        <v>(18.4)</v>
      </c>
      <c r="D367" s="302">
        <f>'Ind T6'!M152</f>
        <v>18.638341638634635</v>
      </c>
      <c r="E367" s="299" t="str">
        <f>CONCATENATE("(",ROUND((D367/$H368)*100,1),")")</f>
        <v>(19.8)</v>
      </c>
      <c r="F367" s="302">
        <f>'Ind T6'!N152</f>
        <v>4.8893352163792025</v>
      </c>
      <c r="G367" s="299" t="str">
        <f>CONCATENATE("(",ROUND((F367/$H368)*100,1),")")</f>
        <v>(5.2)</v>
      </c>
      <c r="H367" s="302">
        <f t="shared" ref="H367" si="275">SUM(B367,D367,F367)</f>
        <v>40.852514131238586</v>
      </c>
      <c r="I367" s="299" t="str">
        <f>CONCATENATE("(",ROUND((H367/$H368)*100,1),")")</f>
        <v>(43.3)</v>
      </c>
      <c r="K367" s="302">
        <f t="shared" ref="K367:K368" si="276">B372-B367</f>
        <v>1.3884046962944865</v>
      </c>
      <c r="L367" s="302">
        <f t="shared" ref="L367:L368" si="277">D372-D367</f>
        <v>0.76646402818121118</v>
      </c>
      <c r="M367" s="302">
        <f t="shared" ref="M367:M368" si="278">F372-F367</f>
        <v>0.21163342428170928</v>
      </c>
      <c r="N367" s="302">
        <f t="shared" ref="N367:N368" si="279">SUM(K367:M367)</f>
        <v>2.3665021487574069</v>
      </c>
    </row>
    <row r="368" spans="1:14" x14ac:dyDescent="0.2">
      <c r="A368" s="282" t="s">
        <v>363</v>
      </c>
      <c r="B368" s="302">
        <f>SUM(B366:B367)</f>
        <v>49.000973942817318</v>
      </c>
      <c r="C368" s="299" t="str">
        <f>CONCATENATE("(",ROUND((B368/$H368)*100,1),")")</f>
        <v>(51.9)</v>
      </c>
      <c r="D368" s="302">
        <f>SUM(D366:D367)</f>
        <v>33.484960541579582</v>
      </c>
      <c r="E368" s="299" t="str">
        <f>CONCATENATE("(",ROUND((D368/$H368)*100,1),")")</f>
        <v>(35.5)</v>
      </c>
      <c r="F368" s="302">
        <f>SUM(F366:F367)</f>
        <v>11.850065515603031</v>
      </c>
      <c r="G368" s="299" t="str">
        <f>CONCATENATE("(",ROUND((F368/$H368)*100,1),")")</f>
        <v>(12.6)</v>
      </c>
      <c r="H368" s="302">
        <f>SUM(H366:H367)</f>
        <v>94.335999999999927</v>
      </c>
      <c r="I368" s="299" t="str">
        <f>CONCATENATE("(",ROUND((H368/$H368)*100,1),")")</f>
        <v>(100)</v>
      </c>
      <c r="K368" s="302">
        <f t="shared" si="276"/>
        <v>3.3223927742570609</v>
      </c>
      <c r="L368" s="302">
        <f t="shared" si="277"/>
        <v>1.6407255547084887</v>
      </c>
      <c r="M368" s="302">
        <f t="shared" si="278"/>
        <v>0.52088167103455874</v>
      </c>
      <c r="N368" s="302">
        <f t="shared" si="279"/>
        <v>5.4840000000001083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33.610124744555151</v>
      </c>
      <c r="C371" s="299" t="str">
        <f>CONCATENATE("(",ROUND((B371/$H373)*100,1),")")</f>
        <v>(33.7)</v>
      </c>
      <c r="D371" s="302">
        <f>'Ind T6'!R153</f>
        <v>15.720880429472224</v>
      </c>
      <c r="E371" s="299" t="str">
        <f>CONCATENATE("(",ROUND((D371/$H373)*100,1),")")</f>
        <v>(15.7)</v>
      </c>
      <c r="F371" s="302">
        <f>'Ind T6'!S153</f>
        <v>7.2699785459766773</v>
      </c>
      <c r="G371" s="299" t="str">
        <f>CONCATENATE("(",ROUND((F371/$H373)*100,1),")")</f>
        <v>(7.3)</v>
      </c>
      <c r="H371" s="302">
        <f>SUM(B371,D371,F371)</f>
        <v>56.600983720004052</v>
      </c>
      <c r="I371" s="299" t="str">
        <f>CONCATENATE("(",ROUND((H371/$H373)*100,1),")")</f>
        <v>(56.7)</v>
      </c>
      <c r="K371" s="302">
        <f>B376-B371</f>
        <v>2.5006531161630932</v>
      </c>
      <c r="L371" s="302">
        <f>D376-D371</f>
        <v>1.0154373784484747</v>
      </c>
      <c r="M371" s="302">
        <f>F376-F371</f>
        <v>0.56566407839419952</v>
      </c>
      <c r="N371" s="302">
        <f>SUM(K371:M371)</f>
        <v>4.0817545730057674</v>
      </c>
    </row>
    <row r="372" spans="1:14" x14ac:dyDescent="0.2">
      <c r="A372" s="282" t="s">
        <v>365</v>
      </c>
      <c r="B372" s="302">
        <f>'Ind T6'!Q152</f>
        <v>18.713241972519231</v>
      </c>
      <c r="C372" s="299" t="str">
        <f>CONCATENATE("(",ROUND((B372/$H373)*100,1),")")</f>
        <v>(18.7)</v>
      </c>
      <c r="D372" s="302">
        <f>'Ind T6'!R152</f>
        <v>19.404805666815847</v>
      </c>
      <c r="E372" s="299" t="str">
        <f>CONCATENATE("(",ROUND((D372/$H373)*100,1),")")</f>
        <v>(19.4)</v>
      </c>
      <c r="F372" s="302">
        <f>'Ind T6'!S152</f>
        <v>5.1009686406609118</v>
      </c>
      <c r="G372" s="299" t="str">
        <f>CONCATENATE("(",ROUND((F372/$H373)*100,1),")")</f>
        <v>(5.1)</v>
      </c>
      <c r="H372" s="302">
        <f t="shared" ref="H372" si="280">SUM(B372,D372,F372)</f>
        <v>43.219016279995984</v>
      </c>
      <c r="I372" s="299" t="str">
        <f>CONCATENATE("(",ROUND((H372/$H373)*100,1),")")</f>
        <v>(43.3)</v>
      </c>
      <c r="K372" s="302">
        <f t="shared" ref="K372:K373" si="281">B377-B372</f>
        <v>1.8404072090594994</v>
      </c>
      <c r="L372" s="302">
        <f t="shared" ref="L372:L373" si="282">D377-D372</f>
        <v>0.73080537259644274</v>
      </c>
      <c r="M372" s="302">
        <f t="shared" ref="M372:M373" si="283">F377-F372</f>
        <v>0.42903284533817843</v>
      </c>
      <c r="N372" s="302">
        <f t="shared" ref="N372:N373" si="284">SUM(K372:M372)</f>
        <v>3.0002454269941206</v>
      </c>
    </row>
    <row r="373" spans="1:14" x14ac:dyDescent="0.2">
      <c r="A373" s="282" t="s">
        <v>363</v>
      </c>
      <c r="B373" s="302">
        <f>SUM(B371:B372)</f>
        <v>52.323366717074379</v>
      </c>
      <c r="C373" s="299" t="str">
        <f>CONCATENATE("(",ROUND((B373/$H373)*100,1),")")</f>
        <v>(52.4)</v>
      </c>
      <c r="D373" s="302">
        <f>SUM(D371:D372)</f>
        <v>35.125686096288071</v>
      </c>
      <c r="E373" s="299" t="str">
        <f>CONCATENATE("(",ROUND((D373/$H373)*100,1),")")</f>
        <v>(35.2)</v>
      </c>
      <c r="F373" s="302">
        <f>SUM(F371:F372)</f>
        <v>12.37094718663759</v>
      </c>
      <c r="G373" s="299" t="str">
        <f>CONCATENATE("(",ROUND((F373/$H373)*100,1),")")</f>
        <v>(12.4)</v>
      </c>
      <c r="H373" s="302">
        <f>SUM(H371:H372)</f>
        <v>99.820000000000036</v>
      </c>
      <c r="I373" s="299" t="str">
        <f>CONCATENATE("(",ROUND((H373/$H373)*100,1),")")</f>
        <v>(100)</v>
      </c>
      <c r="K373" s="302">
        <f t="shared" si="281"/>
        <v>4.3410603252225997</v>
      </c>
      <c r="L373" s="302">
        <f t="shared" si="282"/>
        <v>1.7462427510449174</v>
      </c>
      <c r="M373" s="302">
        <f t="shared" si="283"/>
        <v>0.99469692373237706</v>
      </c>
      <c r="N373" s="302">
        <f t="shared" si="284"/>
        <v>7.0819999999998942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36.110777860718244</v>
      </c>
      <c r="C376" s="299" t="str">
        <f>CONCATENATE("(",ROUND((B376/$H378)*100,1),")")</f>
        <v>(33.8)</v>
      </c>
      <c r="D376" s="302">
        <f>'Ind T6'!W153</f>
        <v>16.736317807920699</v>
      </c>
      <c r="E376" s="299" t="str">
        <f>CONCATENATE("(",ROUND((D376/$H378)*100,1),")")</f>
        <v>(15.7)</v>
      </c>
      <c r="F376" s="302">
        <f>'Ind T6'!X153</f>
        <v>7.8356426243708768</v>
      </c>
      <c r="G376" s="299" t="str">
        <f>CONCATENATE("(",ROUND((F376/$H378)*100,1),")")</f>
        <v>(7.3)</v>
      </c>
      <c r="H376" s="302">
        <f>SUM(B376,D376,F376)</f>
        <v>60.68273829300982</v>
      </c>
      <c r="I376" s="299" t="str">
        <f>CONCATENATE("(",ROUND((H376/$H378)*100,1),")")</f>
        <v>(56.8)</v>
      </c>
      <c r="K376" s="302">
        <f>B376-B366</f>
        <v>4.4346411941256711</v>
      </c>
      <c r="L376" s="302">
        <f>D376-D366</f>
        <v>1.8896989049757487</v>
      </c>
      <c r="M376" s="302">
        <f>F376-F366</f>
        <v>0.8749123251470472</v>
      </c>
      <c r="N376" s="302">
        <f>SUM(K376:M376)</f>
        <v>7.199252424248467</v>
      </c>
    </row>
    <row r="377" spans="1:14" x14ac:dyDescent="0.2">
      <c r="A377" s="282" t="s">
        <v>365</v>
      </c>
      <c r="B377" s="302">
        <f>'Ind T6'!V152</f>
        <v>20.553649181578731</v>
      </c>
      <c r="C377" s="299" t="str">
        <f>CONCATENATE("(",ROUND((B377/$H378)*100,1),")")</f>
        <v>(19.2)</v>
      </c>
      <c r="D377" s="302">
        <f>'Ind T6'!W152</f>
        <v>20.135611039412289</v>
      </c>
      <c r="E377" s="299" t="str">
        <f>CONCATENATE("(",ROUND((D377/$H378)*100,1),")")</f>
        <v>(18.8)</v>
      </c>
      <c r="F377" s="302">
        <f>'Ind T6'!X152</f>
        <v>5.5300014859990902</v>
      </c>
      <c r="G377" s="299" t="str">
        <f>CONCATENATE("(",ROUND((F377/$H378)*100,1),")")</f>
        <v>(5.2)</v>
      </c>
      <c r="H377" s="302">
        <f t="shared" ref="H377" si="285">SUM(B377,D377,F377)</f>
        <v>46.21926170699011</v>
      </c>
      <c r="I377" s="299" t="str">
        <f>CONCATENATE("(",ROUND((H377/$H378)*100,1),")")</f>
        <v>(43.2)</v>
      </c>
      <c r="K377" s="302">
        <f t="shared" ref="K377:K378" si="286">B377-B367</f>
        <v>3.2288119053539859</v>
      </c>
      <c r="L377" s="302">
        <f t="shared" ref="L377:L378" si="287">D377-D367</f>
        <v>1.4972694007776539</v>
      </c>
      <c r="M377" s="302">
        <f t="shared" ref="M377:M378" si="288">F377-F367</f>
        <v>0.64066626961988771</v>
      </c>
      <c r="N377" s="302">
        <f t="shared" ref="N377:N378" si="289">SUM(K377:M377)</f>
        <v>5.3667475757515275</v>
      </c>
    </row>
    <row r="378" spans="1:14" x14ac:dyDescent="0.2">
      <c r="A378" s="282" t="s">
        <v>363</v>
      </c>
      <c r="B378" s="302">
        <f>SUM(B376:B377)</f>
        <v>56.664427042296978</v>
      </c>
      <c r="C378" s="299" t="str">
        <f>CONCATENATE("(",ROUND((B378/$H378)*100,1),")")</f>
        <v>(53)</v>
      </c>
      <c r="D378" s="302">
        <f>SUM(D376:D377)</f>
        <v>36.871928847332988</v>
      </c>
      <c r="E378" s="299" t="str">
        <f>CONCATENATE("(",ROUND((D378/$H378)*100,1),")")</f>
        <v>(34.5)</v>
      </c>
      <c r="F378" s="302">
        <f>SUM(F376:F377)</f>
        <v>13.365644110369967</v>
      </c>
      <c r="G378" s="299" t="str">
        <f>CONCATENATE("(",ROUND((F378/$H378)*100,1),")")</f>
        <v>(12.5)</v>
      </c>
      <c r="H378" s="302">
        <f>SUM(H376:H377)</f>
        <v>106.90199999999993</v>
      </c>
      <c r="I378" s="299" t="str">
        <f>CONCATENATE("(",ROUND((H378/$H378)*100,1),")")</f>
        <v>(100)</v>
      </c>
      <c r="K378" s="302">
        <f t="shared" si="286"/>
        <v>7.6634530994796606</v>
      </c>
      <c r="L378" s="302">
        <f t="shared" si="287"/>
        <v>3.3869683057534061</v>
      </c>
      <c r="M378" s="302">
        <f t="shared" si="288"/>
        <v>1.5155785947669358</v>
      </c>
      <c r="N378" s="302">
        <f t="shared" si="289"/>
        <v>12.566000000000003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5.3235541440113217</v>
      </c>
      <c r="C387" s="299" t="str">
        <f>CONCATENATE("(",ROUND((B387/$H389)*100,1),")")</f>
        <v>(36.2)</v>
      </c>
      <c r="D387" s="302">
        <f>'Ind T6'!M162</f>
        <v>0.76634277239663806</v>
      </c>
      <c r="E387" s="299" t="str">
        <f>CONCATENATE("(",ROUND((D387/$H389)*100,1),")")</f>
        <v>(5.2)</v>
      </c>
      <c r="F387" s="302">
        <f>'Ind T6'!N162</f>
        <v>0.2160846158152781</v>
      </c>
      <c r="G387" s="299" t="str">
        <f>CONCATENATE("(",ROUND((F387/$H389)*100,1),")")</f>
        <v>(1.5)</v>
      </c>
      <c r="H387" s="302">
        <f>SUM(B387,D387,F387)</f>
        <v>6.305981532223238</v>
      </c>
      <c r="I387" s="299" t="str">
        <f>CONCATENATE("(",ROUND((H387/$H389)*100,1),")")</f>
        <v>(42.9)</v>
      </c>
      <c r="K387" s="302">
        <f>B392-B387</f>
        <v>0.41858469171058044</v>
      </c>
      <c r="L387" s="302">
        <f>D392-D387</f>
        <v>0.12272104710067366</v>
      </c>
      <c r="M387" s="302">
        <f>F392-F387</f>
        <v>2.202721537760588E-2</v>
      </c>
      <c r="N387" s="302">
        <f>SUM(K387:M387)</f>
        <v>0.56333295418885998</v>
      </c>
    </row>
    <row r="388" spans="1:14" x14ac:dyDescent="0.2">
      <c r="A388" s="282" t="s">
        <v>365</v>
      </c>
      <c r="B388" s="302">
        <f>'Ind T6'!L161</f>
        <v>4.6598186244575652</v>
      </c>
      <c r="C388" s="299" t="str">
        <f>CONCATENATE("(",ROUND((B388/$H389)*100,1),")")</f>
        <v>(31.7)</v>
      </c>
      <c r="D388" s="302">
        <f>'Ind T6'!M161</f>
        <v>3.7491998433192268</v>
      </c>
      <c r="E388" s="299" t="str">
        <f>CONCATENATE("(",ROUND((D388/$H389)*100,1),")")</f>
        <v>(25.5)</v>
      </c>
      <c r="F388" s="302">
        <f>'Ind T6'!N161</f>
        <v>0</v>
      </c>
      <c r="G388" s="299" t="str">
        <f>CONCATENATE("(",ROUND((F388/$H389)*100,1),")")</f>
        <v>(0)</v>
      </c>
      <c r="H388" s="302">
        <f t="shared" ref="H388" si="290">SUM(B388,D388,F388)</f>
        <v>8.409018467776793</v>
      </c>
      <c r="I388" s="299" t="str">
        <f>CONCATENATE("(",ROUND((H388/$H389)*100,1),")")</f>
        <v>(57.1)</v>
      </c>
      <c r="K388" s="302">
        <f t="shared" ref="K388:K389" si="291">B393-B388</f>
        <v>0.47000843483341015</v>
      </c>
      <c r="L388" s="302">
        <f t="shared" ref="L388:L389" si="292">D393-D388</f>
        <v>0.38665861097770637</v>
      </c>
      <c r="M388" s="302">
        <f t="shared" ref="M388:M389" si="293">F393-F388</f>
        <v>0</v>
      </c>
      <c r="N388" s="302">
        <f t="shared" ref="N388:N389" si="294">SUM(K388:M388)</f>
        <v>0.85666704581111652</v>
      </c>
    </row>
    <row r="389" spans="1:14" x14ac:dyDescent="0.2">
      <c r="A389" s="282" t="s">
        <v>363</v>
      </c>
      <c r="B389" s="302">
        <f>SUM(B387:B388)</f>
        <v>9.983372768468886</v>
      </c>
      <c r="C389" s="299" t="str">
        <f>CONCATENATE("(",ROUND((B389/$H389)*100,1),")")</f>
        <v>(67.8)</v>
      </c>
      <c r="D389" s="302">
        <f>SUM(D387:D388)</f>
        <v>4.5155426157158649</v>
      </c>
      <c r="E389" s="299" t="str">
        <f>CONCATENATE("(",ROUND((D389/$H389)*100,1),")")</f>
        <v>(30.7)</v>
      </c>
      <c r="F389" s="302">
        <f>SUM(F387:F388)</f>
        <v>0.2160846158152781</v>
      </c>
      <c r="G389" s="299" t="str">
        <f>CONCATENATE("(",ROUND((F389/$H389)*100,1),")")</f>
        <v>(1.5)</v>
      </c>
      <c r="H389" s="302">
        <f>SUM(H387:H388)</f>
        <v>14.715000000000032</v>
      </c>
      <c r="I389" s="299" t="str">
        <f>CONCATENATE("(",ROUND((H389/$H389)*100,1),")")</f>
        <v>(100)</v>
      </c>
      <c r="K389" s="302">
        <f t="shared" si="291"/>
        <v>0.88859312654399147</v>
      </c>
      <c r="L389" s="302">
        <f t="shared" si="292"/>
        <v>0.50937965807838026</v>
      </c>
      <c r="M389" s="302">
        <f t="shared" si="293"/>
        <v>2.202721537760588E-2</v>
      </c>
      <c r="N389" s="302">
        <f t="shared" si="294"/>
        <v>1.4199999999999777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5.7421388357219021</v>
      </c>
      <c r="C392" s="299" t="str">
        <f>CONCATENATE("(",ROUND((B392/$H394)*100,1),")")</f>
        <v>(35.6)</v>
      </c>
      <c r="D392" s="302">
        <f>'Ind T6'!R162</f>
        <v>0.88906381949731172</v>
      </c>
      <c r="E392" s="299" t="str">
        <f>CONCATENATE("(",ROUND((D392/$H394)*100,1),")")</f>
        <v>(5.5)</v>
      </c>
      <c r="F392" s="302">
        <f>'Ind T6'!S162</f>
        <v>0.23811183119288398</v>
      </c>
      <c r="G392" s="299" t="str">
        <f>CONCATENATE("(",ROUND((F392/$H394)*100,1),")")</f>
        <v>(1.5)</v>
      </c>
      <c r="H392" s="302">
        <f>SUM(B392,D392,F392)</f>
        <v>6.8693144864120983</v>
      </c>
      <c r="I392" s="299" t="str">
        <f>CONCATENATE("(",ROUND((H392/$H394)*100,1),")")</f>
        <v>(42.6)</v>
      </c>
      <c r="K392" s="302">
        <f>B397-B392</f>
        <v>0.10316353311428816</v>
      </c>
      <c r="L392" s="302">
        <f>D397-D392</f>
        <v>0.15170072727511208</v>
      </c>
      <c r="M392" s="302">
        <f>F397-F392</f>
        <v>1.7369963664726706E-2</v>
      </c>
      <c r="N392" s="302">
        <f>SUM(K392:M392)</f>
        <v>0.27223422405412695</v>
      </c>
    </row>
    <row r="393" spans="1:14" x14ac:dyDescent="0.2">
      <c r="A393" s="282" t="s">
        <v>365</v>
      </c>
      <c r="B393" s="302">
        <f>'Ind T6'!Q161</f>
        <v>5.1298270592909754</v>
      </c>
      <c r="C393" s="299" t="str">
        <f>CONCATENATE("(",ROUND((B393/$H394)*100,1),")")</f>
        <v>(31.8)</v>
      </c>
      <c r="D393" s="302">
        <f>'Ind T6'!R161</f>
        <v>4.1358584542969332</v>
      </c>
      <c r="E393" s="299" t="str">
        <f>CONCATENATE("(",ROUND((D393/$H394)*100,1),")")</f>
        <v>(25.6)</v>
      </c>
      <c r="F393" s="302">
        <f>'Ind T6'!S161</f>
        <v>0</v>
      </c>
      <c r="G393" s="299" t="str">
        <f>CONCATENATE("(",ROUND((F393/$H394)*100,1),")")</f>
        <v>(0)</v>
      </c>
      <c r="H393" s="302">
        <f t="shared" ref="H393" si="295">SUM(B393,D393,F393)</f>
        <v>9.2656855135879077</v>
      </c>
      <c r="I393" s="299" t="str">
        <f>CONCATENATE("(",ROUND((H393/$H394)*100,1),")")</f>
        <v>(57.4)</v>
      </c>
      <c r="K393" s="302">
        <f t="shared" ref="K393:K394" si="296">B398-B393</f>
        <v>0.31383572696319906</v>
      </c>
      <c r="L393" s="302">
        <f t="shared" ref="L393:L394" si="297">D398-D393</f>
        <v>0.25493004898267468</v>
      </c>
      <c r="M393" s="302">
        <f t="shared" ref="M393:M394" si="298">F398-F393</f>
        <v>0</v>
      </c>
      <c r="N393" s="302">
        <f t="shared" ref="N393:N394" si="299">SUM(K393:M393)</f>
        <v>0.56876577594587374</v>
      </c>
    </row>
    <row r="394" spans="1:14" x14ac:dyDescent="0.2">
      <c r="A394" s="282" t="s">
        <v>363</v>
      </c>
      <c r="B394" s="302">
        <f>SUM(B392:B393)</f>
        <v>10.871965895012877</v>
      </c>
      <c r="C394" s="299" t="str">
        <f>CONCATENATE("(",ROUND((B394/$H394)*100,1),")")</f>
        <v>(67.4)</v>
      </c>
      <c r="D394" s="302">
        <f>SUM(D392:D393)</f>
        <v>5.0249222737942452</v>
      </c>
      <c r="E394" s="299" t="str">
        <f>CONCATENATE("(",ROUND((D394/$H394)*100,1),")")</f>
        <v>(31.1)</v>
      </c>
      <c r="F394" s="302">
        <f>SUM(F392:F393)</f>
        <v>0.23811183119288398</v>
      </c>
      <c r="G394" s="299" t="str">
        <f>CONCATENATE("(",ROUND((F394/$H394)*100,1),")")</f>
        <v>(1.5)</v>
      </c>
      <c r="H394" s="302">
        <f>SUM(H392:H393)</f>
        <v>16.135000000000005</v>
      </c>
      <c r="I394" s="299" t="str">
        <f>CONCATENATE("(",ROUND((H394/$H394)*100,1),")")</f>
        <v>(100)</v>
      </c>
      <c r="K394" s="302">
        <f t="shared" si="296"/>
        <v>0.41699926007748722</v>
      </c>
      <c r="L394" s="302">
        <f t="shared" si="297"/>
        <v>0.40663077625778676</v>
      </c>
      <c r="M394" s="302">
        <f t="shared" si="298"/>
        <v>1.7369963664726706E-2</v>
      </c>
      <c r="N394" s="302">
        <f t="shared" si="299"/>
        <v>0.84100000000000064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5.8453023688361903</v>
      </c>
      <c r="C397" s="299" t="str">
        <f>CONCATENATE("(",ROUND((B397/$H399)*100,1),")")</f>
        <v>(34.4)</v>
      </c>
      <c r="D397" s="302">
        <f>'Ind T6'!W162</f>
        <v>1.0407645467724238</v>
      </c>
      <c r="E397" s="299" t="str">
        <f>CONCATENATE("(",ROUND((D397/$H399)*100,1),")")</f>
        <v>(6.1)</v>
      </c>
      <c r="F397" s="302">
        <f>'Ind T6'!X162</f>
        <v>0.25548179485761069</v>
      </c>
      <c r="G397" s="299" t="str">
        <f>CONCATENATE("(",ROUND((F397/$H399)*100,1),")")</f>
        <v>(1.5)</v>
      </c>
      <c r="H397" s="302">
        <f>SUM(B397,D397,F397)</f>
        <v>7.1415487104662247</v>
      </c>
      <c r="I397" s="299" t="str">
        <f>CONCATENATE("(",ROUND((H397/$H399)*100,1),")")</f>
        <v>(42.1)</v>
      </c>
      <c r="K397" s="302">
        <f>B397-B387</f>
        <v>0.5217482248248686</v>
      </c>
      <c r="L397" s="302">
        <f>D397-D387</f>
        <v>0.27442177437578574</v>
      </c>
      <c r="M397" s="302">
        <f>F397-F387</f>
        <v>3.9397179042332586E-2</v>
      </c>
      <c r="N397" s="302">
        <f>SUM(K397:M397)</f>
        <v>0.83556717824298699</v>
      </c>
    </row>
    <row r="398" spans="1:14" x14ac:dyDescent="0.2">
      <c r="A398" s="282" t="s">
        <v>365</v>
      </c>
      <c r="B398" s="302">
        <f>'Ind T6'!V161</f>
        <v>5.4436627862541744</v>
      </c>
      <c r="C398" s="299" t="str">
        <f>CONCATENATE("(",ROUND((B398/$H399)*100,1),")")</f>
        <v>(32.1)</v>
      </c>
      <c r="D398" s="302">
        <f>'Ind T6'!W161</f>
        <v>4.3907885032796079</v>
      </c>
      <c r="E398" s="299" t="str">
        <f>CONCATENATE("(",ROUND((D398/$H399)*100,1),")")</f>
        <v>(25.9)</v>
      </c>
      <c r="F398" s="302">
        <f>'Ind T6'!X161</f>
        <v>0</v>
      </c>
      <c r="G398" s="299" t="str">
        <f>CONCATENATE("(",ROUND((F398/$H399)*100,1),")")</f>
        <v>(0)</v>
      </c>
      <c r="H398" s="302">
        <f t="shared" ref="H398" si="300">SUM(B398,D398,F398)</f>
        <v>9.8344512895337814</v>
      </c>
      <c r="I398" s="299" t="str">
        <f>CONCATENATE("(",ROUND((H398/$H399)*100,1),")")</f>
        <v>(57.9)</v>
      </c>
      <c r="K398" s="302">
        <f t="shared" ref="K398:K399" si="301">B398-B388</f>
        <v>0.78384416179660921</v>
      </c>
      <c r="L398" s="302">
        <f t="shared" ref="L398:L399" si="302">D398-D388</f>
        <v>0.64158865996038106</v>
      </c>
      <c r="M398" s="302">
        <f t="shared" ref="M398:M399" si="303">F398-F388</f>
        <v>0</v>
      </c>
      <c r="N398" s="302">
        <f t="shared" ref="N398:N399" si="304">SUM(K398:M398)</f>
        <v>1.4254328217569903</v>
      </c>
    </row>
    <row r="399" spans="1:14" x14ac:dyDescent="0.2">
      <c r="A399" s="282" t="s">
        <v>363</v>
      </c>
      <c r="B399" s="302">
        <f>SUM(B397:B398)</f>
        <v>11.288965155090365</v>
      </c>
      <c r="C399" s="299" t="str">
        <f>CONCATENATE("(",ROUND((B399/$H399)*100,1),")")</f>
        <v>(66.5)</v>
      </c>
      <c r="D399" s="302">
        <f>SUM(D397:D398)</f>
        <v>5.4315530500520319</v>
      </c>
      <c r="E399" s="299" t="str">
        <f>CONCATENATE("(",ROUND((D399/$H399)*100,1),")")</f>
        <v>(32)</v>
      </c>
      <c r="F399" s="302">
        <f>SUM(F397:F398)</f>
        <v>0.25548179485761069</v>
      </c>
      <c r="G399" s="299" t="str">
        <f>CONCATENATE("(",ROUND((F399/$H399)*100,1),")")</f>
        <v>(1.5)</v>
      </c>
      <c r="H399" s="302">
        <f>SUM(H397:H398)</f>
        <v>16.976000000000006</v>
      </c>
      <c r="I399" s="299" t="str">
        <f>CONCATENATE("(",ROUND((H399/$H399)*100,1),")")</f>
        <v>(100)</v>
      </c>
      <c r="K399" s="302">
        <f t="shared" si="301"/>
        <v>1.3055923866214787</v>
      </c>
      <c r="L399" s="302">
        <f t="shared" si="302"/>
        <v>0.91601043433616702</v>
      </c>
      <c r="M399" s="302">
        <f t="shared" si="303"/>
        <v>3.9397179042332586E-2</v>
      </c>
      <c r="N399" s="302">
        <f t="shared" si="304"/>
        <v>2.2609999999999784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8.6787621515918314</v>
      </c>
      <c r="C408" s="299" t="str">
        <f>CONCATENATE("(",ROUND((B408/$H410)*100,1),")")</f>
        <v>(15.2)</v>
      </c>
      <c r="D408" s="302">
        <f>'Ind T6'!M171</f>
        <v>4.3095264074088764</v>
      </c>
      <c r="E408" s="299" t="str">
        <f>CONCATENATE("(",ROUND((D408/$H410)*100,1),")")</f>
        <v>(7.6)</v>
      </c>
      <c r="F408" s="302">
        <f>'Ind T6'!N171</f>
        <v>1.7174978586913661</v>
      </c>
      <c r="G408" s="299" t="str">
        <f>CONCATENATE("(",ROUND((F408/$H410)*100,1),")")</f>
        <v>(3)</v>
      </c>
      <c r="H408" s="302">
        <f>SUM(B408,D408,F408)</f>
        <v>14.705786417692075</v>
      </c>
      <c r="I408" s="299" t="str">
        <f>CONCATENATE("(",ROUND((H408/$H410)*100,1),")")</f>
        <v>(25.8)</v>
      </c>
      <c r="K408" s="302">
        <f>B413-B408</f>
        <v>-0.17656817114864154</v>
      </c>
      <c r="L408" s="302">
        <f>D413-D408</f>
        <v>2.5455881978688311E-2</v>
      </c>
      <c r="M408" s="302">
        <f>F413-F408</f>
        <v>2.0371345437834476E-2</v>
      </c>
      <c r="N408" s="302">
        <f>SUM(K408:M408)</f>
        <v>-0.13074094373211875</v>
      </c>
    </row>
    <row r="409" spans="1:14" x14ac:dyDescent="0.2">
      <c r="A409" s="282" t="s">
        <v>365</v>
      </c>
      <c r="B409" s="302">
        <f>'Ind T6'!L170</f>
        <v>15.455470313476845</v>
      </c>
      <c r="C409" s="299" t="str">
        <f>CONCATENATE("(",ROUND((B409/$H410)*100,1),")")</f>
        <v>(27.1)</v>
      </c>
      <c r="D409" s="302">
        <f>'Ind T6'!M170</f>
        <v>24.016422122033937</v>
      </c>
      <c r="E409" s="299" t="str">
        <f>CONCATENATE("(",ROUND((D409/$H410)*100,1),")")</f>
        <v>(42.2)</v>
      </c>
      <c r="F409" s="302">
        <f>'Ind T6'!N170</f>
        <v>2.7643211467970903</v>
      </c>
      <c r="G409" s="299" t="str">
        <f>CONCATENATE("(",ROUND((F409/$H410)*100,1),")")</f>
        <v>(4.9)</v>
      </c>
      <c r="H409" s="302">
        <f t="shared" ref="H409" si="305">SUM(B409,D409,F409)</f>
        <v>42.236213582307869</v>
      </c>
      <c r="I409" s="299" t="str">
        <f>CONCATENATE("(",ROUND((H409/$H410)*100,1),")")</f>
        <v>(74.2)</v>
      </c>
      <c r="K409" s="302">
        <f t="shared" ref="K409:K410" si="306">B414-B409</f>
        <v>0.22694186291281504</v>
      </c>
      <c r="L409" s="302">
        <f t="shared" ref="L409:L410" si="307">D414-D409</f>
        <v>-0.69045417650228558</v>
      </c>
      <c r="M409" s="302">
        <f t="shared" ref="M409:M410" si="308">F414-F409</f>
        <v>1.0253257321697795E-2</v>
      </c>
      <c r="N409" s="302">
        <f t="shared" ref="N409:N410" si="309">SUM(K409:M409)</f>
        <v>-0.45325905626777274</v>
      </c>
    </row>
    <row r="410" spans="1:14" x14ac:dyDescent="0.2">
      <c r="A410" s="282" t="s">
        <v>363</v>
      </c>
      <c r="B410" s="302">
        <f>SUM(B408:B409)</f>
        <v>24.134232465068678</v>
      </c>
      <c r="C410" s="299" t="str">
        <f>CONCATENATE("(",ROUND((B410/$H410)*100,1),")")</f>
        <v>(42.4)</v>
      </c>
      <c r="D410" s="302">
        <f>SUM(D408:D409)</f>
        <v>28.325948529442812</v>
      </c>
      <c r="E410" s="299" t="str">
        <f>CONCATENATE("(",ROUND((D410/$H410)*100,1),")")</f>
        <v>(49.7)</v>
      </c>
      <c r="F410" s="302">
        <f>SUM(F408:F409)</f>
        <v>4.4818190054884566</v>
      </c>
      <c r="G410" s="299" t="str">
        <f>CONCATENATE("(",ROUND((F410/$H410)*100,1),")")</f>
        <v>(7.9)</v>
      </c>
      <c r="H410" s="302">
        <f>SUM(H408:H409)</f>
        <v>56.941999999999943</v>
      </c>
      <c r="I410" s="299" t="str">
        <f>CONCATENATE("(",ROUND((H410/$H410)*100,1),")")</f>
        <v>(100)</v>
      </c>
      <c r="K410" s="302">
        <f t="shared" si="306"/>
        <v>5.0373691764171724E-2</v>
      </c>
      <c r="L410" s="302">
        <f t="shared" si="307"/>
        <v>-0.66499829452359549</v>
      </c>
      <c r="M410" s="302">
        <f t="shared" si="308"/>
        <v>3.0624602759531605E-2</v>
      </c>
      <c r="N410" s="302">
        <f t="shared" si="309"/>
        <v>-0.58399999999989216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8.5021939804431899</v>
      </c>
      <c r="C413" s="299" t="str">
        <f>CONCATENATE("(",ROUND((B413/$H415)*100,1),")")</f>
        <v>(15.1)</v>
      </c>
      <c r="D413" s="302">
        <f>'Ind T6'!R171</f>
        <v>4.3349822893875647</v>
      </c>
      <c r="E413" s="299" t="str">
        <f>CONCATENATE("(",ROUND((D413/$H415)*100,1),")")</f>
        <v>(7.7)</v>
      </c>
      <c r="F413" s="302">
        <f>'Ind T6'!S171</f>
        <v>1.7378692041292005</v>
      </c>
      <c r="G413" s="299" t="str">
        <f>CONCATENATE("(",ROUND((F413/$H415)*100,1),")")</f>
        <v>(3.1)</v>
      </c>
      <c r="H413" s="302">
        <f>SUM(B413,D413,F413)</f>
        <v>14.575045473959955</v>
      </c>
      <c r="I413" s="299" t="str">
        <f>CONCATENATE("(",ROUND((H413/$H415)*100,1),")")</f>
        <v>(25.9)</v>
      </c>
      <c r="K413" s="302">
        <f>B418-B413</f>
        <v>-6.5589333270734684E-2</v>
      </c>
      <c r="L413" s="302">
        <f>D418-D413</f>
        <v>0.17366236333901952</v>
      </c>
      <c r="M413" s="302">
        <f>F418-F413</f>
        <v>8.5560994520343492E-2</v>
      </c>
      <c r="N413" s="302">
        <f>SUM(K413:M413)</f>
        <v>0.19363402458862833</v>
      </c>
    </row>
    <row r="414" spans="1:14" x14ac:dyDescent="0.2">
      <c r="A414" s="282" t="s">
        <v>365</v>
      </c>
      <c r="B414" s="302">
        <f>'Ind T6'!Q170</f>
        <v>15.68241217638966</v>
      </c>
      <c r="C414" s="299" t="str">
        <f>CONCATENATE("(",ROUND((B414/$H415)*100,1),")")</f>
        <v>(27.8)</v>
      </c>
      <c r="D414" s="302">
        <f>'Ind T6'!R170</f>
        <v>23.325967945531652</v>
      </c>
      <c r="E414" s="299" t="str">
        <f>CONCATENATE("(",ROUND((D414/$H415)*100,1),")")</f>
        <v>(41.4)</v>
      </c>
      <c r="F414" s="302">
        <f>'Ind T6'!S170</f>
        <v>2.7745744041187881</v>
      </c>
      <c r="G414" s="299" t="str">
        <f>CONCATENATE("(",ROUND((F414/$H415)*100,1),")")</f>
        <v>(4.9)</v>
      </c>
      <c r="H414" s="302">
        <f t="shared" ref="H414" si="310">SUM(B414,D414,F414)</f>
        <v>41.782954526040101</v>
      </c>
      <c r="I414" s="299" t="str">
        <f>CONCATENATE("(",ROUND((H414/$H415)*100,1),")")</f>
        <v>(74.1)</v>
      </c>
      <c r="K414" s="302">
        <f t="shared" ref="K414:K415" si="311">B419-B414</f>
        <v>1.0228205189614794</v>
      </c>
      <c r="L414" s="302">
        <f t="shared" ref="L414:L415" si="312">D419-D414</f>
        <v>-0.61235693338211661</v>
      </c>
      <c r="M414" s="302">
        <f t="shared" ref="M414:M415" si="313">F419-F414</f>
        <v>5.3902389831977704E-2</v>
      </c>
      <c r="N414" s="302">
        <f t="shared" ref="N414:N415" si="314">SUM(K414:M414)</f>
        <v>0.4643659754113405</v>
      </c>
    </row>
    <row r="415" spans="1:14" x14ac:dyDescent="0.2">
      <c r="A415" s="282" t="s">
        <v>363</v>
      </c>
      <c r="B415" s="302">
        <f>SUM(B413:B414)</f>
        <v>24.184606156832849</v>
      </c>
      <c r="C415" s="299" t="str">
        <f>CONCATENATE("(",ROUND((B415/$H415)*100,1),")")</f>
        <v>(42.9)</v>
      </c>
      <c r="D415" s="302">
        <f>SUM(D413:D414)</f>
        <v>27.660950234919216</v>
      </c>
      <c r="E415" s="299" t="str">
        <f>CONCATENATE("(",ROUND((D415/$H415)*100,1),")")</f>
        <v>(49.1)</v>
      </c>
      <c r="F415" s="302">
        <f>SUM(F413:F414)</f>
        <v>4.5124436082479882</v>
      </c>
      <c r="G415" s="299" t="str">
        <f>CONCATENATE("(",ROUND((F415/$H415)*100,1),")")</f>
        <v>(8)</v>
      </c>
      <c r="H415" s="302">
        <f>SUM(H413:H414)</f>
        <v>56.358000000000054</v>
      </c>
      <c r="I415" s="299" t="str">
        <f>CONCATENATE("(",ROUND((H415/$H415)*100,1),")")</f>
        <v>(100)</v>
      </c>
      <c r="K415" s="302">
        <f t="shared" si="311"/>
        <v>0.95723118569074472</v>
      </c>
      <c r="L415" s="302">
        <f t="shared" si="312"/>
        <v>-0.43869457004309709</v>
      </c>
      <c r="M415" s="302">
        <f t="shared" si="313"/>
        <v>0.13946338435232164</v>
      </c>
      <c r="N415" s="302">
        <f t="shared" si="314"/>
        <v>0.65799999999996928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8.4366046471724552</v>
      </c>
      <c r="C418" s="299" t="str">
        <f>CONCATENATE("(",ROUND((B418/$H420)*100,1),")")</f>
        <v>(14.8)</v>
      </c>
      <c r="D418" s="302">
        <f>'Ind T6'!W171</f>
        <v>4.5086446527265842</v>
      </c>
      <c r="E418" s="299" t="str">
        <f>CONCATENATE("(",ROUND((D418/$H420)*100,1),")")</f>
        <v>(7.9)</v>
      </c>
      <c r="F418" s="302">
        <f>'Ind T6'!X171</f>
        <v>1.823430198649544</v>
      </c>
      <c r="G418" s="299" t="str">
        <f>CONCATENATE("(",ROUND((F418/$H420)*100,1),")")</f>
        <v>(3.2)</v>
      </c>
      <c r="H418" s="302">
        <f>SUM(B418,D418,F418)</f>
        <v>14.768679498548583</v>
      </c>
      <c r="I418" s="299" t="str">
        <f>CONCATENATE("(",ROUND((H418/$H420)*100,1),")")</f>
        <v>(25.9)</v>
      </c>
      <c r="K418" s="302">
        <f>B418-B408</f>
        <v>-0.24215750441937622</v>
      </c>
      <c r="L418" s="302">
        <f>D418-D408</f>
        <v>0.19911824531770783</v>
      </c>
      <c r="M418" s="302">
        <f>F418-F408</f>
        <v>0.10593233995817797</v>
      </c>
      <c r="N418" s="302">
        <f>SUM(K418:M418)</f>
        <v>6.2893080856509576E-2</v>
      </c>
    </row>
    <row r="419" spans="1:14" x14ac:dyDescent="0.2">
      <c r="A419" s="282" t="s">
        <v>365</v>
      </c>
      <c r="B419" s="302">
        <f>'Ind T6'!V170</f>
        <v>16.705232695351139</v>
      </c>
      <c r="C419" s="299" t="str">
        <f>CONCATENATE("(",ROUND((B419/$H420)*100,1),")")</f>
        <v>(29.3)</v>
      </c>
      <c r="D419" s="302">
        <f>'Ind T6'!W170</f>
        <v>22.713611012149535</v>
      </c>
      <c r="E419" s="299" t="str">
        <f>CONCATENATE("(",ROUND((D419/$H420)*100,1),")")</f>
        <v>(39.8)</v>
      </c>
      <c r="F419" s="302">
        <f>'Ind T6'!X170</f>
        <v>2.8284767939507658</v>
      </c>
      <c r="G419" s="299" t="str">
        <f>CONCATENATE("(",ROUND((F419/$H420)*100,1),")")</f>
        <v>(5)</v>
      </c>
      <c r="H419" s="302">
        <f t="shared" ref="H419" si="315">SUM(B419,D419,F419)</f>
        <v>42.247320501451433</v>
      </c>
      <c r="I419" s="299" t="str">
        <f>CONCATENATE("(",ROUND((H419/$H420)*100,1),")")</f>
        <v>(74.1)</v>
      </c>
      <c r="K419" s="302">
        <f t="shared" ref="K419:K420" si="316">B419-B409</f>
        <v>1.2497623818742944</v>
      </c>
      <c r="L419" s="302">
        <f t="shared" ref="L419:L420" si="317">D419-D409</f>
        <v>-1.3028111098844022</v>
      </c>
      <c r="M419" s="302">
        <f t="shared" ref="M419:M420" si="318">F419-F409</f>
        <v>6.4155647153675499E-2</v>
      </c>
      <c r="N419" s="302">
        <f t="shared" ref="N419:N420" si="319">SUM(K419:M419)</f>
        <v>1.1106919143567762E-2</v>
      </c>
    </row>
    <row r="420" spans="1:14" x14ac:dyDescent="0.2">
      <c r="A420" s="282" t="s">
        <v>363</v>
      </c>
      <c r="B420" s="302">
        <f>SUM(B418:B419)</f>
        <v>25.141837342523594</v>
      </c>
      <c r="C420" s="299" t="str">
        <f>CONCATENATE("(",ROUND((B420/$H420)*100,1),")")</f>
        <v>(44.1)</v>
      </c>
      <c r="D420" s="302">
        <f>SUM(D418:D419)</f>
        <v>27.222255664876119</v>
      </c>
      <c r="E420" s="299" t="str">
        <f>CONCATENATE("(",ROUND((D420/$H420)*100,1),")")</f>
        <v>(47.7)</v>
      </c>
      <c r="F420" s="302">
        <f>SUM(F418:F419)</f>
        <v>4.6519069926003098</v>
      </c>
      <c r="G420" s="299" t="str">
        <f>CONCATENATE("(",ROUND((F420/$H420)*100,1),")")</f>
        <v>(8.2)</v>
      </c>
      <c r="H420" s="302">
        <f>SUM(H418:H419)</f>
        <v>57.01600000000002</v>
      </c>
      <c r="I420" s="299" t="str">
        <f>CONCATENATE("(",ROUND((H420/$H420)*100,1),")")</f>
        <v>(100)</v>
      </c>
      <c r="K420" s="302">
        <f t="shared" si="316"/>
        <v>1.0076048774549164</v>
      </c>
      <c r="L420" s="302">
        <f t="shared" si="317"/>
        <v>-1.1036928645666926</v>
      </c>
      <c r="M420" s="302">
        <f t="shared" si="318"/>
        <v>0.17008798711185324</v>
      </c>
      <c r="N420" s="302">
        <f t="shared" si="319"/>
        <v>7.4000000000077115E-2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8.6459773428481128</v>
      </c>
      <c r="C429" s="299" t="str">
        <f>CONCATENATE("(",ROUND((B429/$H431)*100,1),")")</f>
        <v>(12.9)</v>
      </c>
      <c r="D429" s="302">
        <f>'Ind T6'!M180</f>
        <v>2.7213550095692285</v>
      </c>
      <c r="E429" s="299" t="str">
        <f>CONCATENATE("(",ROUND((D429/$H431)*100,1),")")</f>
        <v>(4.1)</v>
      </c>
      <c r="F429" s="302">
        <f>'Ind T6'!N180</f>
        <v>0.85332941004965612</v>
      </c>
      <c r="G429" s="299" t="str">
        <f>CONCATENATE("(",ROUND((F429/$H431)*100,1),")")</f>
        <v>(1.3)</v>
      </c>
      <c r="H429" s="302">
        <f>SUM(B429,D429,F429)</f>
        <v>12.220661762466998</v>
      </c>
      <c r="I429" s="299" t="str">
        <f>CONCATENATE("(",ROUND((H429/$H431)*100,1),")")</f>
        <v>(18.3)</v>
      </c>
      <c r="K429" s="302">
        <f>B434-B429</f>
        <v>0.63820607684999686</v>
      </c>
      <c r="L429" s="302">
        <f>D434-D429</f>
        <v>0.21354159988011201</v>
      </c>
      <c r="M429" s="302">
        <f>F434-F429</f>
        <v>2.8830844808939382E-2</v>
      </c>
      <c r="N429" s="302">
        <f>SUM(K429:M429)</f>
        <v>0.88057852153904825</v>
      </c>
    </row>
    <row r="430" spans="1:14" x14ac:dyDescent="0.2">
      <c r="A430" s="282" t="s">
        <v>365</v>
      </c>
      <c r="B430" s="302">
        <f>'Ind T6'!L179</f>
        <v>22.388592222201169</v>
      </c>
      <c r="C430" s="299" t="str">
        <f>CONCATENATE("(",ROUND((B430/$H431)*100,1),")")</f>
        <v>(33.5)</v>
      </c>
      <c r="D430" s="302">
        <f>'Ind T6'!M179</f>
        <v>27.205345004636047</v>
      </c>
      <c r="E430" s="299" t="str">
        <f>CONCATENATE("(",ROUND((D430/$H431)*100,1),")")</f>
        <v>(40.7)</v>
      </c>
      <c r="F430" s="302">
        <f>'Ind T6'!N179</f>
        <v>5.1094010106957546</v>
      </c>
      <c r="G430" s="299" t="str">
        <f>CONCATENATE("(",ROUND((F430/$H431)*100,1),")")</f>
        <v>(7.6)</v>
      </c>
      <c r="H430" s="302">
        <f t="shared" ref="H430" si="320">SUM(B430,D430,F430)</f>
        <v>54.703338237532968</v>
      </c>
      <c r="I430" s="299" t="str">
        <f>CONCATENATE("(",ROUND((H430/$H431)*100,1),")")</f>
        <v>(81.7)</v>
      </c>
      <c r="K430" s="302">
        <f t="shared" ref="K430:K431" si="321">B435-B430</f>
        <v>2.1575213654095755</v>
      </c>
      <c r="L430" s="302">
        <f t="shared" ref="L430:L431" si="322">D435-D430</f>
        <v>0.82982664058113187</v>
      </c>
      <c r="M430" s="302">
        <f t="shared" ref="M430:M431" si="323">F435-F430</f>
        <v>0.61807347247025213</v>
      </c>
      <c r="N430" s="302">
        <f t="shared" ref="N430:N431" si="324">SUM(K430:M430)</f>
        <v>3.6054214784609595</v>
      </c>
    </row>
    <row r="431" spans="1:14" x14ac:dyDescent="0.2">
      <c r="A431" s="282" t="s">
        <v>363</v>
      </c>
      <c r="B431" s="302">
        <f>SUM(B429:B430)</f>
        <v>31.034569565049281</v>
      </c>
      <c r="C431" s="299" t="str">
        <f>CONCATENATE("(",ROUND((B431/$H431)*100,1),")")</f>
        <v>(46.4)</v>
      </c>
      <c r="D431" s="302">
        <f>SUM(D429:D430)</f>
        <v>29.926700014205277</v>
      </c>
      <c r="E431" s="299" t="str">
        <f>CONCATENATE("(",ROUND((D431/$H431)*100,1),")")</f>
        <v>(44.7)</v>
      </c>
      <c r="F431" s="302">
        <f>SUM(F429:F430)</f>
        <v>5.9627304207454106</v>
      </c>
      <c r="G431" s="299" t="str">
        <f>CONCATENATE("(",ROUND((F431/$H431)*100,1),")")</f>
        <v>(8.9)</v>
      </c>
      <c r="H431" s="302">
        <f>SUM(H429:H430)</f>
        <v>66.923999999999964</v>
      </c>
      <c r="I431" s="299" t="str">
        <f>CONCATENATE("(",ROUND((H431/$H431)*100,1),")")</f>
        <v>(100)</v>
      </c>
      <c r="K431" s="302">
        <f t="shared" si="321"/>
        <v>2.7957274422595759</v>
      </c>
      <c r="L431" s="302">
        <f t="shared" si="322"/>
        <v>1.0433682404612412</v>
      </c>
      <c r="M431" s="302">
        <f t="shared" si="323"/>
        <v>0.64690431727919151</v>
      </c>
      <c r="N431" s="302">
        <f t="shared" si="324"/>
        <v>4.4860000000000086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9.2841834196981097</v>
      </c>
      <c r="C434" s="299" t="str">
        <f>CONCATENATE("(",ROUND((B434/$H436)*100,1),")")</f>
        <v>(13)</v>
      </c>
      <c r="D434" s="302">
        <f>'Ind T6'!R180</f>
        <v>2.9348966094493405</v>
      </c>
      <c r="E434" s="299" t="str">
        <f>CONCATENATE("(",ROUND((D434/$H436)*100,1),")")</f>
        <v>(4.1)</v>
      </c>
      <c r="F434" s="302">
        <f>'Ind T6'!S180</f>
        <v>0.88216025485859551</v>
      </c>
      <c r="G434" s="299" t="str">
        <f>CONCATENATE("(",ROUND((F434/$H436)*100,1),")")</f>
        <v>(1.2)</v>
      </c>
      <c r="H434" s="302">
        <f>SUM(B434,D434,F434)</f>
        <v>13.101240284006046</v>
      </c>
      <c r="I434" s="299" t="str">
        <f>CONCATENATE("(",ROUND((H434/$H436)*100,1),")")</f>
        <v>(18.3)</v>
      </c>
      <c r="K434" s="302">
        <f>B439-B434</f>
        <v>0.93162353209233295</v>
      </c>
      <c r="L434" s="302">
        <f>D439-D434</f>
        <v>0.31425689102647292</v>
      </c>
      <c r="M434" s="302">
        <f>F439-F434</f>
        <v>6.9221260223193415E-3</v>
      </c>
      <c r="N434" s="302">
        <f>SUM(K434:M434)</f>
        <v>1.2528025491411252</v>
      </c>
    </row>
    <row r="435" spans="1:14" x14ac:dyDescent="0.2">
      <c r="A435" s="282" t="s">
        <v>365</v>
      </c>
      <c r="B435" s="302">
        <f>'Ind T6'!Q179</f>
        <v>24.546113587610744</v>
      </c>
      <c r="C435" s="299" t="str">
        <f>CONCATENATE("(",ROUND((B435/$H436)*100,1),")")</f>
        <v>(34.4)</v>
      </c>
      <c r="D435" s="302">
        <f>'Ind T6'!R179</f>
        <v>28.035171645217179</v>
      </c>
      <c r="E435" s="299" t="str">
        <f>CONCATENATE("(",ROUND((D435/$H436)*100,1),")")</f>
        <v>(39.3)</v>
      </c>
      <c r="F435" s="302">
        <f>'Ind T6'!S179</f>
        <v>5.7274744831660067</v>
      </c>
      <c r="G435" s="299" t="str">
        <f>CONCATENATE("(",ROUND((F435/$H436)*100,1),")")</f>
        <v>(8)</v>
      </c>
      <c r="H435" s="302">
        <f t="shared" ref="H435" si="325">SUM(B435,D435,F435)</f>
        <v>58.308759715993929</v>
      </c>
      <c r="I435" s="299" t="str">
        <f>CONCATENATE("(",ROUND((H435/$H436)*100,1),")")</f>
        <v>(81.7)</v>
      </c>
      <c r="K435" s="302">
        <f t="shared" ref="K435:K436" si="326">B440-B435</f>
        <v>3.4876660447081456</v>
      </c>
      <c r="L435" s="302">
        <f t="shared" ref="L435:L436" si="327">D440-D435</f>
        <v>0.22308277290167311</v>
      </c>
      <c r="M435" s="302">
        <f t="shared" ref="M435:M436" si="328">F440-F435</f>
        <v>0.9644486332490203</v>
      </c>
      <c r="N435" s="302">
        <f t="shared" ref="N435:N436" si="329">SUM(K435:M435)</f>
        <v>4.675197450858839</v>
      </c>
    </row>
    <row r="436" spans="1:14" x14ac:dyDescent="0.2">
      <c r="A436" s="282" t="s">
        <v>363</v>
      </c>
      <c r="B436" s="302">
        <f>SUM(B434:B435)</f>
        <v>33.830297007308857</v>
      </c>
      <c r="C436" s="299" t="str">
        <f>CONCATENATE("(",ROUND((B436/$H436)*100,1),")")</f>
        <v>(47.4)</v>
      </c>
      <c r="D436" s="302">
        <f>SUM(D434:D435)</f>
        <v>30.970068254666518</v>
      </c>
      <c r="E436" s="299" t="str">
        <f>CONCATENATE("(",ROUND((D436/$H436)*100,1),")")</f>
        <v>(43.4)</v>
      </c>
      <c r="F436" s="302">
        <f>SUM(F434:F435)</f>
        <v>6.6096347380246021</v>
      </c>
      <c r="G436" s="299" t="str">
        <f>CONCATENATE("(",ROUND((F436/$H436)*100,1),")")</f>
        <v>(9.3)</v>
      </c>
      <c r="H436" s="302">
        <f>SUM(H434:H435)</f>
        <v>71.409999999999968</v>
      </c>
      <c r="I436" s="299" t="str">
        <f>CONCATENATE("(",ROUND((H436/$H436)*100,1),")")</f>
        <v>(100)</v>
      </c>
      <c r="K436" s="302">
        <f t="shared" si="326"/>
        <v>4.4192895768004732</v>
      </c>
      <c r="L436" s="302">
        <f t="shared" si="327"/>
        <v>0.53733966392814736</v>
      </c>
      <c r="M436" s="302">
        <f t="shared" si="328"/>
        <v>0.97137075927133942</v>
      </c>
      <c r="N436" s="302">
        <f t="shared" si="329"/>
        <v>5.92799999999996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10.215806951790443</v>
      </c>
      <c r="C439" s="299" t="str">
        <f>CONCATENATE("(",ROUND((B439/$H441)*100,1),")")</f>
        <v>(13.2)</v>
      </c>
      <c r="D439" s="302">
        <f>'Ind T6'!W180</f>
        <v>3.2491535004758134</v>
      </c>
      <c r="E439" s="299" t="str">
        <f>CONCATENATE("(",ROUND((D439/$H441)*100,1),")")</f>
        <v>(4.2)</v>
      </c>
      <c r="F439" s="302">
        <f>'Ind T6'!X180</f>
        <v>0.88908238088091485</v>
      </c>
      <c r="G439" s="299" t="str">
        <f>CONCATENATE("(",ROUND((F439/$H441)*100,1),")")</f>
        <v>(1.1)</v>
      </c>
      <c r="H439" s="302">
        <f>SUM(B439,D439,F439)</f>
        <v>14.354042833147171</v>
      </c>
      <c r="I439" s="299" t="str">
        <f>CONCATENATE("(",ROUND((H439/$H441)*100,1),")")</f>
        <v>(18.6)</v>
      </c>
      <c r="K439" s="302">
        <f>B439-B429</f>
        <v>1.5698296089423298</v>
      </c>
      <c r="L439" s="302">
        <f>D439-D429</f>
        <v>0.52779849090658493</v>
      </c>
      <c r="M439" s="302">
        <f>F439-F429</f>
        <v>3.5752970831258724E-2</v>
      </c>
      <c r="N439" s="302">
        <f>SUM(K439:M439)</f>
        <v>2.1333810706801737</v>
      </c>
    </row>
    <row r="440" spans="1:14" x14ac:dyDescent="0.2">
      <c r="A440" s="282" t="s">
        <v>365</v>
      </c>
      <c r="B440" s="302">
        <f>'Ind T6'!V179</f>
        <v>28.03377963231889</v>
      </c>
      <c r="C440" s="299" t="str">
        <f>CONCATENATE("(",ROUND((B440/$H441)*100,1),")")</f>
        <v>(36.2)</v>
      </c>
      <c r="D440" s="302">
        <f>'Ind T6'!W179</f>
        <v>28.258254418118852</v>
      </c>
      <c r="E440" s="299" t="str">
        <f>CONCATENATE("(",ROUND((D440/$H441)*100,1),")")</f>
        <v>(36.5)</v>
      </c>
      <c r="F440" s="302">
        <f>'Ind T6'!X179</f>
        <v>6.691923116415027</v>
      </c>
      <c r="G440" s="299" t="str">
        <f>CONCATENATE("(",ROUND((F440/$H441)*100,1),")")</f>
        <v>(8.7)</v>
      </c>
      <c r="H440" s="302">
        <f t="shared" ref="H440" si="330">SUM(B440,D440,F440)</f>
        <v>62.983957166852768</v>
      </c>
      <c r="I440" s="299" t="str">
        <f>CONCATENATE("(",ROUND((H440/$H441)*100,1),")")</f>
        <v>(81.4)</v>
      </c>
      <c r="K440" s="302">
        <f t="shared" ref="K440:K441" si="331">B440-B430</f>
        <v>5.6451874101177211</v>
      </c>
      <c r="L440" s="302">
        <f t="shared" ref="L440:L441" si="332">D440-D430</f>
        <v>1.052909413482805</v>
      </c>
      <c r="M440" s="302">
        <f t="shared" ref="M440:M441" si="333">F440-F430</f>
        <v>1.5825221057192724</v>
      </c>
      <c r="N440" s="302">
        <f t="shared" ref="N440:N441" si="334">SUM(K440:M440)</f>
        <v>8.2806189293197985</v>
      </c>
    </row>
    <row r="441" spans="1:14" x14ac:dyDescent="0.2">
      <c r="A441" s="282" t="s">
        <v>363</v>
      </c>
      <c r="B441" s="302">
        <f>SUM(B439:B440)</f>
        <v>38.249586584109331</v>
      </c>
      <c r="C441" s="299" t="str">
        <f>CONCATENATE("(",ROUND((B441/$H441)*100,1),")")</f>
        <v>(49.5)</v>
      </c>
      <c r="D441" s="302">
        <f>SUM(D439:D440)</f>
        <v>31.507407918594666</v>
      </c>
      <c r="E441" s="299" t="str">
        <f>CONCATENATE("(",ROUND((D441/$H441)*100,1),")")</f>
        <v>(40.7)</v>
      </c>
      <c r="F441" s="302">
        <f>SUM(F439:F440)</f>
        <v>7.5810054972959415</v>
      </c>
      <c r="G441" s="299" t="str">
        <f>CONCATENATE("(",ROUND((F441/$H441)*100,1),")")</f>
        <v>(9.8)</v>
      </c>
      <c r="H441" s="302">
        <f>SUM(H439:H440)</f>
        <v>77.337999999999937</v>
      </c>
      <c r="I441" s="299" t="str">
        <f>CONCATENATE("(",ROUND((H441/$H441)*100,1),")")</f>
        <v>(100)</v>
      </c>
      <c r="K441" s="302">
        <f t="shared" si="331"/>
        <v>7.2150170190600491</v>
      </c>
      <c r="L441" s="302">
        <f t="shared" si="332"/>
        <v>1.5807079043893886</v>
      </c>
      <c r="M441" s="302">
        <f t="shared" si="333"/>
        <v>1.6182750765505309</v>
      </c>
      <c r="N441" s="302">
        <f t="shared" si="334"/>
        <v>10.41399999999997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4.5537811598879721</v>
      </c>
      <c r="C450" s="299" t="str">
        <f>CONCATENATE("(",ROUND((B450/$H452)*100,1),")")</f>
        <v>(21)</v>
      </c>
      <c r="D450" s="302">
        <f>'Ind T6'!M189</f>
        <v>3.1786200046748077</v>
      </c>
      <c r="E450" s="299" t="str">
        <f>CONCATENATE("(",ROUND((D450/$H452)*100,1),")")</f>
        <v>(14.6)</v>
      </c>
      <c r="F450" s="302">
        <f>'Ind T6'!N189</f>
        <v>2.8551770274023807</v>
      </c>
      <c r="G450" s="299" t="str">
        <f>CONCATENATE("(",ROUND((F450/$H452)*100,1),")")</f>
        <v>(13.2)</v>
      </c>
      <c r="H450" s="302">
        <f>SUM(B450,D450,F450)</f>
        <v>10.587578191965161</v>
      </c>
      <c r="I450" s="299" t="str">
        <f>CONCATENATE("(",ROUND((H450/$H452)*100,1),")")</f>
        <v>(48.8)</v>
      </c>
      <c r="K450" s="302">
        <f>B455-B450</f>
        <v>-5.2587711382344082E-2</v>
      </c>
      <c r="L450" s="302">
        <f>D455-D450</f>
        <v>6.4902782366578649E-2</v>
      </c>
      <c r="M450" s="302">
        <f>F455-F450</f>
        <v>-0.21051444451129697</v>
      </c>
      <c r="N450" s="302">
        <f>SUM(K450:M450)</f>
        <v>-0.19819937352706241</v>
      </c>
    </row>
    <row r="451" spans="1:14" x14ac:dyDescent="0.2">
      <c r="A451" s="282" t="s">
        <v>365</v>
      </c>
      <c r="B451" s="302">
        <f>'Ind T6'!L188</f>
        <v>2.9257848406981002</v>
      </c>
      <c r="C451" s="299" t="str">
        <f>CONCATENATE("(",ROUND((B451/$H452)*100,1),")")</f>
        <v>(13.5)</v>
      </c>
      <c r="D451" s="302">
        <f>'Ind T6'!M188</f>
        <v>4.4068577159559057</v>
      </c>
      <c r="E451" s="299" t="str">
        <f>CONCATENATE("(",ROUND((D451/$H452)*100,1),")")</f>
        <v>(20.3)</v>
      </c>
      <c r="F451" s="302">
        <f>'Ind T6'!N188</f>
        <v>3.7897792513807915</v>
      </c>
      <c r="G451" s="299" t="str">
        <f>CONCATENATE("(",ROUND((F451/$H452)*100,1),")")</f>
        <v>(17.5)</v>
      </c>
      <c r="H451" s="302">
        <f t="shared" ref="H451" si="335">SUM(B451,D451,F451)</f>
        <v>11.122421808034797</v>
      </c>
      <c r="I451" s="299" t="str">
        <f>CONCATENATE("(",ROUND((H451/$H452)*100,1),")")</f>
        <v>(51.2)</v>
      </c>
      <c r="K451" s="302">
        <f t="shared" ref="K451:K452" si="336">B456-B451</f>
        <v>-0.19547903960132373</v>
      </c>
      <c r="L451" s="302">
        <f t="shared" ref="L451:L452" si="337">D456-D451</f>
        <v>-4.8474333999842578E-2</v>
      </c>
      <c r="M451" s="302">
        <f t="shared" ref="M451:M452" si="338">F456-F451</f>
        <v>-0.43684725287175263</v>
      </c>
      <c r="N451" s="302">
        <f t="shared" ref="N451:N452" si="339">SUM(K451:M451)</f>
        <v>-0.68080062647291895</v>
      </c>
    </row>
    <row r="452" spans="1:14" x14ac:dyDescent="0.2">
      <c r="A452" s="282" t="s">
        <v>363</v>
      </c>
      <c r="B452" s="302">
        <f>SUM(B450:B451)</f>
        <v>7.4795660005860718</v>
      </c>
      <c r="C452" s="299" t="str">
        <f>CONCATENATE("(",ROUND((B452/$H452)*100,1),")")</f>
        <v>(34.5)</v>
      </c>
      <c r="D452" s="302">
        <f>SUM(D450:D451)</f>
        <v>7.5854777206307133</v>
      </c>
      <c r="E452" s="299" t="str">
        <f>CONCATENATE("(",ROUND((D452/$H452)*100,1),")")</f>
        <v>(34.9)</v>
      </c>
      <c r="F452" s="302">
        <f>SUM(F450:F451)</f>
        <v>6.6449562787831722</v>
      </c>
      <c r="G452" s="299" t="str">
        <f>CONCATENATE("(",ROUND((F452/$H452)*100,1),")")</f>
        <v>(30.6)</v>
      </c>
      <c r="H452" s="302">
        <f>SUM(H450:H451)</f>
        <v>21.709999999999958</v>
      </c>
      <c r="I452" s="299" t="str">
        <f>CONCATENATE("(",ROUND((H452/$H452)*100,1),")")</f>
        <v>(100)</v>
      </c>
      <c r="K452" s="302">
        <f t="shared" si="336"/>
        <v>-0.24806675098366782</v>
      </c>
      <c r="L452" s="302">
        <f t="shared" si="337"/>
        <v>1.642844836673607E-2</v>
      </c>
      <c r="M452" s="302">
        <f t="shared" si="338"/>
        <v>-0.64736169738305005</v>
      </c>
      <c r="N452" s="302">
        <f t="shared" si="339"/>
        <v>-0.8789999999999818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4.501193448505628</v>
      </c>
      <c r="C455" s="299" t="str">
        <f>CONCATENATE("(",ROUND((B455/$H457)*100,1),")")</f>
        <v>(21.6)</v>
      </c>
      <c r="D455" s="302">
        <f>'Ind T6'!R189</f>
        <v>3.2435227870413863</v>
      </c>
      <c r="E455" s="299" t="str">
        <f>CONCATENATE("(",ROUND((D455/$H457)*100,1),")")</f>
        <v>(15.6)</v>
      </c>
      <c r="F455" s="302">
        <f>'Ind T6'!S189</f>
        <v>2.6446625828910837</v>
      </c>
      <c r="G455" s="299" t="str">
        <f>CONCATENATE("(",ROUND((F455/$H457)*100,1),")")</f>
        <v>(12.7)</v>
      </c>
      <c r="H455" s="302">
        <f>SUM(B455,D455,F455)</f>
        <v>10.389378818438098</v>
      </c>
      <c r="I455" s="299" t="str">
        <f>CONCATENATE("(",ROUND((H455/$H457)*100,1),")")</f>
        <v>(49.9)</v>
      </c>
      <c r="K455" s="302">
        <f>B460-B455</f>
        <v>0.23010483077074539</v>
      </c>
      <c r="L455" s="302">
        <f>D460-D455</f>
        <v>0.29022696516922775</v>
      </c>
      <c r="M455" s="302">
        <f>F460-F455</f>
        <v>0.12171550468291237</v>
      </c>
      <c r="N455" s="302">
        <f>SUM(K455:M455)</f>
        <v>0.64204730062288551</v>
      </c>
    </row>
    <row r="456" spans="1:14" x14ac:dyDescent="0.2">
      <c r="A456" s="282" t="s">
        <v>365</v>
      </c>
      <c r="B456" s="302">
        <f>'Ind T6'!Q188</f>
        <v>2.7303058010967765</v>
      </c>
      <c r="C456" s="299" t="str">
        <f>CONCATENATE("(",ROUND((B456/$H457)*100,1),")")</f>
        <v>(13.1)</v>
      </c>
      <c r="D456" s="302">
        <f>'Ind T6'!R188</f>
        <v>4.3583833819560631</v>
      </c>
      <c r="E456" s="299" t="str">
        <f>CONCATENATE("(",ROUND((D456/$H457)*100,1),")")</f>
        <v>(20.9)</v>
      </c>
      <c r="F456" s="302">
        <f>'Ind T6'!S188</f>
        <v>3.3529319985090389</v>
      </c>
      <c r="G456" s="299" t="str">
        <f>CONCATENATE("(",ROUND((F456/$H457)*100,1),")")</f>
        <v>(16.1)</v>
      </c>
      <c r="H456" s="302">
        <f t="shared" ref="H456" si="340">SUM(B456,D456,F456)</f>
        <v>10.441621181561878</v>
      </c>
      <c r="I456" s="299" t="str">
        <f>CONCATENATE("(",ROUND((H456/$H457)*100,1),")")</f>
        <v>(50.1)</v>
      </c>
      <c r="K456" s="302">
        <f t="shared" ref="K456:K457" si="341">B461-B456</f>
        <v>-6.9853911956013093E-2</v>
      </c>
      <c r="L456" s="302">
        <f t="shared" ref="L456:L457" si="342">D461-D456</f>
        <v>0.16645589165964036</v>
      </c>
      <c r="M456" s="302">
        <f t="shared" ref="M456:M457" si="343">F461-F456</f>
        <v>0.19635071967351436</v>
      </c>
      <c r="N456" s="302">
        <f t="shared" ref="N456:N457" si="344">SUM(K456:M456)</f>
        <v>0.29295269937714163</v>
      </c>
    </row>
    <row r="457" spans="1:14" x14ac:dyDescent="0.2">
      <c r="A457" s="282" t="s">
        <v>363</v>
      </c>
      <c r="B457" s="302">
        <f>SUM(B455:B456)</f>
        <v>7.231499249602404</v>
      </c>
      <c r="C457" s="299" t="str">
        <f>CONCATENATE("(",ROUND((B457/$H457)*100,1),")")</f>
        <v>(34.7)</v>
      </c>
      <c r="D457" s="302">
        <f>SUM(D455:D456)</f>
        <v>7.6019061689974494</v>
      </c>
      <c r="E457" s="299" t="str">
        <f>CONCATENATE("(",ROUND((D457/$H457)*100,1),")")</f>
        <v>(36.5)</v>
      </c>
      <c r="F457" s="302">
        <f>SUM(F455:F456)</f>
        <v>5.9975945814001221</v>
      </c>
      <c r="G457" s="299" t="str">
        <f>CONCATENATE("(",ROUND((F457/$H457)*100,1),")")</f>
        <v>(28.8)</v>
      </c>
      <c r="H457" s="302">
        <f>SUM(H455:H456)</f>
        <v>20.830999999999975</v>
      </c>
      <c r="I457" s="299" t="str">
        <f>CONCATENATE("(",ROUND((H457/$H457)*100,1),")")</f>
        <v>(100)</v>
      </c>
      <c r="K457" s="302">
        <f t="shared" si="341"/>
        <v>0.1602509188147323</v>
      </c>
      <c r="L457" s="302">
        <f t="shared" si="342"/>
        <v>0.456682856828869</v>
      </c>
      <c r="M457" s="302">
        <f t="shared" si="343"/>
        <v>0.31806622435642673</v>
      </c>
      <c r="N457" s="302">
        <f t="shared" si="344"/>
        <v>0.93500000000002803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4.7312982792763734</v>
      </c>
      <c r="C460" s="299" t="str">
        <f>CONCATENATE("(",ROUND((B460/$H462)*100,1),")")</f>
        <v>(21.7)</v>
      </c>
      <c r="D460" s="302">
        <f>'Ind T6'!W189</f>
        <v>3.533749752210614</v>
      </c>
      <c r="E460" s="299" t="str">
        <f>CONCATENATE("(",ROUND((D460/$H462)*100,1),")")</f>
        <v>(16.2)</v>
      </c>
      <c r="F460" s="302">
        <f>'Ind T6'!X189</f>
        <v>2.7663780875739961</v>
      </c>
      <c r="G460" s="299" t="str">
        <f>CONCATENATE("(",ROUND((F460/$H462)*100,1),")")</f>
        <v>(12.7)</v>
      </c>
      <c r="H460" s="302">
        <f>SUM(B460,D460,F460)</f>
        <v>11.031426119060983</v>
      </c>
      <c r="I460" s="299" t="str">
        <f>CONCATENATE("(",ROUND((H460/$H462)*100,1),")")</f>
        <v>(50.7)</v>
      </c>
      <c r="K460" s="302">
        <f>B460-B450</f>
        <v>0.17751711938840131</v>
      </c>
      <c r="L460" s="302">
        <f>D460-D450</f>
        <v>0.35512974753580639</v>
      </c>
      <c r="M460" s="302">
        <f>F460-F450</f>
        <v>-8.8798939828384604E-2</v>
      </c>
      <c r="N460" s="302">
        <f>SUM(K460:M460)</f>
        <v>0.4438479270958231</v>
      </c>
    </row>
    <row r="461" spans="1:14" x14ac:dyDescent="0.2">
      <c r="A461" s="282" t="s">
        <v>365</v>
      </c>
      <c r="B461" s="302">
        <f>'Ind T6'!V188</f>
        <v>2.6604518891407634</v>
      </c>
      <c r="C461" s="299" t="str">
        <f>CONCATENATE("(",ROUND((B461/$H462)*100,1),")")</f>
        <v>(12.2)</v>
      </c>
      <c r="D461" s="302">
        <f>'Ind T6'!W188</f>
        <v>4.5248392736157035</v>
      </c>
      <c r="E461" s="299" t="str">
        <f>CONCATENATE("(",ROUND((D461/$H462)*100,1),")")</f>
        <v>(20.8)</v>
      </c>
      <c r="F461" s="302">
        <f>'Ind T6'!X188</f>
        <v>3.5492827181825533</v>
      </c>
      <c r="G461" s="299" t="str">
        <f>CONCATENATE("(",ROUND((F461/$H462)*100,1),")")</f>
        <v>(16.3)</v>
      </c>
      <c r="H461" s="302">
        <f t="shared" ref="H461" si="345">SUM(B461,D461,F461)</f>
        <v>10.734573880939021</v>
      </c>
      <c r="I461" s="299" t="str">
        <f>CONCATENATE("(",ROUND((H461/$H462)*100,1),")")</f>
        <v>(49.3)</v>
      </c>
      <c r="K461" s="302">
        <f t="shared" ref="K461:K462" si="346">B461-B451</f>
        <v>-0.26533295155733683</v>
      </c>
      <c r="L461" s="302">
        <f t="shared" ref="L461:L462" si="347">D461-D451</f>
        <v>0.11798155765979779</v>
      </c>
      <c r="M461" s="302">
        <f t="shared" ref="M461:M462" si="348">F461-F451</f>
        <v>-0.24049653319823827</v>
      </c>
      <c r="N461" s="302">
        <f t="shared" ref="N461:N462" si="349">SUM(K461:M461)</f>
        <v>-0.38784792709577731</v>
      </c>
    </row>
    <row r="462" spans="1:14" x14ac:dyDescent="0.2">
      <c r="A462" s="282" t="s">
        <v>363</v>
      </c>
      <c r="B462" s="302">
        <f>SUM(B460:B461)</f>
        <v>7.3917501684171363</v>
      </c>
      <c r="C462" s="299" t="str">
        <f>CONCATENATE("(",ROUND((B462/$H462)*100,1),")")</f>
        <v>(34)</v>
      </c>
      <c r="D462" s="302">
        <f>SUM(D460:D461)</f>
        <v>8.0585890258263184</v>
      </c>
      <c r="E462" s="299" t="str">
        <f>CONCATENATE("(",ROUND((D462/$H462)*100,1),")")</f>
        <v>(37)</v>
      </c>
      <c r="F462" s="302">
        <f>SUM(F460:F461)</f>
        <v>6.3156608057565489</v>
      </c>
      <c r="G462" s="299" t="str">
        <f>CONCATENATE("(",ROUND((F462/$H462)*100,1),")")</f>
        <v>(29)</v>
      </c>
      <c r="H462" s="302">
        <f>SUM(H460:H461)</f>
        <v>21.766000000000005</v>
      </c>
      <c r="I462" s="299" t="str">
        <f>CONCATENATE("(",ROUND((H462/$H462)*100,1),")")</f>
        <v>(100)</v>
      </c>
      <c r="K462" s="302">
        <f t="shared" si="346"/>
        <v>-8.7815832168935515E-2</v>
      </c>
      <c r="L462" s="302">
        <f t="shared" si="347"/>
        <v>0.47311130519560507</v>
      </c>
      <c r="M462" s="302">
        <f t="shared" si="348"/>
        <v>-0.32929547302662332</v>
      </c>
      <c r="N462" s="302">
        <f t="shared" si="349"/>
        <v>5.6000000000046235E-2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3.7495216688023985</v>
      </c>
      <c r="C471" s="299" t="str">
        <f>CONCATENATE("(",ROUND((B471/$H473)*100,1),")")</f>
        <v>(15.4)</v>
      </c>
      <c r="D471" s="302">
        <f>'Ind T6'!M198</f>
        <v>0.96267092455252778</v>
      </c>
      <c r="E471" s="299" t="str">
        <f>CONCATENATE("(",ROUND((D471/$H473)*100,1),")")</f>
        <v>(4)</v>
      </c>
      <c r="F471" s="302">
        <f>'Ind T6'!N198</f>
        <v>1.8264390214128661</v>
      </c>
      <c r="G471" s="299" t="str">
        <f>CONCATENATE("(",ROUND((F471/$H473)*100,1),")")</f>
        <v>(7.5)</v>
      </c>
      <c r="H471" s="302">
        <f>SUM(B471,D471,F471)</f>
        <v>6.5386316147677919</v>
      </c>
      <c r="I471" s="299" t="str">
        <f>CONCATENATE("(",ROUND((H471/$H473)*100,1),")")</f>
        <v>(26.8)</v>
      </c>
      <c r="K471" s="302">
        <f>B476-B471</f>
        <v>0.11766211275249461</v>
      </c>
      <c r="L471" s="302">
        <f>D476-D471</f>
        <v>-4.5351012156276127E-3</v>
      </c>
      <c r="M471" s="302">
        <f>F476-F471</f>
        <v>5.5192137087325399E-2</v>
      </c>
      <c r="N471" s="302">
        <f>SUM(K471:M471)</f>
        <v>0.16831914862419239</v>
      </c>
    </row>
    <row r="472" spans="1:14" x14ac:dyDescent="0.2">
      <c r="A472" s="282" t="s">
        <v>365</v>
      </c>
      <c r="B472" s="302">
        <f>'Ind T6'!L197</f>
        <v>4.2452909193970516</v>
      </c>
      <c r="C472" s="299" t="str">
        <f>CONCATENATE("(",ROUND((B472/$H473)*100,1),")")</f>
        <v>(17.4)</v>
      </c>
      <c r="D472" s="302">
        <f>'Ind T6'!M197</f>
        <v>4.2701421375589543</v>
      </c>
      <c r="E472" s="299" t="str">
        <f>CONCATENATE("(",ROUND((D472/$H473)*100,1),")")</f>
        <v>(17.5)</v>
      </c>
      <c r="F472" s="302">
        <f>'Ind T6'!N197</f>
        <v>9.3139353282762229</v>
      </c>
      <c r="G472" s="299" t="str">
        <f>CONCATENATE("(",ROUND((F472/$H473)*100,1),")")</f>
        <v>(38.2)</v>
      </c>
      <c r="H472" s="302">
        <f t="shared" ref="H472" si="350">SUM(B472,D472,F472)</f>
        <v>17.829368385232229</v>
      </c>
      <c r="I472" s="299" t="str">
        <f>CONCATENATE("(",ROUND((H472/$H473)*100,1),")")</f>
        <v>(73.2)</v>
      </c>
      <c r="K472" s="302">
        <f t="shared" ref="K472:K473" si="351">B477-B472</f>
        <v>-0.13813390035942952</v>
      </c>
      <c r="L472" s="302">
        <f t="shared" ref="L472:L473" si="352">D477-D472</f>
        <v>-6.6092158669647461E-2</v>
      </c>
      <c r="M472" s="302">
        <f t="shared" ref="M472:M473" si="353">F477-F472</f>
        <v>1.6906910404854258E-2</v>
      </c>
      <c r="N472" s="302">
        <f t="shared" ref="N472:N473" si="354">SUM(K472:M472)</f>
        <v>-0.18731914862422272</v>
      </c>
    </row>
    <row r="473" spans="1:14" x14ac:dyDescent="0.2">
      <c r="A473" s="282" t="s">
        <v>363</v>
      </c>
      <c r="B473" s="302">
        <f>SUM(B471:B472)</f>
        <v>7.9948125881994496</v>
      </c>
      <c r="C473" s="299" t="str">
        <f>CONCATENATE("(",ROUND((B473/$H473)*100,1),")")</f>
        <v>(32.8)</v>
      </c>
      <c r="D473" s="302">
        <f>SUM(D471:D472)</f>
        <v>5.2328130621114823</v>
      </c>
      <c r="E473" s="299" t="str">
        <f>CONCATENATE("(",ROUND((D473/$H473)*100,1),")")</f>
        <v>(21.5)</v>
      </c>
      <c r="F473" s="302">
        <f>SUM(F471:F472)</f>
        <v>11.14037434968909</v>
      </c>
      <c r="G473" s="299" t="str">
        <f>CONCATENATE("(",ROUND((F473/$H473)*100,1),")")</f>
        <v>(45.7)</v>
      </c>
      <c r="H473" s="302">
        <f>SUM(H471:H472)</f>
        <v>24.36800000000002</v>
      </c>
      <c r="I473" s="299" t="str">
        <f>CONCATENATE("(",ROUND((H473/$H473)*100,1),")")</f>
        <v>(100)</v>
      </c>
      <c r="K473" s="302">
        <f t="shared" si="351"/>
        <v>-2.047178760693491E-2</v>
      </c>
      <c r="L473" s="302">
        <f t="shared" si="352"/>
        <v>-7.0627259885275073E-2</v>
      </c>
      <c r="M473" s="302">
        <f t="shared" si="353"/>
        <v>7.2099047492178769E-2</v>
      </c>
      <c r="N473" s="302">
        <f t="shared" si="354"/>
        <v>-1.9000000000031214E-2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3.8671837815548931</v>
      </c>
      <c r="C476" s="299" t="str">
        <f>CONCATENATE("(",ROUND((B476/$H478)*100,1),")")</f>
        <v>(15.9)</v>
      </c>
      <c r="D476" s="302">
        <f>'Ind T6'!R198</f>
        <v>0.95813582333690017</v>
      </c>
      <c r="E476" s="299" t="str">
        <f>CONCATENATE("(",ROUND((D476/$H478)*100,1),")")</f>
        <v>(3.9)</v>
      </c>
      <c r="F476" s="302">
        <f>'Ind T6'!S198</f>
        <v>1.8816311585001915</v>
      </c>
      <c r="G476" s="299" t="str">
        <f>CONCATENATE("(",ROUND((F476/$H478)*100,1),")")</f>
        <v>(7.7)</v>
      </c>
      <c r="H476" s="302">
        <f>SUM(B476,D476,F476)</f>
        <v>6.7069507633919843</v>
      </c>
      <c r="I476" s="299" t="str">
        <f>CONCATENATE("(",ROUND((H476/$H478)*100,1),")")</f>
        <v>(27.5)</v>
      </c>
      <c r="K476" s="302">
        <f>B481-B476</f>
        <v>0.24251670426153682</v>
      </c>
      <c r="L476" s="302">
        <f>D481-D476</f>
        <v>1.6813283861985218E-2</v>
      </c>
      <c r="M476" s="302">
        <f>F481-F476</f>
        <v>0.1094444068504874</v>
      </c>
      <c r="N476" s="302">
        <f>SUM(K476:M476)</f>
        <v>0.36877439497400943</v>
      </c>
    </row>
    <row r="477" spans="1:14" x14ac:dyDescent="0.2">
      <c r="A477" s="282" t="s">
        <v>365</v>
      </c>
      <c r="B477" s="302">
        <f>'Ind T6'!Q197</f>
        <v>4.1071570190376221</v>
      </c>
      <c r="C477" s="299" t="str">
        <f>CONCATENATE("(",ROUND((B477/$H478)*100,1),")")</f>
        <v>(16.9)</v>
      </c>
      <c r="D477" s="302">
        <f>'Ind T6'!R197</f>
        <v>4.2040499788893069</v>
      </c>
      <c r="E477" s="299" t="str">
        <f>CONCATENATE("(",ROUND((D477/$H478)*100,1),")")</f>
        <v>(17.3)</v>
      </c>
      <c r="F477" s="302">
        <f>'Ind T6'!S197</f>
        <v>9.3308422386810772</v>
      </c>
      <c r="G477" s="299" t="str">
        <f>CONCATENATE("(",ROUND((F477/$H478)*100,1),")")</f>
        <v>(38.3)</v>
      </c>
      <c r="H477" s="302">
        <f t="shared" ref="H477" si="355">SUM(B477,D477,F477)</f>
        <v>17.642049236608006</v>
      </c>
      <c r="I477" s="299" t="str">
        <f>CONCATENATE("(",ROUND((H477/$H478)*100,1),")")</f>
        <v>(72.5)</v>
      </c>
      <c r="K477" s="302">
        <f t="shared" ref="K477:K478" si="356">B482-B477</f>
        <v>-0.13052967942270888</v>
      </c>
      <c r="L477" s="302">
        <f t="shared" ref="L477:L478" si="357">D482-D477</f>
        <v>-7.6773794487416502E-2</v>
      </c>
      <c r="M477" s="302">
        <f t="shared" ref="M477:M478" si="358">F482-F477</f>
        <v>-1.547092106390302E-2</v>
      </c>
      <c r="N477" s="302">
        <f t="shared" ref="N477:N478" si="359">SUM(K477:M477)</f>
        <v>-0.2227743949740284</v>
      </c>
    </row>
    <row r="478" spans="1:14" x14ac:dyDescent="0.2">
      <c r="A478" s="282" t="s">
        <v>363</v>
      </c>
      <c r="B478" s="302">
        <f>SUM(B476:B477)</f>
        <v>7.9743408005925147</v>
      </c>
      <c r="C478" s="299" t="str">
        <f>CONCATENATE("(",ROUND((B478/$H478)*100,1),")")</f>
        <v>(32.8)</v>
      </c>
      <c r="D478" s="302">
        <f>SUM(D476:D477)</f>
        <v>5.1621858022262073</v>
      </c>
      <c r="E478" s="299" t="str">
        <f>CONCATENATE("(",ROUND((D478/$H478)*100,1),")")</f>
        <v>(21.2)</v>
      </c>
      <c r="F478" s="302">
        <f>SUM(F476:F477)</f>
        <v>11.212473397181268</v>
      </c>
      <c r="G478" s="299" t="str">
        <f>CONCATENATE("(",ROUND((F478/$H478)*100,1),")")</f>
        <v>(46)</v>
      </c>
      <c r="H478" s="302">
        <f>SUM(H476:H477)</f>
        <v>24.34899999999999</v>
      </c>
      <c r="I478" s="299" t="str">
        <f>CONCATENATE("(",ROUND((H478/$H478)*100,1),")")</f>
        <v>(100)</v>
      </c>
      <c r="K478" s="302">
        <f t="shared" si="356"/>
        <v>0.11198702483882883</v>
      </c>
      <c r="L478" s="302">
        <f t="shared" si="357"/>
        <v>-5.9960510625431063E-2</v>
      </c>
      <c r="M478" s="302">
        <f t="shared" si="358"/>
        <v>9.3973485786584376E-2</v>
      </c>
      <c r="N478" s="302">
        <f t="shared" si="359"/>
        <v>0.14599999999998214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4.1097004858164299</v>
      </c>
      <c r="C481" s="299" t="str">
        <f>CONCATENATE("(",ROUND((B481/$H483)*100,1),")")</f>
        <v>(16.8)</v>
      </c>
      <c r="D481" s="302">
        <f>'Ind T6'!W198</f>
        <v>0.97494910719888539</v>
      </c>
      <c r="E481" s="299" t="str">
        <f>CONCATENATE("(",ROUND((D481/$H483)*100,1),")")</f>
        <v>(4)</v>
      </c>
      <c r="F481" s="302">
        <f>'Ind T6'!X198</f>
        <v>1.9910755653506789</v>
      </c>
      <c r="G481" s="299" t="str">
        <f>CONCATENATE("(",ROUND((F481/$H483)*100,1),")")</f>
        <v>(8.1)</v>
      </c>
      <c r="H481" s="302">
        <f>SUM(B481,D481,F481)</f>
        <v>7.0757251583659944</v>
      </c>
      <c r="I481" s="299" t="str">
        <f>CONCATENATE("(",ROUND((H481/$H483)*100,1),")")</f>
        <v>(28.9)</v>
      </c>
      <c r="K481" s="302">
        <f>B481-B471</f>
        <v>0.36017881701403143</v>
      </c>
      <c r="L481" s="302">
        <f>D481-D471</f>
        <v>1.2278182646357605E-2</v>
      </c>
      <c r="M481" s="302">
        <f>F481-F471</f>
        <v>0.1646365439378128</v>
      </c>
      <c r="N481" s="302">
        <f>SUM(K481:M481)</f>
        <v>0.53709354359820183</v>
      </c>
    </row>
    <row r="482" spans="1:14" x14ac:dyDescent="0.2">
      <c r="A482" s="282" t="s">
        <v>365</v>
      </c>
      <c r="B482" s="302">
        <f>'Ind T6'!V197</f>
        <v>3.9766273396149132</v>
      </c>
      <c r="C482" s="299" t="str">
        <f>CONCATENATE("(",ROUND((B482/$H483)*100,1),")")</f>
        <v>(16.2)</v>
      </c>
      <c r="D482" s="302">
        <f>'Ind T6'!W197</f>
        <v>4.1272761844018904</v>
      </c>
      <c r="E482" s="299" t="str">
        <f>CONCATENATE("(",ROUND((D482/$H483)*100,1),")")</f>
        <v>(16.8)</v>
      </c>
      <c r="F482" s="302">
        <f>'Ind T6'!X197</f>
        <v>9.3153713176171742</v>
      </c>
      <c r="G482" s="299" t="str">
        <f>CONCATENATE("(",ROUND((F482/$H483)*100,1),")")</f>
        <v>(38)</v>
      </c>
      <c r="H482" s="302">
        <f t="shared" ref="H482" si="360">SUM(B482,D482,F482)</f>
        <v>17.419274841633978</v>
      </c>
      <c r="I482" s="299" t="str">
        <f>CONCATENATE("(",ROUND((H482/$H483)*100,1),")")</f>
        <v>(71.1)</v>
      </c>
      <c r="K482" s="302">
        <f t="shared" ref="K482:K483" si="361">B482-B472</f>
        <v>-0.2686635797821384</v>
      </c>
      <c r="L482" s="302">
        <f t="shared" ref="L482:L483" si="362">D482-D472</f>
        <v>-0.14286595315706396</v>
      </c>
      <c r="M482" s="302">
        <f t="shared" ref="M482:M483" si="363">F482-F472</f>
        <v>1.4359893409512381E-3</v>
      </c>
      <c r="N482" s="302">
        <f t="shared" ref="N482:N483" si="364">SUM(K482:M482)</f>
        <v>-0.41009354359825112</v>
      </c>
    </row>
    <row r="483" spans="1:14" x14ac:dyDescent="0.2">
      <c r="A483" s="282" t="s">
        <v>363</v>
      </c>
      <c r="B483" s="302">
        <f>SUM(B481:B482)</f>
        <v>8.0863278254313435</v>
      </c>
      <c r="C483" s="299" t="str">
        <f>CONCATENATE("(",ROUND((B483/$H483)*100,1),")")</f>
        <v>(33)</v>
      </c>
      <c r="D483" s="302">
        <f>SUM(D481:D482)</f>
        <v>5.1022252916007762</v>
      </c>
      <c r="E483" s="299" t="str">
        <f>CONCATENATE("(",ROUND((D483/$H483)*100,1),")")</f>
        <v>(20.8)</v>
      </c>
      <c r="F483" s="302">
        <f>SUM(F481:F482)</f>
        <v>11.306446882967853</v>
      </c>
      <c r="G483" s="299" t="str">
        <f>CONCATENATE("(",ROUND((F483/$H483)*100,1),")")</f>
        <v>(46.2)</v>
      </c>
      <c r="H483" s="302">
        <f>SUM(H481:H482)</f>
        <v>24.494999999999973</v>
      </c>
      <c r="I483" s="299" t="str">
        <f>CONCATENATE("(",ROUND((H483/$H483)*100,1),")")</f>
        <v>(100)</v>
      </c>
      <c r="K483" s="302">
        <f t="shared" si="361"/>
        <v>9.151523723189392E-2</v>
      </c>
      <c r="L483" s="302">
        <f t="shared" si="362"/>
        <v>-0.13058777051070614</v>
      </c>
      <c r="M483" s="302">
        <f t="shared" si="363"/>
        <v>0.16607253327876315</v>
      </c>
      <c r="N483" s="302">
        <f t="shared" si="364"/>
        <v>0.12699999999995093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Hertfordshire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0.22691722819708593</v>
      </c>
      <c r="C8" s="300">
        <v>0.41241233981363262</v>
      </c>
      <c r="D8" s="300">
        <v>0.14877594276519271</v>
      </c>
      <c r="E8" s="300">
        <f>SUM(B8:D8)</f>
        <v>0.78810551077591118</v>
      </c>
      <c r="F8" s="300"/>
      <c r="G8" s="300">
        <v>0.45883789414615528</v>
      </c>
      <c r="H8" s="300">
        <v>0.56095485484239416</v>
      </c>
      <c r="I8" s="300">
        <v>0.45275677178764762</v>
      </c>
      <c r="J8" s="300">
        <f>SUM(G8:I8)</f>
        <v>1.4725495207761972</v>
      </c>
      <c r="K8" s="300"/>
      <c r="L8" s="300">
        <v>0.41764115866409918</v>
      </c>
      <c r="M8" s="300">
        <v>0.46751546594377447</v>
      </c>
      <c r="N8" s="300">
        <v>0.19185882167277707</v>
      </c>
      <c r="O8" s="300">
        <f>SUM(L8:N8)</f>
        <v>1.0770154462806507</v>
      </c>
      <c r="P8" s="300"/>
      <c r="Q8" s="300">
        <v>0.43070473255077901</v>
      </c>
      <c r="R8" s="300">
        <v>0.46750652182293095</v>
      </c>
      <c r="S8" s="300">
        <v>0.20066541367144169</v>
      </c>
      <c r="T8" s="300">
        <f>SUM(Q8:S8)</f>
        <v>1.0988766680451516</v>
      </c>
      <c r="U8" s="300"/>
      <c r="V8" s="300">
        <v>0.4046768746628312</v>
      </c>
      <c r="W8" s="300">
        <v>0.4084998848678123</v>
      </c>
      <c r="X8" s="300">
        <v>0.19441131322131924</v>
      </c>
      <c r="Y8" s="300">
        <f>SUM(V8:X8)</f>
        <v>1.0075880727519628</v>
      </c>
    </row>
    <row r="9" spans="1:25" x14ac:dyDescent="0.2">
      <c r="A9" s="260" t="s">
        <v>364</v>
      </c>
      <c r="B9" s="300">
        <v>1.7352068314841858</v>
      </c>
      <c r="C9" s="300">
        <v>0.43583663718229992</v>
      </c>
      <c r="D9" s="300">
        <v>0.73185102055761486</v>
      </c>
      <c r="E9" s="300">
        <f t="shared" ref="E9:E10" si="0">SUM(B9:D9)</f>
        <v>2.9028944892241006</v>
      </c>
      <c r="F9" s="300"/>
      <c r="G9" s="300">
        <v>1.8895079872073444</v>
      </c>
      <c r="H9" s="300">
        <v>0.20974135296545532</v>
      </c>
      <c r="I9" s="300">
        <v>1.3842011390509916</v>
      </c>
      <c r="J9" s="300">
        <f t="shared" ref="J9:J10" si="1">SUM(G9:I9)</f>
        <v>3.4834504792237913</v>
      </c>
      <c r="K9" s="300"/>
      <c r="L9" s="300">
        <v>1.6564111150516294</v>
      </c>
      <c r="M9" s="300">
        <v>0.1245734386677155</v>
      </c>
      <c r="N9" s="300">
        <v>0</v>
      </c>
      <c r="O9" s="300">
        <f t="shared" ref="O9:O10" si="2">SUM(L9:N9)</f>
        <v>1.7809845537193449</v>
      </c>
      <c r="P9" s="300"/>
      <c r="Q9" s="300">
        <v>1.7656980791638976</v>
      </c>
      <c r="R9" s="300">
        <v>0.1294252527909511</v>
      </c>
      <c r="S9" s="300">
        <v>0</v>
      </c>
      <c r="T9" s="300">
        <f t="shared" ref="T9:T10" si="3">SUM(Q9:S9)</f>
        <v>1.8951233319548488</v>
      </c>
      <c r="U9" s="300"/>
      <c r="V9" s="300">
        <v>1.8000756005911867</v>
      </c>
      <c r="W9" s="300">
        <v>0.12233632665684352</v>
      </c>
      <c r="X9" s="300">
        <v>0</v>
      </c>
      <c r="Y9" s="300">
        <f t="shared" ref="Y9:Y10" si="4">SUM(V9:X9)</f>
        <v>1.9224119272480302</v>
      </c>
    </row>
    <row r="10" spans="1:25" x14ac:dyDescent="0.2">
      <c r="A10" s="264" t="s">
        <v>363</v>
      </c>
      <c r="B10" s="301">
        <f>SUM(B8:B9)</f>
        <v>1.9621240596812717</v>
      </c>
      <c r="C10" s="301">
        <f t="shared" ref="C10:D10" si="5">SUM(C8:C9)</f>
        <v>0.84824897699593249</v>
      </c>
      <c r="D10" s="301">
        <f t="shared" si="5"/>
        <v>0.88062696332280754</v>
      </c>
      <c r="E10" s="301">
        <f t="shared" si="0"/>
        <v>3.6910000000000118</v>
      </c>
      <c r="F10" s="301"/>
      <c r="G10" s="301">
        <f>SUM(G8:G9)</f>
        <v>2.3483458813534996</v>
      </c>
      <c r="H10" s="301">
        <f t="shared" ref="H10" si="6">SUM(H8:H9)</f>
        <v>0.77069620780784942</v>
      </c>
      <c r="I10" s="301">
        <f t="shared" ref="I10" si="7">SUM(I8:I9)</f>
        <v>1.8369579108386391</v>
      </c>
      <c r="J10" s="301">
        <f t="shared" si="1"/>
        <v>4.955999999999988</v>
      </c>
      <c r="K10" s="301"/>
      <c r="L10" s="301">
        <f>SUM(L8:L9)</f>
        <v>2.0740522737157288</v>
      </c>
      <c r="M10" s="301">
        <f t="shared" ref="M10" si="8">SUM(M8:M9)</f>
        <v>0.59208890461149</v>
      </c>
      <c r="N10" s="301">
        <f t="shared" ref="N10" si="9">SUM(N8:N9)</f>
        <v>0.19185882167277707</v>
      </c>
      <c r="O10" s="301">
        <f t="shared" si="2"/>
        <v>2.8579999999999961</v>
      </c>
      <c r="P10" s="301"/>
      <c r="Q10" s="301">
        <f>SUM(Q8:Q9)</f>
        <v>2.1964028117146768</v>
      </c>
      <c r="R10" s="301">
        <f t="shared" ref="R10" si="10">SUM(R8:R9)</f>
        <v>0.59693177461388203</v>
      </c>
      <c r="S10" s="301">
        <f t="shared" ref="S10" si="11">SUM(S8:S9)</f>
        <v>0.20066541367144169</v>
      </c>
      <c r="T10" s="301">
        <f t="shared" si="3"/>
        <v>2.9940000000000007</v>
      </c>
      <c r="U10" s="301"/>
      <c r="V10" s="301">
        <f>SUM(V8:V9)</f>
        <v>2.204752475254018</v>
      </c>
      <c r="W10" s="301">
        <f t="shared" ref="W10" si="12">SUM(W8:W9)</f>
        <v>0.53083621152465588</v>
      </c>
      <c r="X10" s="301">
        <f t="shared" ref="X10" si="13">SUM(X8:X9)</f>
        <v>0.19441131322131924</v>
      </c>
      <c r="Y10" s="301">
        <f t="shared" si="4"/>
        <v>2.9299999999999931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1.8582854799043081E-2</v>
      </c>
      <c r="C17" s="300">
        <v>4.8043478261014586E-3</v>
      </c>
      <c r="D17" s="300">
        <v>9.0648072190827877E-5</v>
      </c>
      <c r="E17" s="300">
        <f>SUM(B17:D17)</f>
        <v>2.3477850697335368E-2</v>
      </c>
      <c r="F17" s="300"/>
      <c r="G17" s="300">
        <v>1.3053497942373014E-2</v>
      </c>
      <c r="H17" s="300">
        <v>5.3971193415744204E-3</v>
      </c>
      <c r="I17" s="300">
        <v>6.2757201646364004E-5</v>
      </c>
      <c r="J17" s="300">
        <f>SUM(G17:I17)</f>
        <v>1.8513374485593797E-2</v>
      </c>
      <c r="K17" s="300"/>
      <c r="L17" s="300">
        <v>1.1425878941654378E-2</v>
      </c>
      <c r="M17" s="300">
        <v>2.5212033345669025E-3</v>
      </c>
      <c r="N17" s="300">
        <v>0</v>
      </c>
      <c r="O17" s="300">
        <f>SUM(L17:N17)</f>
        <v>1.3947082276221281E-2</v>
      </c>
      <c r="P17" s="300"/>
      <c r="Q17" s="300">
        <v>9.8601997148293468E-3</v>
      </c>
      <c r="R17" s="300">
        <v>2.1911554921898793E-3</v>
      </c>
      <c r="S17" s="300">
        <v>0</v>
      </c>
      <c r="T17" s="300">
        <f>SUM(Q17:S17)</f>
        <v>1.2051355207019226E-2</v>
      </c>
      <c r="U17" s="300"/>
      <c r="V17" s="300">
        <v>7.5768406004885283E-3</v>
      </c>
      <c r="W17" s="300">
        <v>1.8584703359740432E-3</v>
      </c>
      <c r="X17" s="300">
        <v>0</v>
      </c>
      <c r="Y17" s="300">
        <f>SUM(V17:X17)</f>
        <v>9.4353109364625713E-3</v>
      </c>
    </row>
    <row r="18" spans="1:25" x14ac:dyDescent="0.2">
      <c r="A18" s="260" t="s">
        <v>364</v>
      </c>
      <c r="B18" s="300">
        <v>0.12826702214951766</v>
      </c>
      <c r="C18" s="300">
        <v>1.6316652994327579E-3</v>
      </c>
      <c r="D18" s="300">
        <v>6.7623461853714026E-2</v>
      </c>
      <c r="E18" s="300">
        <f t="shared" ref="E18:E19" si="14">SUM(B18:D18)</f>
        <v>0.19752214930266443</v>
      </c>
      <c r="F18" s="300"/>
      <c r="G18" s="300">
        <v>9.7085390946500691E-2</v>
      </c>
      <c r="H18" s="300">
        <v>6.4012345679054505E-3</v>
      </c>
      <c r="I18" s="300">
        <v>0</v>
      </c>
      <c r="J18" s="300">
        <f t="shared" ref="J18:J19" si="15">SUM(G18:I18)</f>
        <v>0.10348662551440614</v>
      </c>
      <c r="K18" s="300"/>
      <c r="L18" s="300">
        <v>8.7491119971284254E-2</v>
      </c>
      <c r="M18" s="300">
        <v>2.6821312069518903E-4</v>
      </c>
      <c r="N18" s="300">
        <v>4.6293584631799646E-2</v>
      </c>
      <c r="O18" s="300">
        <f t="shared" ref="O18:O19" si="16">SUM(L18:N18)</f>
        <v>0.13405291772377909</v>
      </c>
      <c r="P18" s="300"/>
      <c r="Q18" s="300">
        <v>7.5655729910521122E-2</v>
      </c>
      <c r="R18" s="300">
        <v>2.4346172135158981E-4</v>
      </c>
      <c r="S18" s="300">
        <v>4.0049453161108133E-2</v>
      </c>
      <c r="T18" s="300">
        <f t="shared" ref="T18:T19" si="17">SUM(Q18:S18)</f>
        <v>0.11594864479298084</v>
      </c>
      <c r="U18" s="300"/>
      <c r="V18" s="300">
        <v>6.0328806290866989E-2</v>
      </c>
      <c r="W18" s="300">
        <v>2.1443888491838429E-4</v>
      </c>
      <c r="X18" s="300">
        <v>3.0021443887752092E-2</v>
      </c>
      <c r="Y18" s="300">
        <f t="shared" ref="Y18:Y19" si="18">SUM(V18:X18)</f>
        <v>9.0564689063537471E-2</v>
      </c>
    </row>
    <row r="19" spans="1:25" x14ac:dyDescent="0.2">
      <c r="A19" s="264" t="s">
        <v>363</v>
      </c>
      <c r="B19" s="301">
        <f>SUM(B17:B18)</f>
        <v>0.14684987694856075</v>
      </c>
      <c r="C19" s="301">
        <f t="shared" ref="C19" si="19">SUM(C17:C18)</f>
        <v>6.4360131255342167E-3</v>
      </c>
      <c r="D19" s="301">
        <f t="shared" ref="D19" si="20">SUM(D17:D18)</f>
        <v>6.7714109925904847E-2</v>
      </c>
      <c r="E19" s="301">
        <f t="shared" si="14"/>
        <v>0.22099999999999981</v>
      </c>
      <c r="F19" s="301"/>
      <c r="G19" s="301">
        <f>SUM(G17:G18)</f>
        <v>0.1101388888888737</v>
      </c>
      <c r="H19" s="301">
        <f t="shared" ref="H19" si="21">SUM(H17:H18)</f>
        <v>1.1798353909479871E-2</v>
      </c>
      <c r="I19" s="301">
        <f t="shared" ref="I19" si="22">SUM(I17:I18)</f>
        <v>6.2757201646364004E-5</v>
      </c>
      <c r="J19" s="301">
        <f t="shared" si="15"/>
        <v>0.12199999999999994</v>
      </c>
      <c r="K19" s="301"/>
      <c r="L19" s="301">
        <f>SUM(L17:L18)</f>
        <v>9.8916998912938633E-2</v>
      </c>
      <c r="M19" s="301">
        <f t="shared" ref="M19" si="23">SUM(M17:M18)</f>
        <v>2.7894164552620913E-3</v>
      </c>
      <c r="N19" s="301">
        <f t="shared" ref="N19" si="24">SUM(N17:N18)</f>
        <v>4.6293584631799646E-2</v>
      </c>
      <c r="O19" s="301">
        <f t="shared" si="16"/>
        <v>0.14800000000000038</v>
      </c>
      <c r="P19" s="301"/>
      <c r="Q19" s="301">
        <f>SUM(Q17:Q18)</f>
        <v>8.551592962535047E-2</v>
      </c>
      <c r="R19" s="301">
        <f t="shared" ref="R19" si="25">SUM(R17:R18)</f>
        <v>2.4346172135414693E-3</v>
      </c>
      <c r="S19" s="301">
        <f t="shared" ref="S19" si="26">SUM(S17:S18)</f>
        <v>4.0049453161108133E-2</v>
      </c>
      <c r="T19" s="301">
        <f t="shared" si="17"/>
        <v>0.12800000000000009</v>
      </c>
      <c r="U19" s="301"/>
      <c r="V19" s="301">
        <f>SUM(V17:V18)</f>
        <v>6.7905646891355517E-2</v>
      </c>
      <c r="W19" s="301">
        <f t="shared" ref="W19" si="27">SUM(W17:W18)</f>
        <v>2.0729092208924276E-3</v>
      </c>
      <c r="X19" s="301">
        <f t="shared" ref="X19" si="28">SUM(X17:X18)</f>
        <v>3.0021443887752092E-2</v>
      </c>
      <c r="Y19" s="301">
        <f t="shared" si="18"/>
        <v>0.10000000000000003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0.69149749597581534</v>
      </c>
      <c r="C26" s="300">
        <v>0.20893337785355959</v>
      </c>
      <c r="D26" s="300">
        <v>8.3626673142900884E-2</v>
      </c>
      <c r="E26" s="300">
        <f>SUM(B26:D26)</f>
        <v>0.98405754697227577</v>
      </c>
      <c r="F26" s="300"/>
      <c r="G26" s="300">
        <v>0.83837789650388317</v>
      </c>
      <c r="H26" s="300">
        <v>0.24079538808081799</v>
      </c>
      <c r="I26" s="300">
        <v>5.5266085490177377E-2</v>
      </c>
      <c r="J26" s="300">
        <f>SUM(G26:I26)</f>
        <v>1.1344393700748785</v>
      </c>
      <c r="K26" s="300"/>
      <c r="L26" s="300">
        <v>0.76820561563439593</v>
      </c>
      <c r="M26" s="300">
        <v>0.23713006968525102</v>
      </c>
      <c r="N26" s="300">
        <v>2.4048342420114756E-2</v>
      </c>
      <c r="O26" s="300">
        <f>SUM(L26:N26)</f>
        <v>1.0293840277397617</v>
      </c>
      <c r="P26" s="300"/>
      <c r="Q26" s="300">
        <v>0.85663876473858636</v>
      </c>
      <c r="R26" s="300">
        <v>0.25431613165480932</v>
      </c>
      <c r="S26" s="300">
        <v>2.6563185696289425E-2</v>
      </c>
      <c r="T26" s="300">
        <f>SUM(Q26:S26)</f>
        <v>1.1375180820896851</v>
      </c>
      <c r="U26" s="300"/>
      <c r="V26" s="300">
        <v>0.96744149788719869</v>
      </c>
      <c r="W26" s="300">
        <v>0.26695299961271191</v>
      </c>
      <c r="X26" s="300">
        <v>2.9278716087174403E-2</v>
      </c>
      <c r="Y26" s="300">
        <f>SUM(V26:X26)</f>
        <v>1.263673213587085</v>
      </c>
    </row>
    <row r="27" spans="1:25" x14ac:dyDescent="0.2">
      <c r="A27" s="260" t="s">
        <v>364</v>
      </c>
      <c r="B27" s="300">
        <v>1.7982845175556359</v>
      </c>
      <c r="C27" s="300">
        <v>7.0385042644762141E-2</v>
      </c>
      <c r="D27" s="300">
        <v>7.5272892827328935E-2</v>
      </c>
      <c r="E27" s="300">
        <f t="shared" ref="E27:E28" si="29">SUM(B27:D27)</f>
        <v>1.9439424530277269</v>
      </c>
      <c r="F27" s="300"/>
      <c r="G27" s="300">
        <v>2.1287500000028925</v>
      </c>
      <c r="H27" s="300">
        <v>0.12001456693007152</v>
      </c>
      <c r="I27" s="300">
        <v>2.2796062992159586E-2</v>
      </c>
      <c r="J27" s="300">
        <f t="shared" ref="J27:J28" si="30">SUM(G27:I27)</f>
        <v>2.2715606299251236</v>
      </c>
      <c r="K27" s="300"/>
      <c r="L27" s="300">
        <v>2.0324202700122513</v>
      </c>
      <c r="M27" s="300">
        <v>0.18270991631957717</v>
      </c>
      <c r="N27" s="300">
        <v>4.1485785928420719E-2</v>
      </c>
      <c r="O27" s="300">
        <f t="shared" ref="O27:O28" si="31">SUM(L27:N27)</f>
        <v>2.2566159722602492</v>
      </c>
      <c r="P27" s="300"/>
      <c r="Q27" s="300">
        <v>2.1611117431882256</v>
      </c>
      <c r="R27" s="300">
        <v>0.19639496139561075</v>
      </c>
      <c r="S27" s="300">
        <v>4.4975213326476492E-2</v>
      </c>
      <c r="T27" s="300">
        <f t="shared" ref="T27:T28" si="32">SUM(Q27:S27)</f>
        <v>2.402481917910313</v>
      </c>
      <c r="U27" s="300"/>
      <c r="V27" s="300">
        <v>2.2353247229837203</v>
      </c>
      <c r="W27" s="300">
        <v>0.20772579289146484</v>
      </c>
      <c r="X27" s="300">
        <v>4.9276270537726277E-2</v>
      </c>
      <c r="Y27" s="300">
        <f t="shared" ref="Y27:Y28" si="33">SUM(V27:X27)</f>
        <v>2.4923267864129115</v>
      </c>
    </row>
    <row r="28" spans="1:25" x14ac:dyDescent="0.2">
      <c r="A28" s="264" t="s">
        <v>363</v>
      </c>
      <c r="B28" s="301">
        <f>SUM(B26:B27)</f>
        <v>2.4897820135314515</v>
      </c>
      <c r="C28" s="301">
        <f t="shared" ref="C28" si="34">SUM(C26:C27)</f>
        <v>0.27931842049832173</v>
      </c>
      <c r="D28" s="301">
        <f t="shared" ref="D28" si="35">SUM(D26:D27)</f>
        <v>0.15889956597022981</v>
      </c>
      <c r="E28" s="301">
        <f t="shared" si="29"/>
        <v>2.928000000000003</v>
      </c>
      <c r="F28" s="301"/>
      <c r="G28" s="301">
        <f>SUM(G26:G27)</f>
        <v>2.9671278965067756</v>
      </c>
      <c r="H28" s="301">
        <f t="shared" ref="H28" si="36">SUM(H26:H27)</f>
        <v>0.36080995501088953</v>
      </c>
      <c r="I28" s="301">
        <f t="shared" ref="I28" si="37">SUM(I26:I27)</f>
        <v>7.806214848233696E-2</v>
      </c>
      <c r="J28" s="301">
        <f t="shared" si="30"/>
        <v>3.4060000000000024</v>
      </c>
      <c r="K28" s="301"/>
      <c r="L28" s="301">
        <f>SUM(L26:L27)</f>
        <v>2.8006258856466473</v>
      </c>
      <c r="M28" s="301">
        <f t="shared" ref="M28" si="38">SUM(M26:M27)</f>
        <v>0.41983998600482819</v>
      </c>
      <c r="N28" s="301">
        <f t="shared" ref="N28" si="39">SUM(N26:N27)</f>
        <v>6.5534128348535475E-2</v>
      </c>
      <c r="O28" s="301">
        <f t="shared" si="31"/>
        <v>3.2860000000000107</v>
      </c>
      <c r="P28" s="301"/>
      <c r="Q28" s="301">
        <f>SUM(Q26:Q27)</f>
        <v>3.0177505079268121</v>
      </c>
      <c r="R28" s="301">
        <f t="shared" ref="R28" si="40">SUM(R26:R27)</f>
        <v>0.45071109305042006</v>
      </c>
      <c r="S28" s="301">
        <f t="shared" ref="S28" si="41">SUM(S26:S27)</f>
        <v>7.1538399022765917E-2</v>
      </c>
      <c r="T28" s="301">
        <f t="shared" si="32"/>
        <v>3.5399999999999978</v>
      </c>
      <c r="U28" s="301"/>
      <c r="V28" s="301">
        <f>SUM(V26:V27)</f>
        <v>3.2027662208709189</v>
      </c>
      <c r="W28" s="301">
        <f t="shared" ref="W28" si="42">SUM(W26:W27)</f>
        <v>0.47467879250417677</v>
      </c>
      <c r="X28" s="301">
        <f t="shared" ref="X28" si="43">SUM(X26:X27)</f>
        <v>7.855498662490068E-2</v>
      </c>
      <c r="Y28" s="301">
        <f t="shared" si="33"/>
        <v>3.7559999999999967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1.2606025934163232</v>
      </c>
      <c r="C35" s="300">
        <v>0.37292030997402964</v>
      </c>
      <c r="D35" s="300">
        <v>8.9236982925030323E-2</v>
      </c>
      <c r="E35" s="300">
        <f>SUM(B35:D35)</f>
        <v>1.7227598863153832</v>
      </c>
      <c r="F35" s="300"/>
      <c r="G35" s="300">
        <v>1.0345442367629589</v>
      </c>
      <c r="H35" s="300">
        <v>0.33150156130351771</v>
      </c>
      <c r="I35" s="300">
        <v>9.5641037245078525E-2</v>
      </c>
      <c r="J35" s="300">
        <f>SUM(G35:I35)</f>
        <v>1.4616868353115551</v>
      </c>
      <c r="K35" s="300"/>
      <c r="L35" s="300">
        <v>1.0758755869081691</v>
      </c>
      <c r="M35" s="300">
        <v>0.31171456490949684</v>
      </c>
      <c r="N35" s="300">
        <v>4.5211764425837124E-2</v>
      </c>
      <c r="O35" s="300">
        <f>SUM(L35:N35)</f>
        <v>1.4328019162435031</v>
      </c>
      <c r="P35" s="300"/>
      <c r="Q35" s="300">
        <v>1.037999281197838</v>
      </c>
      <c r="R35" s="300">
        <v>0.3119750808675088</v>
      </c>
      <c r="S35" s="300">
        <v>4.5530609799871391E-2</v>
      </c>
      <c r="T35" s="300">
        <f>SUM(Q35:S35)</f>
        <v>1.3955049718652182</v>
      </c>
      <c r="U35" s="300"/>
      <c r="V35" s="300">
        <v>0.84974826241796042</v>
      </c>
      <c r="W35" s="300">
        <v>0.274510934053877</v>
      </c>
      <c r="X35" s="300">
        <v>4.1410408543687653E-2</v>
      </c>
      <c r="Y35" s="300">
        <f>SUM(V35:X35)</f>
        <v>1.1656696050155251</v>
      </c>
    </row>
    <row r="36" spans="1:25" x14ac:dyDescent="0.2">
      <c r="A36" s="260" t="s">
        <v>364</v>
      </c>
      <c r="B36" s="300">
        <v>5.5028315385106223</v>
      </c>
      <c r="C36" s="300">
        <v>0.25034966805073466</v>
      </c>
      <c r="D36" s="300">
        <v>0.34305890712324988</v>
      </c>
      <c r="E36" s="300">
        <f t="shared" ref="E36:E37" si="44">SUM(B36:D36)</f>
        <v>6.0962401136846065</v>
      </c>
      <c r="F36" s="300"/>
      <c r="G36" s="300">
        <v>5.0749728017396114</v>
      </c>
      <c r="H36" s="300">
        <v>0.22370276508071638</v>
      </c>
      <c r="I36" s="300">
        <v>0.40363759786812464</v>
      </c>
      <c r="J36" s="300">
        <f t="shared" ref="J36:J37" si="45">SUM(G36:I36)</f>
        <v>5.7023131646884524</v>
      </c>
      <c r="K36" s="300"/>
      <c r="L36" s="300">
        <v>4.8184232428481995</v>
      </c>
      <c r="M36" s="300">
        <v>0.41298891722336772</v>
      </c>
      <c r="N36" s="300">
        <v>0.23378592368492918</v>
      </c>
      <c r="O36" s="300">
        <f t="shared" ref="O36:O37" si="46">SUM(L36:N36)</f>
        <v>5.4651980837564968</v>
      </c>
      <c r="P36" s="300"/>
      <c r="Q36" s="300">
        <v>4.8017534443389671</v>
      </c>
      <c r="R36" s="300">
        <v>0.42424008625320359</v>
      </c>
      <c r="S36" s="300">
        <v>0.23850149754261132</v>
      </c>
      <c r="T36" s="300">
        <f t="shared" ref="T36:T37" si="47">SUM(Q36:S36)</f>
        <v>5.4644950281347819</v>
      </c>
      <c r="U36" s="300"/>
      <c r="V36" s="300">
        <v>4.1398720122132877</v>
      </c>
      <c r="W36" s="300">
        <v>0.38822258009273514</v>
      </c>
      <c r="X36" s="300">
        <v>0.21623580267846548</v>
      </c>
      <c r="Y36" s="300">
        <f t="shared" ref="Y36:Y37" si="48">SUM(V36:X36)</f>
        <v>4.7443303949844884</v>
      </c>
    </row>
    <row r="37" spans="1:25" x14ac:dyDescent="0.2">
      <c r="A37" s="264" t="s">
        <v>363</v>
      </c>
      <c r="B37" s="301">
        <f>SUM(B35:B36)</f>
        <v>6.763434131926946</v>
      </c>
      <c r="C37" s="301">
        <f t="shared" ref="C37" si="49">SUM(C35:C36)</f>
        <v>0.62326997802476436</v>
      </c>
      <c r="D37" s="301">
        <f t="shared" ref="D37" si="50">SUM(D35:D36)</f>
        <v>0.43229589004828017</v>
      </c>
      <c r="E37" s="301">
        <f t="shared" si="44"/>
        <v>7.8189999999999902</v>
      </c>
      <c r="F37" s="301"/>
      <c r="G37" s="301">
        <f>SUM(G35:G36)</f>
        <v>6.1095170385025703</v>
      </c>
      <c r="H37" s="301">
        <f t="shared" ref="H37" si="51">SUM(H35:H36)</f>
        <v>0.55520432638423411</v>
      </c>
      <c r="I37" s="301">
        <f t="shared" ref="I37" si="52">SUM(I35:I36)</f>
        <v>0.49927863511320314</v>
      </c>
      <c r="J37" s="301">
        <f t="shared" si="45"/>
        <v>7.1640000000000077</v>
      </c>
      <c r="K37" s="301"/>
      <c r="L37" s="301">
        <f>SUM(L35:L36)</f>
        <v>5.8942988297563685</v>
      </c>
      <c r="M37" s="301">
        <f t="shared" ref="M37" si="53">SUM(M35:M36)</f>
        <v>0.72470348213286462</v>
      </c>
      <c r="N37" s="301">
        <f t="shared" ref="N37" si="54">SUM(N35:N36)</f>
        <v>0.27899768811076631</v>
      </c>
      <c r="O37" s="301">
        <f t="shared" si="46"/>
        <v>6.8979999999999988</v>
      </c>
      <c r="P37" s="301"/>
      <c r="Q37" s="301">
        <f>SUM(Q35:Q36)</f>
        <v>5.8397527255368047</v>
      </c>
      <c r="R37" s="301">
        <f t="shared" ref="R37" si="55">SUM(R35:R36)</f>
        <v>0.73621516712071244</v>
      </c>
      <c r="S37" s="301">
        <f t="shared" ref="S37" si="56">SUM(S35:S36)</f>
        <v>0.28403210734248274</v>
      </c>
      <c r="T37" s="301">
        <f t="shared" si="47"/>
        <v>6.8599999999999994</v>
      </c>
      <c r="U37" s="301"/>
      <c r="V37" s="301">
        <f>SUM(V35:V36)</f>
        <v>4.9896202746312479</v>
      </c>
      <c r="W37" s="301">
        <f t="shared" ref="W37" si="57">SUM(W35:W36)</f>
        <v>0.66273351414661219</v>
      </c>
      <c r="X37" s="301">
        <f t="shared" ref="X37" si="58">SUM(X35:X36)</f>
        <v>0.25764621122215314</v>
      </c>
      <c r="Y37" s="301">
        <f t="shared" si="48"/>
        <v>5.9100000000000135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4.1681941059813381</v>
      </c>
      <c r="C44" s="300">
        <v>1.9149931031130367</v>
      </c>
      <c r="D44" s="300">
        <v>0.91934852244022158</v>
      </c>
      <c r="E44" s="300">
        <f>SUM(B44:D44)</f>
        <v>7.0025357315345964</v>
      </c>
      <c r="F44" s="300"/>
      <c r="G44" s="300">
        <v>4.6565492283384069</v>
      </c>
      <c r="H44" s="300">
        <v>1.6771080376530962</v>
      </c>
      <c r="I44" s="300">
        <v>0.57154126916351733</v>
      </c>
      <c r="J44" s="300">
        <f>SUM(G44:I44)</f>
        <v>6.9051985351550202</v>
      </c>
      <c r="K44" s="300"/>
      <c r="L44" s="300">
        <v>4.4002922582390704</v>
      </c>
      <c r="M44" s="300">
        <v>1.6108654440064178</v>
      </c>
      <c r="N44" s="300">
        <v>0.31528514537091723</v>
      </c>
      <c r="O44" s="300">
        <f>SUM(L44:N44)</f>
        <v>6.3264428476164056</v>
      </c>
      <c r="P44" s="300"/>
      <c r="Q44" s="300">
        <v>4.1781759665760445</v>
      </c>
      <c r="R44" s="300">
        <v>1.51699454124431</v>
      </c>
      <c r="S44" s="300">
        <v>0.28301849996107503</v>
      </c>
      <c r="T44" s="300">
        <f>SUM(Q44:S44)</f>
        <v>5.9781890077814301</v>
      </c>
      <c r="U44" s="300"/>
      <c r="V44" s="300">
        <v>3.8566984774663915</v>
      </c>
      <c r="W44" s="300">
        <v>1.40718947157353</v>
      </c>
      <c r="X44" s="300">
        <v>0.2504123295860361</v>
      </c>
      <c r="Y44" s="300">
        <f>SUM(V44:X44)</f>
        <v>5.5143002786259583</v>
      </c>
    </row>
    <row r="45" spans="1:25" x14ac:dyDescent="0.2">
      <c r="A45" s="260" t="s">
        <v>364</v>
      </c>
      <c r="B45" s="300">
        <v>18.247284132966445</v>
      </c>
      <c r="C45" s="300">
        <v>0.56064317408488451</v>
      </c>
      <c r="D45" s="300">
        <v>2.1205369614139826</v>
      </c>
      <c r="E45" s="300">
        <f t="shared" ref="E45:E46" si="59">SUM(B45:D45)</f>
        <v>20.928464268465312</v>
      </c>
      <c r="F45" s="300"/>
      <c r="G45" s="300">
        <v>19.076768965702168</v>
      </c>
      <c r="H45" s="300">
        <v>0.82687819248753935</v>
      </c>
      <c r="I45" s="300">
        <v>1.5201543066553087</v>
      </c>
      <c r="J45" s="300">
        <f t="shared" ref="J45:J46" si="60">SUM(G45:I45)</f>
        <v>21.423801464845013</v>
      </c>
      <c r="K45" s="300"/>
      <c r="L45" s="300">
        <v>17.801718546140357</v>
      </c>
      <c r="M45" s="300">
        <v>1.438096034250131</v>
      </c>
      <c r="N45" s="300">
        <v>1.9067425719930831</v>
      </c>
      <c r="O45" s="300">
        <f t="shared" ref="O45:O46" si="61">SUM(L45:N45)</f>
        <v>21.146557152383568</v>
      </c>
      <c r="P45" s="300"/>
      <c r="Q45" s="300">
        <v>16.609263680510598</v>
      </c>
      <c r="R45" s="300">
        <v>1.3608729230516221</v>
      </c>
      <c r="S45" s="300">
        <v>1.7636743886563921</v>
      </c>
      <c r="T45" s="300">
        <f t="shared" ref="T45:T46" si="62">SUM(Q45:S45)</f>
        <v>19.733810992218611</v>
      </c>
      <c r="U45" s="300"/>
      <c r="V45" s="300">
        <v>14.949209374088868</v>
      </c>
      <c r="W45" s="300">
        <v>1.2567096726105005</v>
      </c>
      <c r="X45" s="300">
        <v>1.6337806746746555</v>
      </c>
      <c r="Y45" s="300">
        <f t="shared" ref="Y45:Y46" si="63">SUM(V45:X45)</f>
        <v>17.839699721374025</v>
      </c>
    </row>
    <row r="46" spans="1:25" x14ac:dyDescent="0.2">
      <c r="A46" s="264" t="s">
        <v>363</v>
      </c>
      <c r="B46" s="301">
        <f>SUM(B44:B45)</f>
        <v>22.415478238947784</v>
      </c>
      <c r="C46" s="301">
        <f t="shared" ref="C46" si="64">SUM(C44:C45)</f>
        <v>2.4756362771979212</v>
      </c>
      <c r="D46" s="301">
        <f t="shared" ref="D46" si="65">SUM(D44:D45)</f>
        <v>3.0398854838542042</v>
      </c>
      <c r="E46" s="301">
        <f t="shared" si="59"/>
        <v>27.930999999999909</v>
      </c>
      <c r="F46" s="301"/>
      <c r="G46" s="301">
        <f>SUM(G44:G45)</f>
        <v>23.733318194040574</v>
      </c>
      <c r="H46" s="301">
        <f t="shared" ref="H46" si="66">SUM(H44:H45)</f>
        <v>2.5039862301406357</v>
      </c>
      <c r="I46" s="301">
        <f t="shared" ref="I46" si="67">SUM(I44:I45)</f>
        <v>2.091695575818826</v>
      </c>
      <c r="J46" s="301">
        <f t="shared" si="60"/>
        <v>28.329000000000036</v>
      </c>
      <c r="K46" s="301"/>
      <c r="L46" s="301">
        <f>SUM(L44:L45)</f>
        <v>22.202010804379427</v>
      </c>
      <c r="M46" s="301">
        <f t="shared" ref="M46" si="68">SUM(M44:M45)</f>
        <v>3.0489614782565488</v>
      </c>
      <c r="N46" s="301">
        <f t="shared" ref="N46" si="69">SUM(N44:N45)</f>
        <v>2.2220277173640004</v>
      </c>
      <c r="O46" s="301">
        <f t="shared" si="61"/>
        <v>27.472999999999974</v>
      </c>
      <c r="P46" s="301"/>
      <c r="Q46" s="301">
        <f>SUM(Q44:Q45)</f>
        <v>20.787439647086643</v>
      </c>
      <c r="R46" s="301">
        <f t="shared" ref="R46" si="70">SUM(R44:R45)</f>
        <v>2.8778674642959321</v>
      </c>
      <c r="S46" s="301">
        <f t="shared" ref="S46" si="71">SUM(S44:S45)</f>
        <v>2.0466928886174673</v>
      </c>
      <c r="T46" s="301">
        <f t="shared" si="62"/>
        <v>25.712000000000042</v>
      </c>
      <c r="U46" s="301"/>
      <c r="V46" s="301">
        <f>SUM(V44:V45)</f>
        <v>18.805907851555261</v>
      </c>
      <c r="W46" s="301">
        <f t="shared" ref="W46" si="72">SUM(W44:W45)</f>
        <v>2.6638991441840307</v>
      </c>
      <c r="X46" s="301">
        <f t="shared" ref="X46" si="73">SUM(X44:X45)</f>
        <v>1.8841930042606916</v>
      </c>
      <c r="Y46" s="301">
        <f t="shared" si="63"/>
        <v>23.353999999999981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0.2491202522572829</v>
      </c>
      <c r="C53" s="300">
        <v>5.2180593379204769E-2</v>
      </c>
      <c r="D53" s="300">
        <v>0.18978586785341672</v>
      </c>
      <c r="E53" s="300">
        <f>SUM(B53:D53)</f>
        <v>0.4910867134899044</v>
      </c>
      <c r="F53" s="300"/>
      <c r="G53" s="300">
        <v>0.23706249133994195</v>
      </c>
      <c r="H53" s="300">
        <v>5.5953720383611023E-2</v>
      </c>
      <c r="I53" s="300">
        <v>1.7431065539903266E-4</v>
      </c>
      <c r="J53" s="300">
        <f>SUM(G53:I53)</f>
        <v>0.29319052237895199</v>
      </c>
      <c r="K53" s="300"/>
      <c r="L53" s="300">
        <v>0.18213996627202253</v>
      </c>
      <c r="M53" s="300">
        <v>4.0659527824900329E-2</v>
      </c>
      <c r="N53" s="300">
        <v>0</v>
      </c>
      <c r="O53" s="300">
        <f>SUM(L53:N53)</f>
        <v>0.22279949409692285</v>
      </c>
      <c r="P53" s="300"/>
      <c r="Q53" s="300">
        <v>0.17215267728183697</v>
      </c>
      <c r="R53" s="300">
        <v>3.8010130246555467E-2</v>
      </c>
      <c r="S53" s="300">
        <v>0</v>
      </c>
      <c r="T53" s="300">
        <f>SUM(Q53:S53)</f>
        <v>0.21016280752839245</v>
      </c>
      <c r="U53" s="300"/>
      <c r="V53" s="300">
        <v>0.16919425004700456</v>
      </c>
      <c r="W53" s="300">
        <v>3.6627766218910916E-2</v>
      </c>
      <c r="X53" s="300">
        <v>0</v>
      </c>
      <c r="Y53" s="300">
        <f>SUM(V53:X53)</f>
        <v>0.20582201626591548</v>
      </c>
    </row>
    <row r="54" spans="1:25" x14ac:dyDescent="0.2">
      <c r="A54" s="260" t="s">
        <v>364</v>
      </c>
      <c r="B54" s="300">
        <v>0.86729195929211411</v>
      </c>
      <c r="C54" s="300">
        <v>1.6411638240057851E-2</v>
      </c>
      <c r="D54" s="300">
        <v>9.3209688977922034E-2</v>
      </c>
      <c r="E54" s="300">
        <f t="shared" ref="E54:E55" si="74">SUM(B54:D54)</f>
        <v>0.97691328651009401</v>
      </c>
      <c r="F54" s="300"/>
      <c r="G54" s="300">
        <v>0.76853567964409986</v>
      </c>
      <c r="H54" s="300">
        <v>1.1504503256318643E-2</v>
      </c>
      <c r="I54" s="300">
        <v>0.18476929472062978</v>
      </c>
      <c r="J54" s="300">
        <f t="shared" ref="J54:J55" si="75">SUM(G54:I54)</f>
        <v>0.96480947762104829</v>
      </c>
      <c r="K54" s="300"/>
      <c r="L54" s="300">
        <v>0.59719831366033371</v>
      </c>
      <c r="M54" s="300">
        <v>6.4392917369865072E-3</v>
      </c>
      <c r="N54" s="300">
        <v>0.2645629005057557</v>
      </c>
      <c r="O54" s="300">
        <f t="shared" ref="O54:O55" si="76">SUM(L54:N54)</f>
        <v>0.86820050590307596</v>
      </c>
      <c r="P54" s="300"/>
      <c r="Q54" s="300">
        <v>0.55520622286332322</v>
      </c>
      <c r="R54" s="300">
        <v>6.0890014471914802E-3</v>
      </c>
      <c r="S54" s="300">
        <v>0.24854196816109142</v>
      </c>
      <c r="T54" s="300">
        <f t="shared" ref="T54:T55" si="77">SUM(Q54:S54)</f>
        <v>0.80983719247160613</v>
      </c>
      <c r="U54" s="300"/>
      <c r="V54" s="300">
        <v>0.52877851333561254</v>
      </c>
      <c r="W54" s="300">
        <v>5.9496879138232336E-3</v>
      </c>
      <c r="X54" s="300">
        <v>0.24244978248464885</v>
      </c>
      <c r="Y54" s="300">
        <f t="shared" ref="Y54:Y55" si="78">SUM(V54:X54)</f>
        <v>0.77717798373408464</v>
      </c>
    </row>
    <row r="55" spans="1:25" x14ac:dyDescent="0.2">
      <c r="A55" s="264" t="s">
        <v>363</v>
      </c>
      <c r="B55" s="301">
        <f>SUM(B53:B54)</f>
        <v>1.1164122115493971</v>
      </c>
      <c r="C55" s="301">
        <f t="shared" ref="C55" si="79">SUM(C53:C54)</f>
        <v>6.8592231619262617E-2</v>
      </c>
      <c r="D55" s="301">
        <f t="shared" ref="D55" si="80">SUM(D53:D54)</f>
        <v>0.28299555683133876</v>
      </c>
      <c r="E55" s="301">
        <f t="shared" si="74"/>
        <v>1.4679999999999984</v>
      </c>
      <c r="F55" s="301"/>
      <c r="G55" s="301">
        <f>SUM(G53:G54)</f>
        <v>1.0055981709840418</v>
      </c>
      <c r="H55" s="301">
        <f t="shared" ref="H55" si="81">SUM(H53:H54)</f>
        <v>6.7458223639929663E-2</v>
      </c>
      <c r="I55" s="301">
        <f t="shared" ref="I55" si="82">SUM(I53:I54)</f>
        <v>0.1849436053760288</v>
      </c>
      <c r="J55" s="301">
        <f t="shared" si="75"/>
        <v>1.2580000000000002</v>
      </c>
      <c r="K55" s="301"/>
      <c r="L55" s="301">
        <f>SUM(L53:L54)</f>
        <v>0.77933827993235627</v>
      </c>
      <c r="M55" s="301">
        <f t="shared" ref="M55" si="83">SUM(M53:M54)</f>
        <v>4.7098819561886836E-2</v>
      </c>
      <c r="N55" s="301">
        <f t="shared" ref="N55" si="84">SUM(N53:N54)</f>
        <v>0.2645629005057557</v>
      </c>
      <c r="O55" s="301">
        <f t="shared" si="76"/>
        <v>1.0909999999999989</v>
      </c>
      <c r="P55" s="301"/>
      <c r="Q55" s="301">
        <f>SUM(Q53:Q54)</f>
        <v>0.72735890014516014</v>
      </c>
      <c r="R55" s="301">
        <f t="shared" ref="R55" si="85">SUM(R53:R54)</f>
        <v>4.4099131693746949E-2</v>
      </c>
      <c r="S55" s="301">
        <f t="shared" ref="S55" si="86">SUM(S53:S54)</f>
        <v>0.24854196816109142</v>
      </c>
      <c r="T55" s="301">
        <f t="shared" si="77"/>
        <v>1.0199999999999985</v>
      </c>
      <c r="U55" s="301"/>
      <c r="V55" s="301">
        <f>SUM(V53:V54)</f>
        <v>0.69797276338261716</v>
      </c>
      <c r="W55" s="301">
        <f t="shared" ref="W55" si="87">SUM(W53:W54)</f>
        <v>4.2577454132734151E-2</v>
      </c>
      <c r="X55" s="301">
        <f t="shared" ref="X55" si="88">SUM(X53:X54)</f>
        <v>0.24244978248464885</v>
      </c>
      <c r="Y55" s="301">
        <f t="shared" si="78"/>
        <v>0.98300000000000021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0.68137442260097103</v>
      </c>
      <c r="C62" s="300">
        <v>0.2135939679389692</v>
      </c>
      <c r="D62" s="300">
        <v>8.5856398877489512E-2</v>
      </c>
      <c r="E62" s="300">
        <f>SUM(B62:D62)</f>
        <v>0.98082478941742979</v>
      </c>
      <c r="F62" s="300"/>
      <c r="G62" s="300">
        <v>0.73538778073630984</v>
      </c>
      <c r="H62" s="300">
        <v>0.26464834302040952</v>
      </c>
      <c r="I62" s="300">
        <v>0.23004633265479241</v>
      </c>
      <c r="J62" s="300">
        <f>SUM(G62:I62)</f>
        <v>1.2300824564115116</v>
      </c>
      <c r="K62" s="300"/>
      <c r="L62" s="300">
        <v>0.80406052680415074</v>
      </c>
      <c r="M62" s="300">
        <v>0.27350196151659423</v>
      </c>
      <c r="N62" s="300">
        <v>1.5466467401381776E-2</v>
      </c>
      <c r="O62" s="300">
        <f>SUM(L62:N62)</f>
        <v>1.0930289557221269</v>
      </c>
      <c r="P62" s="300"/>
      <c r="Q62" s="300">
        <v>0.87612271288816512</v>
      </c>
      <c r="R62" s="300">
        <v>0.29010300844450704</v>
      </c>
      <c r="S62" s="300">
        <v>1.6278325123045518E-2</v>
      </c>
      <c r="T62" s="300">
        <f>SUM(Q62:S62)</f>
        <v>1.1825040464557177</v>
      </c>
      <c r="U62" s="300"/>
      <c r="V62" s="300">
        <v>1.0123920465958514</v>
      </c>
      <c r="W62" s="300">
        <v>0.31825667804526564</v>
      </c>
      <c r="X62" s="300">
        <v>1.6790520184892015E-2</v>
      </c>
      <c r="Y62" s="300">
        <f>SUM(V62:X62)</f>
        <v>1.3474392448260089</v>
      </c>
    </row>
    <row r="63" spans="1:25" x14ac:dyDescent="0.2">
      <c r="A63" s="260" t="s">
        <v>364</v>
      </c>
      <c r="B63" s="300">
        <v>2.4974063943514202</v>
      </c>
      <c r="C63" s="300">
        <v>7.8768816231152172E-2</v>
      </c>
      <c r="D63" s="300">
        <v>0</v>
      </c>
      <c r="E63" s="300">
        <f t="shared" ref="E63:E64" si="89">SUM(B63:D63)</f>
        <v>2.5761752105825724</v>
      </c>
      <c r="F63" s="300"/>
      <c r="G63" s="300">
        <v>3.3729355269384191</v>
      </c>
      <c r="H63" s="300">
        <v>0.10722820794814331</v>
      </c>
      <c r="I63" s="300">
        <v>0.13175380870192807</v>
      </c>
      <c r="J63" s="300">
        <f t="shared" ref="J63:J64" si="90">SUM(G63:I63)</f>
        <v>3.6119175435884903</v>
      </c>
      <c r="K63" s="300"/>
      <c r="L63" s="300">
        <v>2.8473962264192316</v>
      </c>
      <c r="M63" s="300">
        <v>0.10200037362275896</v>
      </c>
      <c r="N63" s="300">
        <v>0.1495744442358872</v>
      </c>
      <c r="O63" s="300">
        <f t="shared" ref="O63:O64" si="91">SUM(L63:N63)</f>
        <v>3.0989710442778775</v>
      </c>
      <c r="P63" s="300"/>
      <c r="Q63" s="300">
        <v>2.9649806474251954</v>
      </c>
      <c r="R63" s="300">
        <v>0.10735942997887246</v>
      </c>
      <c r="S63" s="300">
        <v>0.15115587614022111</v>
      </c>
      <c r="T63" s="300">
        <f t="shared" ref="T63:T64" si="92">SUM(Q63:S63)</f>
        <v>3.2234959535442886</v>
      </c>
      <c r="U63" s="300"/>
      <c r="V63" s="300">
        <v>3.138300863631208</v>
      </c>
      <c r="W63" s="300">
        <v>0.11524402490505842</v>
      </c>
      <c r="X63" s="300">
        <v>0.14901586663773017</v>
      </c>
      <c r="Y63" s="300">
        <f t="shared" ref="Y63:Y64" si="93">SUM(V63:X63)</f>
        <v>3.4025607551739969</v>
      </c>
    </row>
    <row r="64" spans="1:25" x14ac:dyDescent="0.2">
      <c r="A64" s="264" t="s">
        <v>363</v>
      </c>
      <c r="B64" s="301">
        <f>SUM(B62:B63)</f>
        <v>3.1787808169523912</v>
      </c>
      <c r="C64" s="301">
        <f t="shared" ref="C64" si="94">SUM(C62:C63)</f>
        <v>0.2923627841701214</v>
      </c>
      <c r="D64" s="301">
        <f t="shared" ref="D64" si="95">SUM(D62:D63)</f>
        <v>8.5856398877489512E-2</v>
      </c>
      <c r="E64" s="301">
        <f t="shared" si="89"/>
        <v>3.5570000000000022</v>
      </c>
      <c r="F64" s="301"/>
      <c r="G64" s="301">
        <f>SUM(G62:G63)</f>
        <v>4.1083233076747288</v>
      </c>
      <c r="H64" s="301">
        <f t="shared" ref="H64" si="96">SUM(H62:H63)</f>
        <v>0.37187655096855282</v>
      </c>
      <c r="I64" s="301">
        <f t="shared" ref="I64" si="97">SUM(I62:I63)</f>
        <v>0.36180014135672045</v>
      </c>
      <c r="J64" s="301">
        <f t="shared" si="90"/>
        <v>4.8420000000000023</v>
      </c>
      <c r="K64" s="301"/>
      <c r="L64" s="301">
        <f>SUM(L62:L63)</f>
        <v>3.6514567532233824</v>
      </c>
      <c r="M64" s="301">
        <f t="shared" ref="M64" si="98">SUM(M62:M63)</f>
        <v>0.37550233513935316</v>
      </c>
      <c r="N64" s="301">
        <f t="shared" ref="N64" si="99">SUM(N62:N63)</f>
        <v>0.16504091163726897</v>
      </c>
      <c r="O64" s="301">
        <f t="shared" si="91"/>
        <v>4.1920000000000046</v>
      </c>
      <c r="P64" s="301"/>
      <c r="Q64" s="301">
        <f>SUM(Q62:Q63)</f>
        <v>3.8411033603133604</v>
      </c>
      <c r="R64" s="301">
        <f t="shared" ref="R64" si="100">SUM(R62:R63)</f>
        <v>0.39746243842337947</v>
      </c>
      <c r="S64" s="301">
        <f t="shared" ref="S64" si="101">SUM(S62:S63)</f>
        <v>0.16743420126326664</v>
      </c>
      <c r="T64" s="301">
        <f t="shared" si="92"/>
        <v>4.4060000000000068</v>
      </c>
      <c r="U64" s="301"/>
      <c r="V64" s="301">
        <f>SUM(V62:V63)</f>
        <v>4.1506929102270593</v>
      </c>
      <c r="W64" s="301">
        <f t="shared" ref="W64" si="102">SUM(W62:W63)</f>
        <v>0.43350070295032406</v>
      </c>
      <c r="X64" s="301">
        <f t="shared" ref="X64" si="103">SUM(X62:X63)</f>
        <v>0.16580638682262219</v>
      </c>
      <c r="Y64" s="301">
        <f t="shared" si="93"/>
        <v>4.7500000000000053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3.8573222362374229</v>
      </c>
      <c r="C71" s="300">
        <v>2.9729937189257925</v>
      </c>
      <c r="D71" s="300">
        <v>0.10515849105026023</v>
      </c>
      <c r="E71" s="300">
        <f>SUM(B71:D71)</f>
        <v>6.9354744462134752</v>
      </c>
      <c r="F71" s="300"/>
      <c r="G71" s="300">
        <v>4.9220997486557154</v>
      </c>
      <c r="H71" s="300">
        <v>3.4547576989134523</v>
      </c>
      <c r="I71" s="300">
        <v>0.40302742239221756</v>
      </c>
      <c r="J71" s="300">
        <f>SUM(G71:I71)</f>
        <v>8.7798848699613856</v>
      </c>
      <c r="K71" s="300"/>
      <c r="L71" s="300">
        <v>5.2991201694501493</v>
      </c>
      <c r="M71" s="300">
        <v>3.7691680638085137</v>
      </c>
      <c r="N71" s="300">
        <v>1.1147316377145946</v>
      </c>
      <c r="O71" s="300">
        <f>SUM(L71:N71)</f>
        <v>10.183019870973258</v>
      </c>
      <c r="P71" s="300"/>
      <c r="Q71" s="300">
        <v>5.8810375123059808</v>
      </c>
      <c r="R71" s="300">
        <v>4.2107407413422422</v>
      </c>
      <c r="S71" s="300">
        <v>1.2426434142551392</v>
      </c>
      <c r="T71" s="300">
        <f>SUM(Q71:S71)</f>
        <v>11.334421667903362</v>
      </c>
      <c r="U71" s="300"/>
      <c r="V71" s="300">
        <v>6.7042649895962478</v>
      </c>
      <c r="W71" s="300">
        <v>4.8537040018682633</v>
      </c>
      <c r="X71" s="300">
        <v>1.4567391053420393</v>
      </c>
      <c r="Y71" s="300">
        <f>SUM(V71:X71)</f>
        <v>13.014708096806551</v>
      </c>
    </row>
    <row r="72" spans="1:25" x14ac:dyDescent="0.2">
      <c r="A72" s="260" t="s">
        <v>364</v>
      </c>
      <c r="B72" s="300">
        <v>27.428688658534178</v>
      </c>
      <c r="C72" s="300">
        <v>1.1653555193323879</v>
      </c>
      <c r="D72" s="300">
        <v>19.639481375919878</v>
      </c>
      <c r="E72" s="300">
        <f t="shared" ref="E72:E73" si="104">SUM(B72:D72)</f>
        <v>48.233525553786443</v>
      </c>
      <c r="F72" s="300"/>
      <c r="G72" s="300">
        <v>29.186909480572488</v>
      </c>
      <c r="H72" s="300">
        <v>0.99394476008580601</v>
      </c>
      <c r="I72" s="300">
        <v>18.004260889380205</v>
      </c>
      <c r="J72" s="300">
        <f t="shared" ref="J72:J73" si="105">SUM(G72:I72)</f>
        <v>48.185115130038497</v>
      </c>
      <c r="K72" s="300"/>
      <c r="L72" s="300">
        <v>30.191623790612432</v>
      </c>
      <c r="M72" s="300">
        <v>2.356248151171541</v>
      </c>
      <c r="N72" s="300">
        <v>23.932108187242811</v>
      </c>
      <c r="O72" s="300">
        <f t="shared" ref="O72:O73" si="106">SUM(L72:N72)</f>
        <v>56.479980129026785</v>
      </c>
      <c r="P72" s="300"/>
      <c r="Q72" s="300">
        <v>32.941922867590321</v>
      </c>
      <c r="R72" s="300">
        <v>2.6510055959587162</v>
      </c>
      <c r="S72" s="300">
        <v>26.710649868547311</v>
      </c>
      <c r="T72" s="300">
        <f t="shared" ref="T72:T73" si="107">SUM(Q72:S72)</f>
        <v>62.30357833209635</v>
      </c>
      <c r="U72" s="300"/>
      <c r="V72" s="300">
        <v>35.875465574693656</v>
      </c>
      <c r="W72" s="300">
        <v>3.0897938748344838</v>
      </c>
      <c r="X72" s="300">
        <v>30.702032453665279</v>
      </c>
      <c r="Y72" s="300">
        <f t="shared" ref="Y72:Y73" si="108">SUM(V72:X72)</f>
        <v>69.667291903193416</v>
      </c>
    </row>
    <row r="73" spans="1:25" x14ac:dyDescent="0.2">
      <c r="A73" s="264" t="s">
        <v>363</v>
      </c>
      <c r="B73" s="301">
        <f>SUM(B71:B72)</f>
        <v>31.2860108947716</v>
      </c>
      <c r="C73" s="301">
        <f t="shared" ref="C73" si="109">SUM(C71:C72)</f>
        <v>4.1383492382581801</v>
      </c>
      <c r="D73" s="301">
        <f t="shared" ref="D73" si="110">SUM(D71:D72)</f>
        <v>19.74463986697014</v>
      </c>
      <c r="E73" s="301">
        <f t="shared" si="104"/>
        <v>55.168999999999919</v>
      </c>
      <c r="F73" s="301"/>
      <c r="G73" s="301">
        <f>SUM(G71:G72)</f>
        <v>34.109009229228207</v>
      </c>
      <c r="H73" s="301">
        <f t="shared" ref="H73" si="111">SUM(H71:H72)</f>
        <v>4.4487024589992581</v>
      </c>
      <c r="I73" s="301">
        <f t="shared" ref="I73" si="112">SUM(I71:I72)</f>
        <v>18.407288311772422</v>
      </c>
      <c r="J73" s="301">
        <f t="shared" si="105"/>
        <v>56.96499999999989</v>
      </c>
      <c r="K73" s="301"/>
      <c r="L73" s="301">
        <f>SUM(L71:L72)</f>
        <v>35.490743960062581</v>
      </c>
      <c r="M73" s="301">
        <f t="shared" ref="M73" si="113">SUM(M71:M72)</f>
        <v>6.1254162149800546</v>
      </c>
      <c r="N73" s="301">
        <f t="shared" ref="N73" si="114">SUM(N71:N72)</f>
        <v>25.046839824957406</v>
      </c>
      <c r="O73" s="301">
        <f t="shared" si="106"/>
        <v>66.663000000000039</v>
      </c>
      <c r="P73" s="301"/>
      <c r="Q73" s="301">
        <f>SUM(Q71:Q72)</f>
        <v>38.822960379896301</v>
      </c>
      <c r="R73" s="301">
        <f t="shared" ref="R73" si="115">SUM(R71:R72)</f>
        <v>6.8617463373009588</v>
      </c>
      <c r="S73" s="301">
        <f t="shared" ref="S73" si="116">SUM(S71:S72)</f>
        <v>27.953293282802449</v>
      </c>
      <c r="T73" s="301">
        <f t="shared" si="107"/>
        <v>73.637999999999707</v>
      </c>
      <c r="U73" s="301"/>
      <c r="V73" s="301">
        <f>SUM(V71:V72)</f>
        <v>42.579730564289903</v>
      </c>
      <c r="W73" s="301">
        <f t="shared" ref="W73" si="117">SUM(W71:W72)</f>
        <v>7.9434978767027467</v>
      </c>
      <c r="X73" s="301">
        <f t="shared" ref="X73" si="118">SUM(X71:X72)</f>
        <v>32.15877155900732</v>
      </c>
      <c r="Y73" s="301">
        <f t="shared" si="108"/>
        <v>82.681999999999974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18.55209026462806</v>
      </c>
      <c r="C80" s="300">
        <v>28.269703157218206</v>
      </c>
      <c r="D80" s="300">
        <v>3.0637666016679912</v>
      </c>
      <c r="E80" s="300">
        <f>SUM(B80:D80)</f>
        <v>49.885560023514259</v>
      </c>
      <c r="F80" s="300"/>
      <c r="G80" s="300">
        <v>21.154322335941774</v>
      </c>
      <c r="H80" s="300">
        <v>27.376446193315111</v>
      </c>
      <c r="I80" s="300">
        <v>3.6447686404642035</v>
      </c>
      <c r="J80" s="300">
        <f>SUM(G80:I80)</f>
        <v>52.175537169721096</v>
      </c>
      <c r="K80" s="300"/>
      <c r="L80" s="300">
        <v>20.962484719863248</v>
      </c>
      <c r="M80" s="300">
        <v>28.11688557428155</v>
      </c>
      <c r="N80" s="300">
        <v>3.0783819428382517</v>
      </c>
      <c r="O80" s="300">
        <f>SUM(L80:N80)</f>
        <v>52.157752236983043</v>
      </c>
      <c r="P80" s="300"/>
      <c r="Q80" s="300">
        <v>21.969420360655334</v>
      </c>
      <c r="R80" s="300">
        <v>27.147556113585818</v>
      </c>
      <c r="S80" s="300">
        <v>3.1854155627196281</v>
      </c>
      <c r="T80" s="300">
        <f>SUM(Q80:S80)</f>
        <v>52.302392036960782</v>
      </c>
      <c r="U80" s="300"/>
      <c r="V80" s="300">
        <v>23.711936986134365</v>
      </c>
      <c r="W80" s="300">
        <v>25.166976940170994</v>
      </c>
      <c r="X80" s="300">
        <v>3.3857342861159849</v>
      </c>
      <c r="Y80" s="300">
        <f>SUM(V80:X80)</f>
        <v>52.264648212421342</v>
      </c>
    </row>
    <row r="81" spans="1:25" x14ac:dyDescent="0.2">
      <c r="A81" s="260" t="s">
        <v>364</v>
      </c>
      <c r="B81" s="300">
        <v>42.956514432241228</v>
      </c>
      <c r="C81" s="300">
        <v>12.548998884497024</v>
      </c>
      <c r="D81" s="300">
        <v>5.7689266597475664</v>
      </c>
      <c r="E81" s="300">
        <f t="shared" ref="E81:E82" si="119">SUM(B81:D81)</f>
        <v>61.274439976485816</v>
      </c>
      <c r="F81" s="300"/>
      <c r="G81" s="300">
        <v>44.991487675920865</v>
      </c>
      <c r="H81" s="300">
        <v>11.659002294810188</v>
      </c>
      <c r="I81" s="300">
        <v>5.5799728595478051</v>
      </c>
      <c r="J81" s="300">
        <f t="shared" ref="J81:J82" si="120">SUM(G81:I81)</f>
        <v>62.230462830278853</v>
      </c>
      <c r="K81" s="300"/>
      <c r="L81" s="300">
        <v>42.254270362948304</v>
      </c>
      <c r="M81" s="300">
        <v>13.67845279009854</v>
      </c>
      <c r="N81" s="300">
        <v>3.948524609970208</v>
      </c>
      <c r="O81" s="300">
        <f t="shared" ref="O81:O82" si="121">SUM(L81:N81)</f>
        <v>59.881247763017051</v>
      </c>
      <c r="P81" s="300"/>
      <c r="Q81" s="300">
        <v>43.411648524467353</v>
      </c>
      <c r="R81" s="300">
        <v>13.763837237552961</v>
      </c>
      <c r="S81" s="300">
        <v>4.0541222010190427</v>
      </c>
      <c r="T81" s="300">
        <f t="shared" ref="T81:T82" si="122">SUM(Q81:S81)</f>
        <v>61.229607963039356</v>
      </c>
      <c r="U81" s="300"/>
      <c r="V81" s="300">
        <v>44.625629469250903</v>
      </c>
      <c r="W81" s="300">
        <v>13.862635399483047</v>
      </c>
      <c r="X81" s="300">
        <v>4.1810869188445539</v>
      </c>
      <c r="Y81" s="300">
        <f t="shared" ref="Y81:Y82" si="123">SUM(V81:X81)</f>
        <v>62.669351787578506</v>
      </c>
    </row>
    <row r="82" spans="1:25" x14ac:dyDescent="0.2">
      <c r="A82" s="264" t="s">
        <v>363</v>
      </c>
      <c r="B82" s="301">
        <f>SUM(B80:B81)</f>
        <v>61.508604696869284</v>
      </c>
      <c r="C82" s="301">
        <f t="shared" ref="C82" si="124">SUM(C80:C81)</f>
        <v>40.818702041715227</v>
      </c>
      <c r="D82" s="301">
        <f t="shared" ref="D82" si="125">SUM(D80:D81)</f>
        <v>8.8326932614155567</v>
      </c>
      <c r="E82" s="301">
        <f t="shared" si="119"/>
        <v>111.16000000000007</v>
      </c>
      <c r="F82" s="301"/>
      <c r="G82" s="301">
        <f>SUM(G80:G81)</f>
        <v>66.145810011862636</v>
      </c>
      <c r="H82" s="301">
        <f t="shared" ref="H82" si="126">SUM(H80:H81)</f>
        <v>39.035448488125297</v>
      </c>
      <c r="I82" s="301">
        <f t="shared" ref="I82" si="127">SUM(I80:I81)</f>
        <v>9.2247415000120085</v>
      </c>
      <c r="J82" s="301">
        <f t="shared" si="120"/>
        <v>114.40599999999995</v>
      </c>
      <c r="K82" s="301"/>
      <c r="L82" s="301">
        <f>SUM(L80:L81)</f>
        <v>63.216755082811552</v>
      </c>
      <c r="M82" s="301">
        <f t="shared" ref="M82" si="128">SUM(M80:M81)</f>
        <v>41.795338364380086</v>
      </c>
      <c r="N82" s="301">
        <f t="shared" ref="N82" si="129">SUM(N80:N81)</f>
        <v>7.0269065528084598</v>
      </c>
      <c r="O82" s="301">
        <f t="shared" si="121"/>
        <v>112.03900000000009</v>
      </c>
      <c r="P82" s="301"/>
      <c r="Q82" s="301">
        <f>SUM(Q80:Q81)</f>
        <v>65.381068885122687</v>
      </c>
      <c r="R82" s="301">
        <f t="shared" ref="R82" si="130">SUM(R80:R81)</f>
        <v>40.911393351138777</v>
      </c>
      <c r="S82" s="301">
        <f t="shared" ref="S82" si="131">SUM(S80:S81)</f>
        <v>7.2395377637386709</v>
      </c>
      <c r="T82" s="301">
        <f t="shared" si="122"/>
        <v>113.53200000000012</v>
      </c>
      <c r="U82" s="301"/>
      <c r="V82" s="301">
        <f>SUM(V80:V81)</f>
        <v>68.337566455385272</v>
      </c>
      <c r="W82" s="301">
        <f t="shared" ref="W82" si="132">SUM(W80:W81)</f>
        <v>39.029612339654037</v>
      </c>
      <c r="X82" s="301">
        <f t="shared" ref="X82" si="133">SUM(X80:X81)</f>
        <v>7.5668212049605383</v>
      </c>
      <c r="Y82" s="301">
        <f t="shared" si="123"/>
        <v>114.93399999999984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2.7951604914761847</v>
      </c>
      <c r="C89" s="300">
        <v>1.7506997720074973</v>
      </c>
      <c r="D89" s="300">
        <v>9.1319850113136564E-2</v>
      </c>
      <c r="E89" s="300">
        <f>SUM(B89:D89)</f>
        <v>4.6371801135968189</v>
      </c>
      <c r="F89" s="300"/>
      <c r="G89" s="300">
        <v>4.1079464668584391</v>
      </c>
      <c r="H89" s="300">
        <v>2.40079137611708</v>
      </c>
      <c r="I89" s="300">
        <v>0.47463031092185526</v>
      </c>
      <c r="J89" s="300">
        <f>SUM(G89:I89)</f>
        <v>6.9833681538973735</v>
      </c>
      <c r="K89" s="300"/>
      <c r="L89" s="300">
        <v>4.003335911989482</v>
      </c>
      <c r="M89" s="300">
        <v>2.058616296690869</v>
      </c>
      <c r="N89" s="300">
        <v>0.79992552957960295</v>
      </c>
      <c r="O89" s="300">
        <f>SUM(L89:N89)</f>
        <v>6.8618777382599543</v>
      </c>
      <c r="P89" s="300"/>
      <c r="Q89" s="300">
        <v>4.4131443345444161</v>
      </c>
      <c r="R89" s="300">
        <v>2.3126076118251531</v>
      </c>
      <c r="S89" s="300">
        <v>0.85161634975624168</v>
      </c>
      <c r="T89" s="300">
        <f>SUM(Q89:S89)</f>
        <v>7.5773682961258109</v>
      </c>
      <c r="U89" s="300"/>
      <c r="V89" s="300">
        <v>4.6610750373221324</v>
      </c>
      <c r="W89" s="300">
        <v>2.534786086248471</v>
      </c>
      <c r="X89" s="300">
        <v>0.8624023210909193</v>
      </c>
      <c r="Y89" s="300">
        <f>SUM(V89:X89)</f>
        <v>8.058263444661522</v>
      </c>
    </row>
    <row r="90" spans="1:25" x14ac:dyDescent="0.2">
      <c r="A90" s="260" t="s">
        <v>364</v>
      </c>
      <c r="B90" s="300">
        <v>12.926187883946278</v>
      </c>
      <c r="C90" s="300">
        <v>1.3947617318661509</v>
      </c>
      <c r="D90" s="300">
        <v>3.2198702705907456</v>
      </c>
      <c r="E90" s="300">
        <f t="shared" ref="E90:E91" si="134">SUM(B90:D90)</f>
        <v>17.540819886403174</v>
      </c>
      <c r="F90" s="300"/>
      <c r="G90" s="300">
        <v>16.513472983470834</v>
      </c>
      <c r="H90" s="300">
        <v>1.7772229186530395</v>
      </c>
      <c r="I90" s="300">
        <v>5.3429359439788193</v>
      </c>
      <c r="J90" s="300">
        <f t="shared" ref="J90:J91" si="135">SUM(G90:I90)</f>
        <v>23.633631846102691</v>
      </c>
      <c r="K90" s="300"/>
      <c r="L90" s="300">
        <v>15.35927650450372</v>
      </c>
      <c r="M90" s="300">
        <v>2.1553843298927786</v>
      </c>
      <c r="N90" s="300">
        <v>4.9314614273435868</v>
      </c>
      <c r="O90" s="300">
        <f t="shared" ref="O90:O91" si="136">SUM(L90:N90)</f>
        <v>22.446122261740086</v>
      </c>
      <c r="P90" s="300"/>
      <c r="Q90" s="300">
        <v>16.234035335795049</v>
      </c>
      <c r="R90" s="300">
        <v>2.298925618976114</v>
      </c>
      <c r="S90" s="300">
        <v>5.3866707491030361</v>
      </c>
      <c r="T90" s="300">
        <f t="shared" ref="T90:T91" si="137">SUM(Q90:S90)</f>
        <v>23.919631703874199</v>
      </c>
      <c r="U90" s="300"/>
      <c r="V90" s="300">
        <v>16.110215346000889</v>
      </c>
      <c r="W90" s="300">
        <v>2.4075032879686455</v>
      </c>
      <c r="X90" s="300">
        <v>5.7370179213689054</v>
      </c>
      <c r="Y90" s="300">
        <f t="shared" ref="Y90:Y91" si="138">SUM(V90:X90)</f>
        <v>24.25473655533844</v>
      </c>
    </row>
    <row r="91" spans="1:25" x14ac:dyDescent="0.2">
      <c r="A91" s="264" t="s">
        <v>363</v>
      </c>
      <c r="B91" s="301">
        <f>SUM(B89:B90)</f>
        <v>15.721348375422464</v>
      </c>
      <c r="C91" s="301">
        <f t="shared" ref="C91" si="139">SUM(C89:C90)</f>
        <v>3.1454615038736482</v>
      </c>
      <c r="D91" s="301">
        <f t="shared" ref="D91" si="140">SUM(D89:D90)</f>
        <v>3.3111901207038823</v>
      </c>
      <c r="E91" s="301">
        <f t="shared" si="134"/>
        <v>22.177999999999997</v>
      </c>
      <c r="F91" s="301"/>
      <c r="G91" s="301">
        <f>SUM(G89:G90)</f>
        <v>20.621419450329274</v>
      </c>
      <c r="H91" s="301">
        <f t="shared" ref="H91" si="141">SUM(H89:H90)</f>
        <v>4.1780142947701195</v>
      </c>
      <c r="I91" s="301">
        <f t="shared" ref="I91" si="142">SUM(I89:I90)</f>
        <v>5.8175662549006741</v>
      </c>
      <c r="J91" s="301">
        <f t="shared" si="135"/>
        <v>30.617000000000068</v>
      </c>
      <c r="K91" s="301"/>
      <c r="L91" s="301">
        <f>SUM(L89:L90)</f>
        <v>19.362612416493203</v>
      </c>
      <c r="M91" s="301">
        <f t="shared" ref="M91" si="143">SUM(M89:M90)</f>
        <v>4.2140006265836476</v>
      </c>
      <c r="N91" s="301">
        <f t="shared" ref="N91" si="144">SUM(N89:N90)</f>
        <v>5.7313869569231901</v>
      </c>
      <c r="O91" s="301">
        <f t="shared" si="136"/>
        <v>29.308000000000042</v>
      </c>
      <c r="P91" s="301"/>
      <c r="Q91" s="301">
        <f>SUM(Q89:Q90)</f>
        <v>20.647179670339465</v>
      </c>
      <c r="R91" s="301">
        <f t="shared" ref="R91" si="145">SUM(R89:R90)</f>
        <v>4.6115332308012675</v>
      </c>
      <c r="S91" s="301">
        <f t="shared" ref="S91" si="146">SUM(S89:S90)</f>
        <v>6.2382870988592778</v>
      </c>
      <c r="T91" s="301">
        <f t="shared" si="137"/>
        <v>31.497000000000011</v>
      </c>
      <c r="U91" s="301"/>
      <c r="V91" s="301">
        <f>SUM(V89:V90)</f>
        <v>20.77129038332302</v>
      </c>
      <c r="W91" s="301">
        <f t="shared" ref="W91" si="147">SUM(W89:W90)</f>
        <v>4.9422893742171166</v>
      </c>
      <c r="X91" s="301">
        <f t="shared" ref="X91" si="148">SUM(X89:X90)</f>
        <v>6.5994202424598249</v>
      </c>
      <c r="Y91" s="301">
        <f t="shared" si="138"/>
        <v>32.31299999999996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6.3217105262303059</v>
      </c>
      <c r="C98" s="300">
        <v>12.818289473922249</v>
      </c>
      <c r="D98" s="300">
        <v>0.44131578948005729</v>
      </c>
      <c r="E98" s="300">
        <f>SUM(B98:D98)</f>
        <v>19.581315789632612</v>
      </c>
      <c r="F98" s="300"/>
      <c r="G98" s="300">
        <v>7.5515608179423435</v>
      </c>
      <c r="H98" s="300">
        <v>14.838189801727763</v>
      </c>
      <c r="I98" s="300">
        <v>1.4769949783669445</v>
      </c>
      <c r="J98" s="300">
        <f>SUM(G98:I98)</f>
        <v>23.866745598037053</v>
      </c>
      <c r="K98" s="300"/>
      <c r="L98" s="300">
        <v>6.5473720976959484</v>
      </c>
      <c r="M98" s="300">
        <v>15.294025787735706</v>
      </c>
      <c r="N98" s="300">
        <v>1.388099188877769</v>
      </c>
      <c r="O98" s="300">
        <f>SUM(L98:N98)</f>
        <v>23.229497074309421</v>
      </c>
      <c r="P98" s="300"/>
      <c r="Q98" s="300">
        <v>6.6873019262644631</v>
      </c>
      <c r="R98" s="300">
        <v>15.615079493678602</v>
      </c>
      <c r="S98" s="300">
        <v>1.4633836175436148</v>
      </c>
      <c r="T98" s="300">
        <f>SUM(Q98:S98)</f>
        <v>23.76576503748668</v>
      </c>
      <c r="U98" s="300"/>
      <c r="V98" s="300">
        <v>7.6532686234592475</v>
      </c>
      <c r="W98" s="300">
        <v>17.683540054291448</v>
      </c>
      <c r="X98" s="300">
        <v>1.6607428883914575</v>
      </c>
      <c r="Y98" s="300">
        <f>SUM(V98:X98)</f>
        <v>26.997551566142153</v>
      </c>
    </row>
    <row r="99" spans="1:25" x14ac:dyDescent="0.2">
      <c r="A99" s="260" t="s">
        <v>364</v>
      </c>
      <c r="B99" s="300">
        <v>8.3824342103823071</v>
      </c>
      <c r="C99" s="300">
        <v>7.59019736840402</v>
      </c>
      <c r="D99" s="300">
        <v>1.376052631581048</v>
      </c>
      <c r="E99" s="300">
        <f t="shared" ref="E99:E100" si="149">SUM(B99:D99)</f>
        <v>17.348684210367374</v>
      </c>
      <c r="F99" s="300"/>
      <c r="G99" s="300">
        <v>7.8197039476149817</v>
      </c>
      <c r="H99" s="300">
        <v>7.701488151804031</v>
      </c>
      <c r="I99" s="300">
        <v>0.7000623025438889</v>
      </c>
      <c r="J99" s="300">
        <f t="shared" ref="J99:J100" si="150">SUM(G99:I99)</f>
        <v>16.221254401962902</v>
      </c>
      <c r="K99" s="300"/>
      <c r="L99" s="300">
        <v>7.1874300028979841</v>
      </c>
      <c r="M99" s="300">
        <v>8.894452169319516</v>
      </c>
      <c r="N99" s="300">
        <v>1.447620753473049</v>
      </c>
      <c r="O99" s="300">
        <f t="shared" ref="O99:O100" si="151">SUM(L99:N99)</f>
        <v>17.529502925690551</v>
      </c>
      <c r="P99" s="300"/>
      <c r="Q99" s="300">
        <v>7.3530386980654807</v>
      </c>
      <c r="R99" s="300">
        <v>8.9535209853827542</v>
      </c>
      <c r="S99" s="300">
        <v>1.5126752790651214</v>
      </c>
      <c r="T99" s="300">
        <f t="shared" ref="T99:T100" si="152">SUM(Q99:S99)</f>
        <v>17.819234962513356</v>
      </c>
      <c r="U99" s="300"/>
      <c r="V99" s="300">
        <v>8.496499130504823</v>
      </c>
      <c r="W99" s="300">
        <v>10.173847422705146</v>
      </c>
      <c r="X99" s="300">
        <v>1.7221018806478221</v>
      </c>
      <c r="Y99" s="300">
        <f t="shared" ref="Y99:Y100" si="153">SUM(V99:X99)</f>
        <v>20.39244843385779</v>
      </c>
    </row>
    <row r="100" spans="1:25" x14ac:dyDescent="0.2">
      <c r="A100" s="264" t="s">
        <v>363</v>
      </c>
      <c r="B100" s="301">
        <f>SUM(B98:B99)</f>
        <v>14.704144736612612</v>
      </c>
      <c r="C100" s="301">
        <f t="shared" ref="C100" si="154">SUM(C98:C99)</f>
        <v>20.408486842326269</v>
      </c>
      <c r="D100" s="301">
        <f t="shared" ref="D100" si="155">SUM(D98:D99)</f>
        <v>1.8173684210611052</v>
      </c>
      <c r="E100" s="301">
        <f t="shared" si="149"/>
        <v>36.929999999999986</v>
      </c>
      <c r="F100" s="301"/>
      <c r="G100" s="301">
        <f>SUM(G98:G99)</f>
        <v>15.371264765557324</v>
      </c>
      <c r="H100" s="301">
        <f t="shared" ref="H100" si="156">SUM(H98:H99)</f>
        <v>22.539677953531793</v>
      </c>
      <c r="I100" s="301">
        <f t="shared" ref="I100" si="157">SUM(I98:I99)</f>
        <v>2.1770572809108333</v>
      </c>
      <c r="J100" s="301">
        <f t="shared" si="150"/>
        <v>40.087999999999951</v>
      </c>
      <c r="K100" s="301"/>
      <c r="L100" s="301">
        <f>SUM(L98:L99)</f>
        <v>13.734802100593932</v>
      </c>
      <c r="M100" s="301">
        <f t="shared" ref="M100" si="158">SUM(M98:M99)</f>
        <v>24.18847795705522</v>
      </c>
      <c r="N100" s="301">
        <f t="shared" ref="N100" si="159">SUM(N98:N99)</f>
        <v>2.8357199423508179</v>
      </c>
      <c r="O100" s="301">
        <f t="shared" si="151"/>
        <v>40.758999999999972</v>
      </c>
      <c r="P100" s="301"/>
      <c r="Q100" s="301">
        <f>SUM(Q98:Q99)</f>
        <v>14.040340624329943</v>
      </c>
      <c r="R100" s="301">
        <f t="shared" ref="R100" si="160">SUM(R98:R99)</f>
        <v>24.568600479061356</v>
      </c>
      <c r="S100" s="301">
        <f t="shared" ref="S100" si="161">SUM(S98:S99)</f>
        <v>2.9760588966087362</v>
      </c>
      <c r="T100" s="301">
        <f t="shared" si="152"/>
        <v>41.585000000000036</v>
      </c>
      <c r="U100" s="301"/>
      <c r="V100" s="301">
        <f>SUM(V98:V99)</f>
        <v>16.14976775396407</v>
      </c>
      <c r="W100" s="301">
        <f t="shared" ref="W100" si="162">SUM(W98:W99)</f>
        <v>27.857387476996593</v>
      </c>
      <c r="X100" s="301">
        <f t="shared" ref="X100" si="163">SUM(X98:X99)</f>
        <v>3.3828447690392798</v>
      </c>
      <c r="Y100" s="301">
        <f t="shared" si="153"/>
        <v>47.389999999999944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1.9915079885937037</v>
      </c>
      <c r="C107" s="300">
        <v>1.5435215583451376</v>
      </c>
      <c r="D107" s="300">
        <v>1.1209947472063879</v>
      </c>
      <c r="E107" s="300">
        <f>SUM(B107:D107)</f>
        <v>4.6560242941452294</v>
      </c>
      <c r="F107" s="300"/>
      <c r="G107" s="300">
        <v>1.9417101189873944</v>
      </c>
      <c r="H107" s="300">
        <v>1.3292646350906174</v>
      </c>
      <c r="I107" s="300">
        <v>0.57465501823181753</v>
      </c>
      <c r="J107" s="300">
        <f>SUM(G107:I107)</f>
        <v>3.8456297723098292</v>
      </c>
      <c r="K107" s="300"/>
      <c r="L107" s="300">
        <v>2.4675918367371308</v>
      </c>
      <c r="M107" s="300">
        <v>1.1260408163236462</v>
      </c>
      <c r="N107" s="300">
        <v>0.60312925170369569</v>
      </c>
      <c r="O107" s="300">
        <f>SUM(L107:N107)</f>
        <v>4.1967619047644726</v>
      </c>
      <c r="P107" s="300"/>
      <c r="Q107" s="300">
        <v>2.3761206931122487</v>
      </c>
      <c r="R107" s="300">
        <v>1.1007051716066176</v>
      </c>
      <c r="S107" s="300">
        <v>0.57507574852238164</v>
      </c>
      <c r="T107" s="300">
        <f>SUM(Q107:S107)</f>
        <v>4.051901613241248</v>
      </c>
      <c r="U107" s="300"/>
      <c r="V107" s="300">
        <v>2.3543573857713689</v>
      </c>
      <c r="W107" s="300">
        <v>1.0839279100220984</v>
      </c>
      <c r="X107" s="300">
        <v>0.54061466716952411</v>
      </c>
      <c r="Y107" s="300">
        <f>SUM(V107:X107)</f>
        <v>3.9788999629629918</v>
      </c>
    </row>
    <row r="108" spans="1:25" x14ac:dyDescent="0.2">
      <c r="A108" s="260" t="s">
        <v>364</v>
      </c>
      <c r="B108" s="300">
        <v>2.5693641934609994</v>
      </c>
      <c r="C108" s="300">
        <v>0.80442109870796275</v>
      </c>
      <c r="D108" s="300">
        <v>1.3701904136858092</v>
      </c>
      <c r="E108" s="300">
        <f t="shared" ref="E108:E109" si="164">SUM(B108:D108)</f>
        <v>4.7439757058547709</v>
      </c>
      <c r="F108" s="300"/>
      <c r="G108" s="300">
        <v>3.0898204581335138</v>
      </c>
      <c r="H108" s="300">
        <v>0.41419550113628834</v>
      </c>
      <c r="I108" s="300">
        <v>1.3703542684203573</v>
      </c>
      <c r="J108" s="300">
        <f t="shared" ref="J108:J109" si="165">SUM(G108:I108)</f>
        <v>4.874370227690159</v>
      </c>
      <c r="K108" s="300"/>
      <c r="L108" s="300">
        <v>2.8543129251475774</v>
      </c>
      <c r="M108" s="300">
        <v>0.77643537415032815</v>
      </c>
      <c r="N108" s="300">
        <v>1.5004897959376235</v>
      </c>
      <c r="O108" s="300">
        <f t="shared" ref="O108:O109" si="166">SUM(L108:N108)</f>
        <v>5.1312380952355294</v>
      </c>
      <c r="P108" s="300"/>
      <c r="Q108" s="300">
        <v>2.7366293566488546</v>
      </c>
      <c r="R108" s="300">
        <v>0.78394901413062057</v>
      </c>
      <c r="S108" s="300">
        <v>1.4555200159792621</v>
      </c>
      <c r="T108" s="300">
        <f t="shared" ref="T108:T109" si="167">SUM(Q108:S108)</f>
        <v>4.9760983867587374</v>
      </c>
      <c r="U108" s="300"/>
      <c r="V108" s="300">
        <v>2.6604958079027066</v>
      </c>
      <c r="W108" s="300">
        <v>0.82156638270626503</v>
      </c>
      <c r="X108" s="300">
        <v>1.4440378464280366</v>
      </c>
      <c r="Y108" s="300">
        <f t="shared" ref="Y108:Y109" si="168">SUM(V108:X108)</f>
        <v>4.9261000370370081</v>
      </c>
    </row>
    <row r="109" spans="1:25" x14ac:dyDescent="0.2">
      <c r="A109" s="264" t="s">
        <v>363</v>
      </c>
      <c r="B109" s="301">
        <f>SUM(B107:B108)</f>
        <v>4.5608721820547036</v>
      </c>
      <c r="C109" s="301">
        <f t="shared" ref="C109" si="169">SUM(C107:C108)</f>
        <v>2.3479426570531006</v>
      </c>
      <c r="D109" s="301">
        <f t="shared" ref="D109" si="170">SUM(D107:D108)</f>
        <v>2.4911851608921971</v>
      </c>
      <c r="E109" s="301">
        <f t="shared" si="164"/>
        <v>9.4000000000000021</v>
      </c>
      <c r="F109" s="301"/>
      <c r="G109" s="301">
        <f>SUM(G107:G108)</f>
        <v>5.0315305771209085</v>
      </c>
      <c r="H109" s="301">
        <f t="shared" ref="H109" si="171">SUM(H107:H108)</f>
        <v>1.7434601362269058</v>
      </c>
      <c r="I109" s="301">
        <f t="shared" ref="I109" si="172">SUM(I107:I108)</f>
        <v>1.9450092866521749</v>
      </c>
      <c r="J109" s="301">
        <f t="shared" si="165"/>
        <v>8.71999999999999</v>
      </c>
      <c r="K109" s="301"/>
      <c r="L109" s="301">
        <f>SUM(L107:L108)</f>
        <v>5.3219047618847082</v>
      </c>
      <c r="M109" s="301">
        <f t="shared" ref="M109" si="173">SUM(M107:M108)</f>
        <v>1.9024761904739744</v>
      </c>
      <c r="N109" s="301">
        <f t="shared" ref="N109" si="174">SUM(N107:N108)</f>
        <v>2.1036190476413195</v>
      </c>
      <c r="O109" s="301">
        <f t="shared" si="166"/>
        <v>9.328000000000003</v>
      </c>
      <c r="P109" s="301"/>
      <c r="Q109" s="301">
        <f>SUM(Q107:Q108)</f>
        <v>5.1127500497611038</v>
      </c>
      <c r="R109" s="301">
        <f t="shared" ref="R109" si="175">SUM(R107:R108)</f>
        <v>1.8846541857372383</v>
      </c>
      <c r="S109" s="301">
        <f t="shared" ref="S109" si="176">SUM(S107:S108)</f>
        <v>2.0305957645016437</v>
      </c>
      <c r="T109" s="301">
        <f t="shared" si="167"/>
        <v>9.0279999999999863</v>
      </c>
      <c r="U109" s="301"/>
      <c r="V109" s="301">
        <f>SUM(V107:V108)</f>
        <v>5.0148531936740754</v>
      </c>
      <c r="W109" s="301">
        <f t="shared" ref="W109" si="177">SUM(W107:W108)</f>
        <v>1.9054942927283633</v>
      </c>
      <c r="X109" s="301">
        <f t="shared" ref="X109" si="178">SUM(X107:X108)</f>
        <v>1.9846525135975606</v>
      </c>
      <c r="Y109" s="301">
        <f t="shared" si="168"/>
        <v>8.9049999999999994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5.1175468038132124</v>
      </c>
      <c r="C116" s="300">
        <v>1.35025093438862</v>
      </c>
      <c r="D116" s="300">
        <v>0.54776137197193309</v>
      </c>
      <c r="E116" s="300">
        <f>SUM(B116:D116)</f>
        <v>7.0155591101737649</v>
      </c>
      <c r="F116" s="300"/>
      <c r="G116" s="300">
        <v>4.2847708537783689</v>
      </c>
      <c r="H116" s="300">
        <v>2.4399120669946375</v>
      </c>
      <c r="I116" s="300">
        <v>8.4869312739958638E-2</v>
      </c>
      <c r="J116" s="300">
        <f>SUM(G116:I116)</f>
        <v>6.8095522335129646</v>
      </c>
      <c r="K116" s="300"/>
      <c r="L116" s="300">
        <v>6.1862808906112603</v>
      </c>
      <c r="M116" s="300">
        <v>1.4952897625651762</v>
      </c>
      <c r="N116" s="300">
        <v>0.21158237080895484</v>
      </c>
      <c r="O116" s="300">
        <f>SUM(L116:N116)</f>
        <v>7.8931530239853913</v>
      </c>
      <c r="P116" s="300"/>
      <c r="Q116" s="300">
        <v>6.5993770471024611</v>
      </c>
      <c r="R116" s="300">
        <v>1.5372003921928681</v>
      </c>
      <c r="S116" s="300">
        <v>0.22366929269510044</v>
      </c>
      <c r="T116" s="300">
        <f>SUM(Q116:S116)</f>
        <v>8.360246731990431</v>
      </c>
      <c r="U116" s="300"/>
      <c r="V116" s="300">
        <v>7.2078873348324972</v>
      </c>
      <c r="W116" s="300">
        <v>1.5549920227631993</v>
      </c>
      <c r="X116" s="300">
        <v>0.23538870069343285</v>
      </c>
      <c r="Y116" s="300">
        <f>SUM(V116:X116)</f>
        <v>8.9982680582891295</v>
      </c>
    </row>
    <row r="117" spans="1:25" x14ac:dyDescent="0.2">
      <c r="A117" s="260" t="s">
        <v>364</v>
      </c>
      <c r="B117" s="300">
        <v>17.598270511592293</v>
      </c>
      <c r="C117" s="300">
        <v>0.55478395365825772</v>
      </c>
      <c r="D117" s="300">
        <v>1.3923864245756568</v>
      </c>
      <c r="E117" s="300">
        <f t="shared" ref="E117:E118" si="179">SUM(B117:D117)</f>
        <v>19.54544088982621</v>
      </c>
      <c r="F117" s="300"/>
      <c r="G117" s="300">
        <v>18.757086206274394</v>
      </c>
      <c r="H117" s="300">
        <v>0.72735905290215086</v>
      </c>
      <c r="I117" s="300">
        <v>0.99100250731054074</v>
      </c>
      <c r="J117" s="300">
        <f t="shared" ref="J117:J118" si="180">SUM(G117:I117)</f>
        <v>20.475447766487086</v>
      </c>
      <c r="K117" s="300"/>
      <c r="L117" s="300">
        <v>15.953310758659546</v>
      </c>
      <c r="M117" s="300">
        <v>1.4833377812923267</v>
      </c>
      <c r="N117" s="300">
        <v>1.6861984360627533</v>
      </c>
      <c r="O117" s="300">
        <f t="shared" ref="O117:O118" si="181">SUM(L117:N117)</f>
        <v>19.122846976014625</v>
      </c>
      <c r="P117" s="300"/>
      <c r="Q117" s="300">
        <v>16.510419120455762</v>
      </c>
      <c r="R117" s="300">
        <v>1.5582401953962761</v>
      </c>
      <c r="S117" s="300">
        <v>1.7980939521575827</v>
      </c>
      <c r="T117" s="300">
        <f t="shared" ref="T117:T118" si="182">SUM(Q117:S117)</f>
        <v>19.866753268009621</v>
      </c>
      <c r="U117" s="300"/>
      <c r="V117" s="300">
        <v>17.101994208088808</v>
      </c>
      <c r="W117" s="300">
        <v>1.6448028630796254</v>
      </c>
      <c r="X117" s="300">
        <v>1.9249348705424767</v>
      </c>
      <c r="Y117" s="300">
        <f t="shared" ref="Y117:Y118" si="183">SUM(V117:X117)</f>
        <v>20.67173194171091</v>
      </c>
    </row>
    <row r="118" spans="1:25" x14ac:dyDescent="0.2">
      <c r="A118" s="264" t="s">
        <v>363</v>
      </c>
      <c r="B118" s="301">
        <f>SUM(B116:B117)</f>
        <v>22.715817315405506</v>
      </c>
      <c r="C118" s="301">
        <f t="shared" ref="C118" si="184">SUM(C116:C117)</f>
        <v>1.9050348880468777</v>
      </c>
      <c r="D118" s="301">
        <f t="shared" ref="D118" si="185">SUM(D116:D117)</f>
        <v>1.9401477965475897</v>
      </c>
      <c r="E118" s="301">
        <f t="shared" si="179"/>
        <v>26.560999999999972</v>
      </c>
      <c r="F118" s="301"/>
      <c r="G118" s="301">
        <f>SUM(G116:G117)</f>
        <v>23.041857060052763</v>
      </c>
      <c r="H118" s="301">
        <f t="shared" ref="H118" si="186">SUM(H116:H117)</f>
        <v>3.1672711198967884</v>
      </c>
      <c r="I118" s="301">
        <f t="shared" ref="I118" si="187">SUM(I116:I117)</f>
        <v>1.0758718200504993</v>
      </c>
      <c r="J118" s="301">
        <f t="shared" si="180"/>
        <v>27.28500000000005</v>
      </c>
      <c r="K118" s="301"/>
      <c r="L118" s="301">
        <f>SUM(L116:L117)</f>
        <v>22.139591649270805</v>
      </c>
      <c r="M118" s="301">
        <f t="shared" ref="M118" si="188">SUM(M116:M117)</f>
        <v>2.9786275438575029</v>
      </c>
      <c r="N118" s="301">
        <f t="shared" ref="N118" si="189">SUM(N116:N117)</f>
        <v>1.8977808068717081</v>
      </c>
      <c r="O118" s="301">
        <f t="shared" si="181"/>
        <v>27.016000000000016</v>
      </c>
      <c r="P118" s="301"/>
      <c r="Q118" s="301">
        <f>SUM(Q116:Q117)</f>
        <v>23.109796167558223</v>
      </c>
      <c r="R118" s="301">
        <f t="shared" ref="R118" si="190">SUM(R116:R117)</f>
        <v>3.0954405875891444</v>
      </c>
      <c r="S118" s="301">
        <f t="shared" ref="S118" si="191">SUM(S116:S117)</f>
        <v>2.021763244852683</v>
      </c>
      <c r="T118" s="301">
        <f t="shared" si="182"/>
        <v>28.22700000000005</v>
      </c>
      <c r="U118" s="301"/>
      <c r="V118" s="301">
        <f>SUM(V116:V117)</f>
        <v>24.309881542921303</v>
      </c>
      <c r="W118" s="301">
        <f t="shared" ref="W118" si="192">SUM(W116:W117)</f>
        <v>3.1997948858428247</v>
      </c>
      <c r="X118" s="301">
        <f t="shared" ref="X118" si="193">SUM(X116:X117)</f>
        <v>2.1603235712359097</v>
      </c>
      <c r="Y118" s="301">
        <f t="shared" si="183"/>
        <v>29.670000000000037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4.4957119853645446</v>
      </c>
      <c r="C125" s="300">
        <v>2.0537229751700603</v>
      </c>
      <c r="D125" s="300">
        <v>0.27645158607085868</v>
      </c>
      <c r="E125" s="300">
        <f>SUM(B125:D125)</f>
        <v>6.8258865466054628</v>
      </c>
      <c r="F125" s="300"/>
      <c r="G125" s="300">
        <v>6.0985523512447664</v>
      </c>
      <c r="H125" s="300">
        <v>2.0674612694491321</v>
      </c>
      <c r="I125" s="300">
        <v>0.79078208192440236</v>
      </c>
      <c r="J125" s="300">
        <f>SUM(G125:I125)</f>
        <v>8.9567957026183009</v>
      </c>
      <c r="K125" s="300"/>
      <c r="L125" s="300">
        <v>6.2837392962099354</v>
      </c>
      <c r="M125" s="300">
        <v>1.828105356083022</v>
      </c>
      <c r="N125" s="300">
        <v>0.94579949598671409</v>
      </c>
      <c r="O125" s="300">
        <f>SUM(L125:N125)</f>
        <v>9.057644148279671</v>
      </c>
      <c r="P125" s="300"/>
      <c r="Q125" s="300">
        <v>6.0326639255413745</v>
      </c>
      <c r="R125" s="300">
        <v>1.7364660919330286</v>
      </c>
      <c r="S125" s="300">
        <v>0.94900386687473526</v>
      </c>
      <c r="T125" s="300">
        <f>SUM(Q125:S125)</f>
        <v>8.7181338843491378</v>
      </c>
      <c r="U125" s="300"/>
      <c r="V125" s="300">
        <v>5.4448163964346072</v>
      </c>
      <c r="W125" s="300">
        <v>1.552642605409718</v>
      </c>
      <c r="X125" s="300">
        <v>0.8722807212571565</v>
      </c>
      <c r="Y125" s="300">
        <f>SUM(V125:X125)</f>
        <v>7.869739723101481</v>
      </c>
    </row>
    <row r="126" spans="1:25" x14ac:dyDescent="0.2">
      <c r="A126" s="260" t="s">
        <v>364</v>
      </c>
      <c r="B126" s="300">
        <v>5.3437667462564411</v>
      </c>
      <c r="C126" s="300">
        <v>0.26257117170390248</v>
      </c>
      <c r="D126" s="300">
        <v>1.9347755354342062</v>
      </c>
      <c r="E126" s="300">
        <f t="shared" ref="E126:E127" si="194">SUM(B126:D126)</f>
        <v>7.5411134533945496</v>
      </c>
      <c r="F126" s="300"/>
      <c r="G126" s="300">
        <v>6.3801978433790119</v>
      </c>
      <c r="H126" s="300">
        <v>0.20617046999580235</v>
      </c>
      <c r="I126" s="300">
        <v>0.61083598400690509</v>
      </c>
      <c r="J126" s="300">
        <f t="shared" ref="J126:J127" si="195">SUM(G126:I126)</f>
        <v>7.1972042973817194</v>
      </c>
      <c r="K126" s="300"/>
      <c r="L126" s="300">
        <v>6.5059670218037748</v>
      </c>
      <c r="M126" s="300">
        <v>0.38586233098695361</v>
      </c>
      <c r="N126" s="300">
        <v>0.70652649892958919</v>
      </c>
      <c r="O126" s="300">
        <f t="shared" ref="O126:O127" si="196">SUM(L126:N126)</f>
        <v>7.598355851720318</v>
      </c>
      <c r="P126" s="300"/>
      <c r="Q126" s="300">
        <v>6.27220588494359</v>
      </c>
      <c r="R126" s="300">
        <v>0.38723108603629652</v>
      </c>
      <c r="S126" s="300">
        <v>0.71542914467099405</v>
      </c>
      <c r="T126" s="300">
        <f t="shared" ref="T126:T127" si="197">SUM(Q126:S126)</f>
        <v>7.3748661156508799</v>
      </c>
      <c r="U126" s="300"/>
      <c r="V126" s="300">
        <v>5.6796447842677633</v>
      </c>
      <c r="W126" s="300">
        <v>0.37465801904566276</v>
      </c>
      <c r="X126" s="300">
        <v>0.67395747358508096</v>
      </c>
      <c r="Y126" s="300">
        <f t="shared" ref="Y126:Y127" si="198">SUM(V126:X126)</f>
        <v>6.7282602768985074</v>
      </c>
    </row>
    <row r="127" spans="1:25" x14ac:dyDescent="0.2">
      <c r="A127" s="264" t="s">
        <v>363</v>
      </c>
      <c r="B127" s="301">
        <f>SUM(B125:B126)</f>
        <v>9.8394787316209857</v>
      </c>
      <c r="C127" s="301">
        <f t="shared" ref="C127" si="199">SUM(C125:C126)</f>
        <v>2.3162941468739628</v>
      </c>
      <c r="D127" s="301">
        <f t="shared" ref="D127" si="200">SUM(D125:D126)</f>
        <v>2.2112271215050647</v>
      </c>
      <c r="E127" s="301">
        <f t="shared" si="194"/>
        <v>14.367000000000013</v>
      </c>
      <c r="F127" s="301"/>
      <c r="G127" s="301">
        <f>SUM(G125:G126)</f>
        <v>12.478750194623778</v>
      </c>
      <c r="H127" s="301">
        <f t="shared" ref="H127" si="201">SUM(H125:H126)</f>
        <v>2.2736317394449346</v>
      </c>
      <c r="I127" s="301">
        <f t="shared" ref="I127" si="202">SUM(I125:I126)</f>
        <v>1.4016180659313076</v>
      </c>
      <c r="J127" s="301">
        <f t="shared" si="195"/>
        <v>16.154000000000018</v>
      </c>
      <c r="K127" s="301"/>
      <c r="L127" s="301">
        <f>SUM(L125:L126)</f>
        <v>12.78970631801371</v>
      </c>
      <c r="M127" s="301">
        <f t="shared" ref="M127" si="203">SUM(M125:M126)</f>
        <v>2.2139676870699758</v>
      </c>
      <c r="N127" s="301">
        <f t="shared" ref="N127" si="204">SUM(N125:N126)</f>
        <v>1.6523259949163034</v>
      </c>
      <c r="O127" s="301">
        <f t="shared" si="196"/>
        <v>16.655999999999992</v>
      </c>
      <c r="P127" s="301"/>
      <c r="Q127" s="301">
        <f>SUM(Q125:Q126)</f>
        <v>12.304869810484965</v>
      </c>
      <c r="R127" s="301">
        <f t="shared" ref="R127" si="205">SUM(R125:R126)</f>
        <v>2.123697177969325</v>
      </c>
      <c r="S127" s="301">
        <f t="shared" ref="S127" si="206">SUM(S125:S126)</f>
        <v>1.6644330115457293</v>
      </c>
      <c r="T127" s="301">
        <f t="shared" si="197"/>
        <v>16.093000000000018</v>
      </c>
      <c r="U127" s="301"/>
      <c r="V127" s="301">
        <f>SUM(V125:V126)</f>
        <v>11.124461180702371</v>
      </c>
      <c r="W127" s="301">
        <f t="shared" ref="W127" si="207">SUM(W125:W126)</f>
        <v>1.9273006244553808</v>
      </c>
      <c r="X127" s="301">
        <f t="shared" ref="X127" si="208">SUM(X125:X126)</f>
        <v>1.5462381948422375</v>
      </c>
      <c r="Y127" s="301">
        <f t="shared" si="198"/>
        <v>14.597999999999988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3.2383840703823474</v>
      </c>
      <c r="C134" s="300">
        <v>2.0153298875194121</v>
      </c>
      <c r="D134" s="300">
        <v>1.039447432337729</v>
      </c>
      <c r="E134" s="300">
        <f>SUM(B134:D134)</f>
        <v>6.2931613902394883</v>
      </c>
      <c r="F134" s="300"/>
      <c r="G134" s="300">
        <v>2.8259861138233857</v>
      </c>
      <c r="H134" s="300">
        <v>2.0086815259294433</v>
      </c>
      <c r="I134" s="300">
        <v>1.0530571620290416</v>
      </c>
      <c r="J134" s="300">
        <f>SUM(G134:I134)</f>
        <v>5.8877248017818706</v>
      </c>
      <c r="K134" s="300"/>
      <c r="L134" s="300">
        <v>3.591556699047473</v>
      </c>
      <c r="M134" s="300">
        <v>1.8612089064245567</v>
      </c>
      <c r="N134" s="300">
        <v>0.78385149562038758</v>
      </c>
      <c r="O134" s="300">
        <f>SUM(L134:N134)</f>
        <v>6.236617101092417</v>
      </c>
      <c r="P134" s="300"/>
      <c r="Q134" s="300">
        <v>3.7465188530659774</v>
      </c>
      <c r="R134" s="300">
        <v>1.7930530593909355</v>
      </c>
      <c r="S134" s="300">
        <v>0.8007577331187119</v>
      </c>
      <c r="T134" s="300">
        <f>SUM(Q134:S134)</f>
        <v>6.3403296455756255</v>
      </c>
      <c r="U134" s="300"/>
      <c r="V134" s="300">
        <v>4.49974008254285</v>
      </c>
      <c r="W134" s="300">
        <v>1.8412265934508072</v>
      </c>
      <c r="X134" s="300">
        <v>0.90467522646879384</v>
      </c>
      <c r="Y134" s="300">
        <f>SUM(V134:X134)</f>
        <v>7.2456419024624514</v>
      </c>
    </row>
    <row r="135" spans="1:25" x14ac:dyDescent="0.2">
      <c r="A135" s="260" t="s">
        <v>364</v>
      </c>
      <c r="B135" s="300">
        <v>2.7394675949464151</v>
      </c>
      <c r="C135" s="300">
        <v>0.54098825888140256</v>
      </c>
      <c r="D135" s="300">
        <v>0.68938275593271092</v>
      </c>
      <c r="E135" s="300">
        <f t="shared" ref="E135:E136" si="209">SUM(B135:D135)</f>
        <v>3.9698386097605285</v>
      </c>
      <c r="F135" s="300"/>
      <c r="G135" s="300">
        <v>3.2429027969300206</v>
      </c>
      <c r="H135" s="300">
        <v>0.7142172077756207</v>
      </c>
      <c r="I135" s="300">
        <v>1.1811551935124844</v>
      </c>
      <c r="J135" s="300">
        <f t="shared" ref="J135:J136" si="210">SUM(G135:I135)</f>
        <v>5.1382751982181256</v>
      </c>
      <c r="K135" s="300"/>
      <c r="L135" s="300">
        <v>3.6202716168011473</v>
      </c>
      <c r="M135" s="300">
        <v>0.9147126094060728</v>
      </c>
      <c r="N135" s="300">
        <v>0.62339867270035154</v>
      </c>
      <c r="O135" s="300">
        <f t="shared" ref="O135:O136" si="211">SUM(L135:N135)</f>
        <v>5.1583828989075711</v>
      </c>
      <c r="P135" s="300"/>
      <c r="Q135" s="300">
        <v>3.6440027093731708</v>
      </c>
      <c r="R135" s="300">
        <v>0.92329826144676197</v>
      </c>
      <c r="S135" s="300">
        <v>0.66036938360444652</v>
      </c>
      <c r="T135" s="300">
        <f t="shared" ref="T135:T136" si="212">SUM(Q135:S135)</f>
        <v>5.2276703544243786</v>
      </c>
      <c r="U135" s="300"/>
      <c r="V135" s="300">
        <v>4.0857839446165976</v>
      </c>
      <c r="W135" s="300">
        <v>1.0540810824053217</v>
      </c>
      <c r="X135" s="300">
        <v>0.80449307051563357</v>
      </c>
      <c r="Y135" s="300">
        <f t="shared" ref="Y135:Y136" si="213">SUM(V135:X135)</f>
        <v>5.9443580975375525</v>
      </c>
    </row>
    <row r="136" spans="1:25" x14ac:dyDescent="0.2">
      <c r="A136" s="264" t="s">
        <v>363</v>
      </c>
      <c r="B136" s="301">
        <f>SUM(B134:B135)</f>
        <v>5.9778516653287621</v>
      </c>
      <c r="C136" s="301">
        <f t="shared" ref="C136" si="214">SUM(C134:C135)</f>
        <v>2.5563181464008147</v>
      </c>
      <c r="D136" s="301">
        <f t="shared" ref="D136" si="215">SUM(D134:D135)</f>
        <v>1.72883018827044</v>
      </c>
      <c r="E136" s="301">
        <f t="shared" si="209"/>
        <v>10.263000000000016</v>
      </c>
      <c r="F136" s="301"/>
      <c r="G136" s="301">
        <f>SUM(G134:G135)</f>
        <v>6.0688889107534063</v>
      </c>
      <c r="H136" s="301">
        <f t="shared" ref="H136" si="216">SUM(H134:H135)</f>
        <v>2.7228987337050641</v>
      </c>
      <c r="I136" s="301">
        <f t="shared" ref="I136" si="217">SUM(I134:I135)</f>
        <v>2.2342123555415263</v>
      </c>
      <c r="J136" s="301">
        <f t="shared" si="210"/>
        <v>11.025999999999996</v>
      </c>
      <c r="K136" s="301"/>
      <c r="L136" s="301">
        <f>SUM(L134:L135)</f>
        <v>7.2118283158486207</v>
      </c>
      <c r="M136" s="301">
        <f t="shared" ref="M136" si="218">SUM(M134:M135)</f>
        <v>2.7759215158306296</v>
      </c>
      <c r="N136" s="301">
        <f t="shared" ref="N136" si="219">SUM(N134:N135)</f>
        <v>1.407250168320739</v>
      </c>
      <c r="O136" s="301">
        <f t="shared" si="211"/>
        <v>11.394999999999989</v>
      </c>
      <c r="P136" s="301"/>
      <c r="Q136" s="301">
        <f>SUM(Q134:Q135)</f>
        <v>7.3905215624391483</v>
      </c>
      <c r="R136" s="301">
        <f t="shared" ref="R136" si="220">SUM(R134:R135)</f>
        <v>2.7163513208376973</v>
      </c>
      <c r="S136" s="301">
        <f t="shared" ref="S136" si="221">SUM(S134:S135)</f>
        <v>1.4611271167231585</v>
      </c>
      <c r="T136" s="301">
        <f t="shared" si="212"/>
        <v>11.568000000000005</v>
      </c>
      <c r="U136" s="301"/>
      <c r="V136" s="301">
        <f>SUM(V134:V135)</f>
        <v>8.5855240271594475</v>
      </c>
      <c r="W136" s="301">
        <f t="shared" ref="W136" si="222">SUM(W134:W135)</f>
        <v>2.8953076758561291</v>
      </c>
      <c r="X136" s="301">
        <f t="shared" ref="X136" si="223">SUM(X134:X135)</f>
        <v>1.7091682969844273</v>
      </c>
      <c r="Y136" s="301">
        <f t="shared" si="213"/>
        <v>13.190000000000005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21.144247051470746</v>
      </c>
      <c r="C143" s="300">
        <v>12.443965341320732</v>
      </c>
      <c r="D143" s="300">
        <v>7.2661995112377866</v>
      </c>
      <c r="E143" s="300">
        <f>SUM(B143:D143)</f>
        <v>40.854411904029263</v>
      </c>
      <c r="F143" s="300"/>
      <c r="G143" s="300">
        <v>22.546521991551359</v>
      </c>
      <c r="H143" s="300">
        <v>16.173242172317575</v>
      </c>
      <c r="I143" s="300">
        <v>5.0731971185488538</v>
      </c>
      <c r="J143" s="300">
        <f>SUM(G143:I143)</f>
        <v>43.792961282417785</v>
      </c>
      <c r="K143" s="300"/>
      <c r="L143" s="300">
        <v>22.212980092021635</v>
      </c>
      <c r="M143" s="300">
        <v>13.210161502067374</v>
      </c>
      <c r="N143" s="300">
        <v>4.259515980200562</v>
      </c>
      <c r="O143" s="300">
        <f>SUM(L143:N143)</f>
        <v>39.682657574289571</v>
      </c>
      <c r="P143" s="300"/>
      <c r="Q143" s="300">
        <v>23.736767916328471</v>
      </c>
      <c r="R143" s="300">
        <v>14.143121518623637</v>
      </c>
      <c r="S143" s="300">
        <v>4.6499649370049454</v>
      </c>
      <c r="T143" s="300">
        <f>SUM(Q143:S143)</f>
        <v>42.52985437195705</v>
      </c>
      <c r="U143" s="300"/>
      <c r="V143" s="300">
        <v>25.841773067957973</v>
      </c>
      <c r="W143" s="300">
        <v>15.403986875546252</v>
      </c>
      <c r="X143" s="300">
        <v>5.3979021246698231</v>
      </c>
      <c r="Y143" s="300">
        <f>SUM(V143:X143)</f>
        <v>46.643662068174052</v>
      </c>
    </row>
    <row r="144" spans="1:25" x14ac:dyDescent="0.2">
      <c r="A144" s="260" t="s">
        <v>364</v>
      </c>
      <c r="B144" s="300">
        <v>29.598651235472349</v>
      </c>
      <c r="C144" s="300">
        <v>4.6167623915135092</v>
      </c>
      <c r="D144" s="300">
        <v>9.5681744689849584</v>
      </c>
      <c r="E144" s="300">
        <f t="shared" ref="E144:E145" si="224">SUM(B144:D144)</f>
        <v>43.783588095970813</v>
      </c>
      <c r="F144" s="300"/>
      <c r="G144" s="300">
        <v>35.774352272879305</v>
      </c>
      <c r="H144" s="300">
        <v>5.821181786330011</v>
      </c>
      <c r="I144" s="300">
        <v>12.645504658372774</v>
      </c>
      <c r="J144" s="300">
        <f t="shared" ref="J144:J145" si="225">SUM(G144:I144)</f>
        <v>54.241038717582086</v>
      </c>
      <c r="K144" s="300"/>
      <c r="L144" s="300">
        <v>37.429729641551212</v>
      </c>
      <c r="M144" s="300">
        <v>6.0817196637182018</v>
      </c>
      <c r="N144" s="300">
        <v>8.3058931204411195</v>
      </c>
      <c r="O144" s="300">
        <f t="shared" ref="O144:O145" si="226">SUM(L144:N144)</f>
        <v>51.817342425710535</v>
      </c>
      <c r="P144" s="300"/>
      <c r="Q144" s="300">
        <v>39.03477683895543</v>
      </c>
      <c r="R144" s="300">
        <v>6.6042980263795545</v>
      </c>
      <c r="S144" s="300">
        <v>8.8320707627079535</v>
      </c>
      <c r="T144" s="300">
        <f t="shared" ref="T144:T145" si="227">SUM(Q144:S144)</f>
        <v>54.471145628042933</v>
      </c>
      <c r="U144" s="300"/>
      <c r="V144" s="300">
        <v>40.887444774492423</v>
      </c>
      <c r="W144" s="300">
        <v>7.4595513343233204</v>
      </c>
      <c r="X144" s="300">
        <v>9.6403418230102353</v>
      </c>
      <c r="Y144" s="300">
        <f t="shared" ref="Y144:Y145" si="228">SUM(V144:X144)</f>
        <v>57.987337931825977</v>
      </c>
    </row>
    <row r="145" spans="1:25" x14ac:dyDescent="0.2">
      <c r="A145" s="264" t="s">
        <v>363</v>
      </c>
      <c r="B145" s="301">
        <f>SUM(B143:B144)</f>
        <v>50.742898286943095</v>
      </c>
      <c r="C145" s="301">
        <f t="shared" ref="C145" si="229">SUM(C143:C144)</f>
        <v>17.060727732834241</v>
      </c>
      <c r="D145" s="301">
        <f t="shared" ref="D145" si="230">SUM(D143:D144)</f>
        <v>16.834373980222743</v>
      </c>
      <c r="E145" s="301">
        <f t="shared" si="224"/>
        <v>84.63800000000009</v>
      </c>
      <c r="F145" s="301"/>
      <c r="G145" s="301">
        <f>SUM(G143:G144)</f>
        <v>58.320874264430664</v>
      </c>
      <c r="H145" s="301">
        <f t="shared" ref="H145" si="231">SUM(H143:H144)</f>
        <v>21.994423958647587</v>
      </c>
      <c r="I145" s="301">
        <f t="shared" ref="I145" si="232">SUM(I143:I144)</f>
        <v>17.718701776921627</v>
      </c>
      <c r="J145" s="301">
        <f t="shared" si="225"/>
        <v>98.033999999999878</v>
      </c>
      <c r="K145" s="301"/>
      <c r="L145" s="301">
        <f>SUM(L143:L144)</f>
        <v>59.642709733572843</v>
      </c>
      <c r="M145" s="301">
        <f t="shared" ref="M145" si="233">SUM(M143:M144)</f>
        <v>19.291881165785576</v>
      </c>
      <c r="N145" s="301">
        <f t="shared" ref="N145" si="234">SUM(N143:N144)</f>
        <v>12.565409100641681</v>
      </c>
      <c r="O145" s="301">
        <f t="shared" si="226"/>
        <v>91.500000000000114</v>
      </c>
      <c r="P145" s="301"/>
      <c r="Q145" s="301">
        <f>SUM(Q143:Q144)</f>
        <v>62.771544755283898</v>
      </c>
      <c r="R145" s="301">
        <f t="shared" ref="R145" si="235">SUM(R143:R144)</f>
        <v>20.74741954500319</v>
      </c>
      <c r="S145" s="301">
        <f t="shared" ref="S145" si="236">SUM(S143:S144)</f>
        <v>13.482035699712899</v>
      </c>
      <c r="T145" s="301">
        <f t="shared" si="227"/>
        <v>97.000999999999976</v>
      </c>
      <c r="U145" s="301"/>
      <c r="V145" s="301">
        <f>SUM(V143:V144)</f>
        <v>66.729217842450396</v>
      </c>
      <c r="W145" s="301">
        <f t="shared" ref="W145" si="237">SUM(W143:W144)</f>
        <v>22.863538209869574</v>
      </c>
      <c r="X145" s="301">
        <f t="shared" ref="X145" si="238">SUM(X143:X144)</f>
        <v>15.038243947680058</v>
      </c>
      <c r="Y145" s="301">
        <f t="shared" si="228"/>
        <v>104.63100000000003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15.589082148068437</v>
      </c>
      <c r="C152" s="300">
        <v>15.550324994643329</v>
      </c>
      <c r="D152" s="300">
        <v>6.0674605136163038</v>
      </c>
      <c r="E152" s="300">
        <f>SUM(B152:D152)</f>
        <v>37.206867656328072</v>
      </c>
      <c r="F152" s="300"/>
      <c r="G152" s="300">
        <v>16.474840296923009</v>
      </c>
      <c r="H152" s="300">
        <v>21.213682377852344</v>
      </c>
      <c r="I152" s="300">
        <v>7.3130358768550145</v>
      </c>
      <c r="J152" s="300">
        <f>SUM(G152:I152)</f>
        <v>45.001558551630367</v>
      </c>
      <c r="K152" s="300"/>
      <c r="L152" s="300">
        <v>17.324837276224745</v>
      </c>
      <c r="M152" s="300">
        <v>18.638341638634635</v>
      </c>
      <c r="N152" s="300">
        <v>4.8893352163792025</v>
      </c>
      <c r="O152" s="300">
        <f>SUM(L152:N152)</f>
        <v>40.852514131238586</v>
      </c>
      <c r="P152" s="300"/>
      <c r="Q152" s="300">
        <v>18.713241972519231</v>
      </c>
      <c r="R152" s="300">
        <v>19.404805666815847</v>
      </c>
      <c r="S152" s="300">
        <v>5.1009686406609118</v>
      </c>
      <c r="T152" s="300">
        <f>SUM(Q152:S152)</f>
        <v>43.219016279995984</v>
      </c>
      <c r="U152" s="300"/>
      <c r="V152" s="300">
        <v>20.553649181578731</v>
      </c>
      <c r="W152" s="300">
        <v>20.135611039412289</v>
      </c>
      <c r="X152" s="300">
        <v>5.5300014859990902</v>
      </c>
      <c r="Y152" s="300">
        <f>SUM(V152:X152)</f>
        <v>46.21926170699011</v>
      </c>
    </row>
    <row r="153" spans="1:25" x14ac:dyDescent="0.2">
      <c r="A153" s="260" t="s">
        <v>364</v>
      </c>
      <c r="B153" s="300">
        <v>29.872216722167838</v>
      </c>
      <c r="C153" s="300">
        <v>10.147633923306303</v>
      </c>
      <c r="D153" s="300">
        <v>7.768281698197665</v>
      </c>
      <c r="E153" s="300">
        <f t="shared" ref="E153:E154" si="239">SUM(B153:D153)</f>
        <v>47.788132343671805</v>
      </c>
      <c r="F153" s="300"/>
      <c r="G153" s="300">
        <v>31.713292406672267</v>
      </c>
      <c r="H153" s="300">
        <v>16.006834423791616</v>
      </c>
      <c r="I153" s="300">
        <v>7.2523146179055402</v>
      </c>
      <c r="J153" s="300">
        <f t="shared" ref="J153:J154" si="240">SUM(G153:I153)</f>
        <v>54.972441448369423</v>
      </c>
      <c r="K153" s="300"/>
      <c r="L153" s="300">
        <v>31.676136666592573</v>
      </c>
      <c r="M153" s="300">
        <v>14.84661890294495</v>
      </c>
      <c r="N153" s="300">
        <v>6.9607302992238296</v>
      </c>
      <c r="O153" s="300">
        <f t="shared" ref="O153:O154" si="241">SUM(L153:N153)</f>
        <v>53.483485868761349</v>
      </c>
      <c r="P153" s="300"/>
      <c r="Q153" s="300">
        <v>33.610124744555151</v>
      </c>
      <c r="R153" s="300">
        <v>15.720880429472224</v>
      </c>
      <c r="S153" s="300">
        <v>7.2699785459766773</v>
      </c>
      <c r="T153" s="300">
        <f t="shared" ref="T153:T154" si="242">SUM(Q153:S153)</f>
        <v>56.600983720004052</v>
      </c>
      <c r="U153" s="300"/>
      <c r="V153" s="300">
        <v>36.110777860718244</v>
      </c>
      <c r="W153" s="300">
        <v>16.736317807920699</v>
      </c>
      <c r="X153" s="300">
        <v>7.8356426243708768</v>
      </c>
      <c r="Y153" s="300">
        <f t="shared" ref="Y153:Y154" si="243">SUM(V153:X153)</f>
        <v>60.68273829300982</v>
      </c>
    </row>
    <row r="154" spans="1:25" x14ac:dyDescent="0.2">
      <c r="A154" s="264" t="s">
        <v>363</v>
      </c>
      <c r="B154" s="301">
        <f>SUM(B152:B153)</f>
        <v>45.461298870236277</v>
      </c>
      <c r="C154" s="301">
        <f t="shared" ref="C154" si="244">SUM(C152:C153)</f>
        <v>25.697958917949634</v>
      </c>
      <c r="D154" s="301">
        <f t="shared" ref="D154" si="245">SUM(D152:D153)</f>
        <v>13.835742211813969</v>
      </c>
      <c r="E154" s="301">
        <f t="shared" si="239"/>
        <v>84.994999999999877</v>
      </c>
      <c r="F154" s="301"/>
      <c r="G154" s="301">
        <f>SUM(G152:G153)</f>
        <v>48.188132703595272</v>
      </c>
      <c r="H154" s="301">
        <f t="shared" ref="H154" si="246">SUM(H152:H153)</f>
        <v>37.22051680164396</v>
      </c>
      <c r="I154" s="301">
        <f t="shared" ref="I154" si="247">SUM(I152:I153)</f>
        <v>14.565350494760555</v>
      </c>
      <c r="J154" s="301">
        <f t="shared" si="240"/>
        <v>99.973999999999776</v>
      </c>
      <c r="K154" s="301"/>
      <c r="L154" s="301">
        <f>SUM(L152:L153)</f>
        <v>49.000973942817318</v>
      </c>
      <c r="M154" s="301">
        <f t="shared" ref="M154" si="248">SUM(M152:M153)</f>
        <v>33.484960541579582</v>
      </c>
      <c r="N154" s="301">
        <f t="shared" ref="N154" si="249">SUM(N152:N153)</f>
        <v>11.850065515603031</v>
      </c>
      <c r="O154" s="301">
        <f t="shared" si="241"/>
        <v>94.335999999999927</v>
      </c>
      <c r="P154" s="301"/>
      <c r="Q154" s="301">
        <f>SUM(Q152:Q153)</f>
        <v>52.323366717074379</v>
      </c>
      <c r="R154" s="301">
        <f t="shared" ref="R154" si="250">SUM(R152:R153)</f>
        <v>35.125686096288071</v>
      </c>
      <c r="S154" s="301">
        <f t="shared" ref="S154" si="251">SUM(S152:S153)</f>
        <v>12.37094718663759</v>
      </c>
      <c r="T154" s="301">
        <f t="shared" si="242"/>
        <v>99.820000000000036</v>
      </c>
      <c r="U154" s="301"/>
      <c r="V154" s="301">
        <f>SUM(V152:V153)</f>
        <v>56.664427042296978</v>
      </c>
      <c r="W154" s="301">
        <f t="shared" ref="W154" si="252">SUM(W152:W153)</f>
        <v>36.871928847332988</v>
      </c>
      <c r="X154" s="301">
        <f t="shared" ref="X154" si="253">SUM(X152:X153)</f>
        <v>13.365644110369967</v>
      </c>
      <c r="Y154" s="301">
        <f t="shared" si="243"/>
        <v>106.90199999999993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5.0306564344474287</v>
      </c>
      <c r="C161" s="300">
        <v>4.9624283889801024</v>
      </c>
      <c r="D161" s="300">
        <v>0</v>
      </c>
      <c r="E161" s="300">
        <f>SUM(B161:D161)</f>
        <v>9.9930848234275302</v>
      </c>
      <c r="F161" s="300"/>
      <c r="G161" s="300">
        <v>4.4547177613662843</v>
      </c>
      <c r="H161" s="300">
        <v>3.5545347945156953</v>
      </c>
      <c r="I161" s="300">
        <v>0.29500130952852505</v>
      </c>
      <c r="J161" s="300">
        <f>SUM(G161:I161)</f>
        <v>8.3042538654105034</v>
      </c>
      <c r="K161" s="300"/>
      <c r="L161" s="300">
        <v>4.6598186244575652</v>
      </c>
      <c r="M161" s="300">
        <v>3.7491998433192268</v>
      </c>
      <c r="N161" s="300">
        <v>0</v>
      </c>
      <c r="O161" s="300">
        <f>SUM(L161:N161)</f>
        <v>8.409018467776793</v>
      </c>
      <c r="P161" s="300"/>
      <c r="Q161" s="300">
        <v>5.1298270592909754</v>
      </c>
      <c r="R161" s="300">
        <v>4.1358584542969332</v>
      </c>
      <c r="S161" s="300">
        <v>0</v>
      </c>
      <c r="T161" s="300">
        <f>SUM(Q161:S161)</f>
        <v>9.2656855135879077</v>
      </c>
      <c r="U161" s="300"/>
      <c r="V161" s="300">
        <v>5.4436627862541744</v>
      </c>
      <c r="W161" s="300">
        <v>4.3907885032796079</v>
      </c>
      <c r="X161" s="300">
        <v>0</v>
      </c>
      <c r="Y161" s="300">
        <f>SUM(V161:X161)</f>
        <v>9.8344512895337814</v>
      </c>
    </row>
    <row r="162" spans="1:25" x14ac:dyDescent="0.2">
      <c r="A162" s="260" t="s">
        <v>364</v>
      </c>
      <c r="B162" s="300">
        <v>5.781908564995673</v>
      </c>
      <c r="C162" s="300">
        <v>0.85591804228842516</v>
      </c>
      <c r="D162" s="300">
        <v>0.69008856928838458</v>
      </c>
      <c r="E162" s="300">
        <f t="shared" ref="E162:E163" si="254">SUM(B162:D162)</f>
        <v>7.3279151765724828</v>
      </c>
      <c r="F162" s="300"/>
      <c r="G162" s="300">
        <v>5.0782132584460822</v>
      </c>
      <c r="H162" s="300">
        <v>0.70087559445971181</v>
      </c>
      <c r="I162" s="300">
        <v>0.27965728168373899</v>
      </c>
      <c r="J162" s="300">
        <f t="shared" ref="J162:J163" si="255">SUM(G162:I162)</f>
        <v>6.0587461345895326</v>
      </c>
      <c r="K162" s="300"/>
      <c r="L162" s="300">
        <v>5.3235541440113217</v>
      </c>
      <c r="M162" s="300">
        <v>0.76634277239663806</v>
      </c>
      <c r="N162" s="300">
        <v>0.2160846158152781</v>
      </c>
      <c r="O162" s="300">
        <f t="shared" ref="O162:O163" si="256">SUM(L162:N162)</f>
        <v>6.305981532223238</v>
      </c>
      <c r="P162" s="300"/>
      <c r="Q162" s="300">
        <v>5.7421388357219021</v>
      </c>
      <c r="R162" s="300">
        <v>0.88906381949731172</v>
      </c>
      <c r="S162" s="300">
        <v>0.23811183119288398</v>
      </c>
      <c r="T162" s="300">
        <f t="shared" ref="T162:T163" si="257">SUM(Q162:S162)</f>
        <v>6.8693144864120983</v>
      </c>
      <c r="U162" s="300"/>
      <c r="V162" s="300">
        <v>5.8453023688361903</v>
      </c>
      <c r="W162" s="300">
        <v>1.0407645467724238</v>
      </c>
      <c r="X162" s="300">
        <v>0.25548179485761069</v>
      </c>
      <c r="Y162" s="300">
        <f t="shared" ref="Y162:Y163" si="258">SUM(V162:X162)</f>
        <v>7.1415487104662247</v>
      </c>
    </row>
    <row r="163" spans="1:25" x14ac:dyDescent="0.2">
      <c r="A163" s="264" t="s">
        <v>363</v>
      </c>
      <c r="B163" s="301">
        <f>SUM(B161:B162)</f>
        <v>10.812564999443101</v>
      </c>
      <c r="C163" s="301">
        <f t="shared" ref="C163" si="259">SUM(C161:C162)</f>
        <v>5.8183464312685276</v>
      </c>
      <c r="D163" s="301">
        <f t="shared" ref="D163" si="260">SUM(D161:D162)</f>
        <v>0.69008856928838458</v>
      </c>
      <c r="E163" s="301">
        <f t="shared" si="254"/>
        <v>17.321000000000012</v>
      </c>
      <c r="F163" s="301"/>
      <c r="G163" s="301">
        <f>SUM(G161:G162)</f>
        <v>9.5329310198123665</v>
      </c>
      <c r="H163" s="301">
        <f t="shared" ref="H163" si="261">SUM(H161:H162)</f>
        <v>4.2554103889754069</v>
      </c>
      <c r="I163" s="301">
        <f t="shared" ref="I163" si="262">SUM(I161:I162)</f>
        <v>0.57465859121226404</v>
      </c>
      <c r="J163" s="301">
        <f t="shared" si="255"/>
        <v>14.363000000000037</v>
      </c>
      <c r="K163" s="301"/>
      <c r="L163" s="301">
        <f>SUM(L161:L162)</f>
        <v>9.983372768468886</v>
      </c>
      <c r="M163" s="301">
        <f t="shared" ref="M163" si="263">SUM(M161:M162)</f>
        <v>4.5155426157158649</v>
      </c>
      <c r="N163" s="301">
        <f t="shared" ref="N163" si="264">SUM(N161:N162)</f>
        <v>0.2160846158152781</v>
      </c>
      <c r="O163" s="301">
        <f t="shared" si="256"/>
        <v>14.71500000000003</v>
      </c>
      <c r="P163" s="301"/>
      <c r="Q163" s="301">
        <f>SUM(Q161:Q162)</f>
        <v>10.871965895012877</v>
      </c>
      <c r="R163" s="301">
        <f t="shared" ref="R163" si="265">SUM(R161:R162)</f>
        <v>5.0249222737942452</v>
      </c>
      <c r="S163" s="301">
        <f t="shared" ref="S163" si="266">SUM(S161:S162)</f>
        <v>0.23811183119288398</v>
      </c>
      <c r="T163" s="301">
        <f t="shared" si="257"/>
        <v>16.135000000000009</v>
      </c>
      <c r="U163" s="301"/>
      <c r="V163" s="301">
        <f>SUM(V161:V162)</f>
        <v>11.288965155090365</v>
      </c>
      <c r="W163" s="301">
        <f t="shared" ref="W163" si="267">SUM(W161:W162)</f>
        <v>5.4315530500520319</v>
      </c>
      <c r="X163" s="301">
        <f t="shared" ref="X163" si="268">SUM(X161:X162)</f>
        <v>0.25548179485761069</v>
      </c>
      <c r="Y163" s="301">
        <f t="shared" si="258"/>
        <v>16.97600000000001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13.894102124898151</v>
      </c>
      <c r="C170" s="300">
        <v>21.141903095959425</v>
      </c>
      <c r="D170" s="300">
        <v>2.9072155654657235</v>
      </c>
      <c r="E170" s="300">
        <f>SUM(B170:D170)</f>
        <v>37.943220786323302</v>
      </c>
      <c r="F170" s="300"/>
      <c r="G170" s="300">
        <v>15.347071157653973</v>
      </c>
      <c r="H170" s="300">
        <v>23.468270767486519</v>
      </c>
      <c r="I170" s="300">
        <v>3.1961902683673369</v>
      </c>
      <c r="J170" s="300">
        <f>SUM(G170:I170)</f>
        <v>42.011532193507833</v>
      </c>
      <c r="K170" s="300"/>
      <c r="L170" s="300">
        <v>15.455470313476845</v>
      </c>
      <c r="M170" s="300">
        <v>24.016422122033937</v>
      </c>
      <c r="N170" s="300">
        <v>2.7643211467970903</v>
      </c>
      <c r="O170" s="300">
        <f>SUM(L170:N170)</f>
        <v>42.236213582307869</v>
      </c>
      <c r="P170" s="300"/>
      <c r="Q170" s="300">
        <v>15.68241217638966</v>
      </c>
      <c r="R170" s="300">
        <v>23.325967945531652</v>
      </c>
      <c r="S170" s="300">
        <v>2.7745744041187881</v>
      </c>
      <c r="T170" s="300">
        <f>SUM(Q170:S170)</f>
        <v>41.782954526040101</v>
      </c>
      <c r="U170" s="300"/>
      <c r="V170" s="300">
        <v>16.705232695351139</v>
      </c>
      <c r="W170" s="300">
        <v>22.713611012149535</v>
      </c>
      <c r="X170" s="300">
        <v>2.8284767939507658</v>
      </c>
      <c r="Y170" s="300">
        <f>SUM(V170:X170)</f>
        <v>42.247320501451433</v>
      </c>
    </row>
    <row r="171" spans="1:25" x14ac:dyDescent="0.2">
      <c r="A171" s="260" t="s">
        <v>364</v>
      </c>
      <c r="B171" s="300">
        <v>9.2325288670209549</v>
      </c>
      <c r="C171" s="300">
        <v>3.9189112778182205</v>
      </c>
      <c r="D171" s="300">
        <v>1.8983390688375539</v>
      </c>
      <c r="E171" s="300">
        <f t="shared" ref="E171" si="269">SUM(B171:D171)</f>
        <v>15.049779213676729</v>
      </c>
      <c r="F171" s="300"/>
      <c r="G171" s="300">
        <v>8.7262762163450773</v>
      </c>
      <c r="H171" s="300">
        <v>3.6026631672185716</v>
      </c>
      <c r="I171" s="300">
        <v>2.3385284229284031</v>
      </c>
      <c r="J171" s="300">
        <f t="shared" ref="J171:J172" si="270">SUM(G171:I171)</f>
        <v>14.667467806492052</v>
      </c>
      <c r="K171" s="300"/>
      <c r="L171" s="300">
        <v>8.6787621515918314</v>
      </c>
      <c r="M171" s="300">
        <v>4.3095264074088764</v>
      </c>
      <c r="N171" s="300">
        <v>1.7174978586913661</v>
      </c>
      <c r="O171" s="300">
        <f t="shared" ref="O171:O172" si="271">SUM(L171:N171)</f>
        <v>14.705786417692075</v>
      </c>
      <c r="P171" s="300"/>
      <c r="Q171" s="300">
        <v>8.5021939804431899</v>
      </c>
      <c r="R171" s="300">
        <v>4.3349822893875647</v>
      </c>
      <c r="S171" s="300">
        <v>1.7378692041292005</v>
      </c>
      <c r="T171" s="300">
        <f t="shared" ref="T171:T172" si="272">SUM(Q171:S171)</f>
        <v>14.575045473959955</v>
      </c>
      <c r="U171" s="300"/>
      <c r="V171" s="300">
        <v>8.4366046471724552</v>
      </c>
      <c r="W171" s="300">
        <v>4.5086446527265842</v>
      </c>
      <c r="X171" s="300">
        <v>1.823430198649544</v>
      </c>
      <c r="Y171" s="300">
        <f t="shared" ref="Y171:Y172" si="273">SUM(V171:X171)</f>
        <v>14.768679498548583</v>
      </c>
    </row>
    <row r="172" spans="1:25" x14ac:dyDescent="0.2">
      <c r="A172" s="264" t="s">
        <v>363</v>
      </c>
      <c r="B172" s="301">
        <f>SUM(B170:B171)</f>
        <v>23.126630991919107</v>
      </c>
      <c r="C172" s="301">
        <f t="shared" ref="C172" si="274">SUM(C170:C171)</f>
        <v>25.060814373777646</v>
      </c>
      <c r="D172" s="301">
        <f t="shared" ref="D172" si="275">SUM(D170:D171)</f>
        <v>4.8055546343032773</v>
      </c>
      <c r="E172" s="301">
        <f>SUM(B172:D172)</f>
        <v>52.993000000000031</v>
      </c>
      <c r="F172" s="301"/>
      <c r="G172" s="301">
        <f>SUM(G170:G171)</f>
        <v>24.073347373999049</v>
      </c>
      <c r="H172" s="301">
        <f t="shared" ref="H172" si="276">SUM(H170:H171)</f>
        <v>27.070933934705092</v>
      </c>
      <c r="I172" s="301">
        <f t="shared" ref="I172" si="277">SUM(I170:I171)</f>
        <v>5.5347186912957405</v>
      </c>
      <c r="J172" s="301">
        <f t="shared" si="270"/>
        <v>56.678999999999874</v>
      </c>
      <c r="K172" s="301"/>
      <c r="L172" s="301">
        <f>SUM(L170:L171)</f>
        <v>24.134232465068678</v>
      </c>
      <c r="M172" s="301">
        <f t="shared" ref="M172" si="278">SUM(M170:M171)</f>
        <v>28.325948529442812</v>
      </c>
      <c r="N172" s="301">
        <f t="shared" ref="N172" si="279">SUM(N170:N171)</f>
        <v>4.4818190054884566</v>
      </c>
      <c r="O172" s="301">
        <f t="shared" si="271"/>
        <v>56.941999999999943</v>
      </c>
      <c r="P172" s="301"/>
      <c r="Q172" s="301">
        <f>SUM(Q170:Q171)</f>
        <v>24.184606156832849</v>
      </c>
      <c r="R172" s="301">
        <f t="shared" ref="R172" si="280">SUM(R170:R171)</f>
        <v>27.660950234919216</v>
      </c>
      <c r="S172" s="301">
        <f t="shared" ref="S172" si="281">SUM(S170:S171)</f>
        <v>4.5124436082479882</v>
      </c>
      <c r="T172" s="301">
        <f t="shared" si="272"/>
        <v>56.358000000000061</v>
      </c>
      <c r="U172" s="301"/>
      <c r="V172" s="301">
        <f>SUM(V170:V171)</f>
        <v>25.141837342523594</v>
      </c>
      <c r="W172" s="301">
        <f t="shared" ref="W172" si="282">SUM(W170:W171)</f>
        <v>27.222255664876119</v>
      </c>
      <c r="X172" s="301">
        <f t="shared" ref="X172" si="283">SUM(X170:X171)</f>
        <v>4.6519069926003098</v>
      </c>
      <c r="Y172" s="301">
        <f t="shared" si="273"/>
        <v>57.016000000000027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19.962806852187128</v>
      </c>
      <c r="C179" s="300">
        <v>22.561640643473488</v>
      </c>
      <c r="D179" s="300">
        <v>3.8441265325159133</v>
      </c>
      <c r="E179" s="300">
        <f>SUM(B179:D179)</f>
        <v>46.368574028176532</v>
      </c>
      <c r="F179" s="300"/>
      <c r="G179" s="300">
        <v>23.550368596447775</v>
      </c>
      <c r="H179" s="300">
        <v>26.269606350139252</v>
      </c>
      <c r="I179" s="300">
        <v>6.3212927827113301</v>
      </c>
      <c r="J179" s="300">
        <f>SUM(G179:I179)</f>
        <v>56.141267729298356</v>
      </c>
      <c r="K179" s="300"/>
      <c r="L179" s="300">
        <v>22.388592222201169</v>
      </c>
      <c r="M179" s="300">
        <v>27.205345004636047</v>
      </c>
      <c r="N179" s="300">
        <v>5.1094010106957546</v>
      </c>
      <c r="O179" s="300">
        <f>SUM(L179:N179)</f>
        <v>54.703338237532968</v>
      </c>
      <c r="P179" s="300"/>
      <c r="Q179" s="300">
        <v>24.546113587610744</v>
      </c>
      <c r="R179" s="300">
        <v>28.035171645217179</v>
      </c>
      <c r="S179" s="300">
        <v>5.7274744831660067</v>
      </c>
      <c r="T179" s="300">
        <f>SUM(Q179:S179)</f>
        <v>58.308759715993929</v>
      </c>
      <c r="U179" s="300"/>
      <c r="V179" s="300">
        <v>28.03377963231889</v>
      </c>
      <c r="W179" s="300">
        <v>28.258254418118852</v>
      </c>
      <c r="X179" s="300">
        <v>6.691923116415027</v>
      </c>
      <c r="Y179" s="300">
        <f>SUM(V179:X179)</f>
        <v>62.983957166852768</v>
      </c>
    </row>
    <row r="180" spans="1:25" x14ac:dyDescent="0.2">
      <c r="A180" s="260" t="s">
        <v>364</v>
      </c>
      <c r="B180" s="300">
        <v>8.3011938124784468</v>
      </c>
      <c r="C180" s="300">
        <v>3.4489065362634919</v>
      </c>
      <c r="D180" s="300">
        <v>1.6223256230815677</v>
      </c>
      <c r="E180" s="300">
        <f t="shared" ref="E180:E181" si="284">SUM(B180:D180)</f>
        <v>13.372425971823507</v>
      </c>
      <c r="F180" s="300"/>
      <c r="G180" s="300">
        <v>8.4804460080003778</v>
      </c>
      <c r="H180" s="300">
        <v>2.891641623513526</v>
      </c>
      <c r="I180" s="300">
        <v>1.8756446391876702</v>
      </c>
      <c r="J180" s="300">
        <f t="shared" ref="J180:J181" si="285">SUM(G180:I180)</f>
        <v>13.247732270701572</v>
      </c>
      <c r="K180" s="300"/>
      <c r="L180" s="300">
        <v>8.6459773428481128</v>
      </c>
      <c r="M180" s="300">
        <v>2.7213550095692285</v>
      </c>
      <c r="N180" s="300">
        <v>0.85332941004965612</v>
      </c>
      <c r="O180" s="300">
        <f t="shared" ref="O180:O181" si="286">SUM(L180:N180)</f>
        <v>12.220661762466998</v>
      </c>
      <c r="P180" s="300"/>
      <c r="Q180" s="300">
        <v>9.2841834196981097</v>
      </c>
      <c r="R180" s="300">
        <v>2.9348966094493405</v>
      </c>
      <c r="S180" s="300">
        <v>0.88216025485859551</v>
      </c>
      <c r="T180" s="300">
        <f t="shared" ref="T180:T181" si="287">SUM(Q180:S180)</f>
        <v>13.101240284006046</v>
      </c>
      <c r="U180" s="300"/>
      <c r="V180" s="300">
        <v>10.215806951790443</v>
      </c>
      <c r="W180" s="300">
        <v>3.2491535004758134</v>
      </c>
      <c r="X180" s="300">
        <v>0.88908238088091485</v>
      </c>
      <c r="Y180" s="300">
        <f t="shared" ref="Y180:Y181" si="288">SUM(V180:X180)</f>
        <v>14.354042833147171</v>
      </c>
    </row>
    <row r="181" spans="1:25" x14ac:dyDescent="0.2">
      <c r="A181" s="264" t="s">
        <v>363</v>
      </c>
      <c r="B181" s="301">
        <f>SUM(B179:B180)</f>
        <v>28.264000664665573</v>
      </c>
      <c r="C181" s="301">
        <f t="shared" ref="C181" si="289">SUM(C179:C180)</f>
        <v>26.010547179736982</v>
      </c>
      <c r="D181" s="301">
        <f t="shared" ref="D181" si="290">SUM(D179:D180)</f>
        <v>5.466452155597481</v>
      </c>
      <c r="E181" s="301">
        <f t="shared" si="284"/>
        <v>59.741000000000035</v>
      </c>
      <c r="F181" s="301"/>
      <c r="G181" s="301">
        <f>SUM(G179:G180)</f>
        <v>32.030814604448153</v>
      </c>
      <c r="H181" s="301">
        <f t="shared" ref="H181" si="291">SUM(H179:H180)</f>
        <v>29.161247973652777</v>
      </c>
      <c r="I181" s="301">
        <f t="shared" ref="I181" si="292">SUM(I179:I180)</f>
        <v>8.1969374218990012</v>
      </c>
      <c r="J181" s="301">
        <f t="shared" si="285"/>
        <v>69.388999999999925</v>
      </c>
      <c r="K181" s="301"/>
      <c r="L181" s="301">
        <f>SUM(L179:L180)</f>
        <v>31.034569565049281</v>
      </c>
      <c r="M181" s="301">
        <f t="shared" ref="M181" si="293">SUM(M179:M180)</f>
        <v>29.926700014205277</v>
      </c>
      <c r="N181" s="301">
        <f t="shared" ref="N181" si="294">SUM(N179:N180)</f>
        <v>5.9627304207454106</v>
      </c>
      <c r="O181" s="301">
        <f t="shared" si="286"/>
        <v>66.923999999999978</v>
      </c>
      <c r="P181" s="301"/>
      <c r="Q181" s="301">
        <f>SUM(Q179:Q180)</f>
        <v>33.830297007308857</v>
      </c>
      <c r="R181" s="301">
        <f t="shared" ref="R181" si="295">SUM(R179:R180)</f>
        <v>30.970068254666518</v>
      </c>
      <c r="S181" s="301">
        <f t="shared" ref="S181" si="296">SUM(S179:S180)</f>
        <v>6.6096347380246021</v>
      </c>
      <c r="T181" s="301">
        <f t="shared" si="287"/>
        <v>71.409999999999968</v>
      </c>
      <c r="U181" s="301"/>
      <c r="V181" s="301">
        <f>SUM(V179:V180)</f>
        <v>38.249586584109331</v>
      </c>
      <c r="W181" s="301">
        <f t="shared" ref="W181" si="297">SUM(W179:W180)</f>
        <v>31.507407918594666</v>
      </c>
      <c r="X181" s="301">
        <f t="shared" ref="X181" si="298">SUM(X179:X180)</f>
        <v>7.5810054972959415</v>
      </c>
      <c r="Y181" s="301">
        <f t="shared" si="288"/>
        <v>77.337999999999951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2.093224609055961</v>
      </c>
      <c r="C188" s="300">
        <v>4.0892961838587274</v>
      </c>
      <c r="D188" s="300">
        <v>1.3242643891801738</v>
      </c>
      <c r="E188" s="300">
        <f>SUM(B188:D188)</f>
        <v>7.5067851820948626</v>
      </c>
      <c r="F188" s="300"/>
      <c r="G188" s="300">
        <v>3.8885494969438166</v>
      </c>
      <c r="H188" s="300">
        <v>4.1001697827581083</v>
      </c>
      <c r="I188" s="300">
        <v>1.120795810556338</v>
      </c>
      <c r="J188" s="300">
        <f>SUM(G188:I188)</f>
        <v>9.1095150902582631</v>
      </c>
      <c r="K188" s="300"/>
      <c r="L188" s="300">
        <v>2.9257848406981002</v>
      </c>
      <c r="M188" s="300">
        <v>4.4068577159559057</v>
      </c>
      <c r="N188" s="300">
        <v>3.7897792513807915</v>
      </c>
      <c r="O188" s="300">
        <f>SUM(L188:N188)</f>
        <v>11.122421808034797</v>
      </c>
      <c r="P188" s="300"/>
      <c r="Q188" s="300">
        <v>2.7303058010967765</v>
      </c>
      <c r="R188" s="300">
        <v>4.3583833819560631</v>
      </c>
      <c r="S188" s="300">
        <v>3.3529319985090389</v>
      </c>
      <c r="T188" s="300">
        <f>SUM(Q188:S188)</f>
        <v>10.441621181561878</v>
      </c>
      <c r="U188" s="300"/>
      <c r="V188" s="300">
        <v>2.6604518891407634</v>
      </c>
      <c r="W188" s="300">
        <v>4.5248392736157035</v>
      </c>
      <c r="X188" s="300">
        <v>3.5492827181825533</v>
      </c>
      <c r="Y188" s="300">
        <f>SUM(V188:X188)</f>
        <v>10.734573880939021</v>
      </c>
    </row>
    <row r="189" spans="1:25" x14ac:dyDescent="0.2">
      <c r="A189" s="260" t="s">
        <v>364</v>
      </c>
      <c r="B189" s="300">
        <v>3.7653855485879908</v>
      </c>
      <c r="C189" s="300">
        <v>2.1819120263240692</v>
      </c>
      <c r="D189" s="300">
        <v>1.6149172429930876</v>
      </c>
      <c r="E189" s="300">
        <f t="shared" ref="E189:E190" si="299">SUM(B189:D189)</f>
        <v>7.5622148179051472</v>
      </c>
      <c r="F189" s="300"/>
      <c r="G189" s="300">
        <v>3.9396892829134846</v>
      </c>
      <c r="H189" s="300">
        <v>3.1415662639712809</v>
      </c>
      <c r="I189" s="300">
        <v>2.4412293628569564</v>
      </c>
      <c r="J189" s="300">
        <f t="shared" ref="J189:J190" si="300">SUM(G189:I189)</f>
        <v>9.5224849097417223</v>
      </c>
      <c r="K189" s="300"/>
      <c r="L189" s="300">
        <v>4.5537811598879721</v>
      </c>
      <c r="M189" s="300">
        <v>3.1786200046748077</v>
      </c>
      <c r="N189" s="300">
        <v>2.8551770274023807</v>
      </c>
      <c r="O189" s="300">
        <f t="shared" ref="O189:O190" si="301">SUM(L189:N189)</f>
        <v>10.587578191965161</v>
      </c>
      <c r="P189" s="300"/>
      <c r="Q189" s="300">
        <v>4.501193448505628</v>
      </c>
      <c r="R189" s="300">
        <v>3.2435227870413863</v>
      </c>
      <c r="S189" s="300">
        <v>2.6446625828910837</v>
      </c>
      <c r="T189" s="300">
        <f t="shared" ref="T189:T190" si="302">SUM(Q189:S189)</f>
        <v>10.389378818438098</v>
      </c>
      <c r="U189" s="300"/>
      <c r="V189" s="300">
        <v>4.7312982792763734</v>
      </c>
      <c r="W189" s="300">
        <v>3.533749752210614</v>
      </c>
      <c r="X189" s="300">
        <v>2.7663780875739961</v>
      </c>
      <c r="Y189" s="300">
        <f t="shared" ref="Y189:Y190" si="303">SUM(V189:X189)</f>
        <v>11.031426119060983</v>
      </c>
    </row>
    <row r="190" spans="1:25" x14ac:dyDescent="0.2">
      <c r="A190" s="264" t="s">
        <v>363</v>
      </c>
      <c r="B190" s="301">
        <f>SUM(B188:B189)</f>
        <v>5.8586101576439518</v>
      </c>
      <c r="C190" s="301">
        <f t="shared" ref="C190" si="304">SUM(C188:C189)</f>
        <v>6.2712082101827971</v>
      </c>
      <c r="D190" s="301">
        <f t="shared" ref="D190" si="305">SUM(D188:D189)</f>
        <v>2.9391816321732613</v>
      </c>
      <c r="E190" s="301">
        <f t="shared" si="299"/>
        <v>15.06900000000001</v>
      </c>
      <c r="F190" s="301"/>
      <c r="G190" s="301">
        <f>SUM(G188:G189)</f>
        <v>7.8282387798573012</v>
      </c>
      <c r="H190" s="301">
        <f t="shared" ref="H190" si="306">SUM(H188:H189)</f>
        <v>7.2417360467293896</v>
      </c>
      <c r="I190" s="301">
        <f t="shared" ref="I190" si="307">SUM(I188:I189)</f>
        <v>3.5620251734132946</v>
      </c>
      <c r="J190" s="301">
        <f t="shared" si="300"/>
        <v>18.631999999999984</v>
      </c>
      <c r="K190" s="301"/>
      <c r="L190" s="301">
        <f>SUM(L188:L189)</f>
        <v>7.4795660005860718</v>
      </c>
      <c r="M190" s="301">
        <f t="shared" ref="M190" si="308">SUM(M188:M189)</f>
        <v>7.5854777206307133</v>
      </c>
      <c r="N190" s="301">
        <f t="shared" ref="N190" si="309">SUM(N188:N189)</f>
        <v>6.6449562787831722</v>
      </c>
      <c r="O190" s="301">
        <f t="shared" si="301"/>
        <v>21.709999999999958</v>
      </c>
      <c r="P190" s="301"/>
      <c r="Q190" s="301">
        <f>SUM(Q188:Q189)</f>
        <v>7.231499249602404</v>
      </c>
      <c r="R190" s="301">
        <f t="shared" ref="R190" si="310">SUM(R188:R189)</f>
        <v>7.6019061689974494</v>
      </c>
      <c r="S190" s="301">
        <f t="shared" ref="S190" si="311">SUM(S188:S189)</f>
        <v>5.9975945814001221</v>
      </c>
      <c r="T190" s="301">
        <f t="shared" si="302"/>
        <v>20.830999999999975</v>
      </c>
      <c r="U190" s="301"/>
      <c r="V190" s="301">
        <f>SUM(V188:V189)</f>
        <v>7.3917501684171363</v>
      </c>
      <c r="W190" s="301">
        <f t="shared" ref="W190" si="312">SUM(W188:W189)</f>
        <v>8.0585890258263184</v>
      </c>
      <c r="X190" s="301">
        <f t="shared" ref="X190" si="313">SUM(X188:X189)</f>
        <v>6.3156608057565489</v>
      </c>
      <c r="Y190" s="301">
        <f t="shared" si="303"/>
        <v>21.766000000000005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3.724608716537646</v>
      </c>
      <c r="C197" s="300">
        <v>4.4209005538566384</v>
      </c>
      <c r="D197" s="300">
        <v>4.6348076691870324</v>
      </c>
      <c r="E197" s="300">
        <f>SUM(B197:D197)</f>
        <v>12.780316939581319</v>
      </c>
      <c r="F197" s="300"/>
      <c r="G197" s="300">
        <v>4.8406266294074278</v>
      </c>
      <c r="H197" s="300">
        <v>3.8932218817525084</v>
      </c>
      <c r="I197" s="300">
        <v>4.8266464804213358</v>
      </c>
      <c r="J197" s="300">
        <f>SUM(G197:I197)</f>
        <v>13.560494991581272</v>
      </c>
      <c r="K197" s="300"/>
      <c r="L197" s="300">
        <v>4.2452909193970516</v>
      </c>
      <c r="M197" s="300">
        <v>4.2701421375589543</v>
      </c>
      <c r="N197" s="300">
        <v>9.3139353282762229</v>
      </c>
      <c r="O197" s="300">
        <f>SUM(L197:N197)</f>
        <v>17.829368385232229</v>
      </c>
      <c r="P197" s="300"/>
      <c r="Q197" s="300">
        <v>4.1071570190376221</v>
      </c>
      <c r="R197" s="300">
        <v>4.2040499788893069</v>
      </c>
      <c r="S197" s="300">
        <v>9.3308422386810772</v>
      </c>
      <c r="T197" s="300">
        <f>SUM(Q197:S197)</f>
        <v>17.642049236608006</v>
      </c>
      <c r="U197" s="300"/>
      <c r="V197" s="300">
        <v>3.9766273396149132</v>
      </c>
      <c r="W197" s="300">
        <v>4.1272761844018904</v>
      </c>
      <c r="X197" s="300">
        <v>9.3153713176171742</v>
      </c>
      <c r="Y197" s="300">
        <f>SUM(V197:X197)</f>
        <v>17.419274841633978</v>
      </c>
    </row>
    <row r="198" spans="1:25" x14ac:dyDescent="0.2">
      <c r="A198" s="260" t="s">
        <v>364</v>
      </c>
      <c r="B198" s="300">
        <v>5.4856007704617973</v>
      </c>
      <c r="C198" s="300">
        <v>1.5008036359225778</v>
      </c>
      <c r="D198" s="300">
        <v>3.183278654034349</v>
      </c>
      <c r="E198" s="300">
        <f t="shared" ref="E198:E199" si="314">SUM(B198:D198)</f>
        <v>10.169683060418723</v>
      </c>
      <c r="F198" s="300"/>
      <c r="G198" s="300">
        <v>4.6334208479664287</v>
      </c>
      <c r="H198" s="300">
        <v>1.4219808809401813</v>
      </c>
      <c r="I198" s="300">
        <v>2.2161032795121569</v>
      </c>
      <c r="J198" s="300">
        <f t="shared" ref="J198:J199" si="315">SUM(G198:I198)</f>
        <v>8.2715050084187673</v>
      </c>
      <c r="K198" s="300"/>
      <c r="L198" s="300">
        <v>3.7495216688023985</v>
      </c>
      <c r="M198" s="300">
        <v>0.96267092455252778</v>
      </c>
      <c r="N198" s="300">
        <v>1.8264390214128661</v>
      </c>
      <c r="O198" s="300">
        <f t="shared" ref="O198:O199" si="316">SUM(L198:N198)</f>
        <v>6.5386316147677919</v>
      </c>
      <c r="P198" s="300"/>
      <c r="Q198" s="300">
        <v>3.8671837815548931</v>
      </c>
      <c r="R198" s="300">
        <v>0.95813582333690017</v>
      </c>
      <c r="S198" s="300">
        <v>1.8816311585001915</v>
      </c>
      <c r="T198" s="300">
        <f t="shared" ref="T198:T199" si="317">SUM(Q198:S198)</f>
        <v>6.7069507633919843</v>
      </c>
      <c r="U198" s="300"/>
      <c r="V198" s="300">
        <v>4.1097004858164299</v>
      </c>
      <c r="W198" s="300">
        <v>0.97494910719888539</v>
      </c>
      <c r="X198" s="300">
        <v>1.9910755653506789</v>
      </c>
      <c r="Y198" s="300">
        <f t="shared" ref="Y198:Y199" si="318">SUM(V198:X198)</f>
        <v>7.0757251583659944</v>
      </c>
    </row>
    <row r="199" spans="1:25" x14ac:dyDescent="0.2">
      <c r="A199" s="264" t="s">
        <v>363</v>
      </c>
      <c r="B199" s="301">
        <f>SUM(B197:B198)</f>
        <v>9.2102094869994424</v>
      </c>
      <c r="C199" s="301">
        <f t="shared" ref="C199" si="319">SUM(C197:C198)</f>
        <v>5.9217041897792164</v>
      </c>
      <c r="D199" s="301">
        <f t="shared" ref="D199" si="320">SUM(D197:D198)</f>
        <v>7.8180863232213813</v>
      </c>
      <c r="E199" s="301">
        <f t="shared" si="314"/>
        <v>22.950000000000038</v>
      </c>
      <c r="F199" s="301"/>
      <c r="G199" s="301">
        <f>SUM(G197:G198)</f>
        <v>9.4740474773738566</v>
      </c>
      <c r="H199" s="301">
        <f t="shared" ref="H199" si="321">SUM(H197:H198)</f>
        <v>5.3152027626926897</v>
      </c>
      <c r="I199" s="301">
        <f t="shared" ref="I199" si="322">SUM(I197:I198)</f>
        <v>7.0427497599334927</v>
      </c>
      <c r="J199" s="301">
        <f t="shared" si="315"/>
        <v>21.83200000000004</v>
      </c>
      <c r="K199" s="301"/>
      <c r="L199" s="301">
        <f>SUM(L197:L198)</f>
        <v>7.9948125881994496</v>
      </c>
      <c r="M199" s="301">
        <f t="shared" ref="M199" si="323">SUM(M197:M198)</f>
        <v>5.2328130621114823</v>
      </c>
      <c r="N199" s="301">
        <f t="shared" ref="N199" si="324">SUM(N197:N198)</f>
        <v>11.14037434968909</v>
      </c>
      <c r="O199" s="301">
        <f t="shared" si="316"/>
        <v>24.368000000000023</v>
      </c>
      <c r="P199" s="301"/>
      <c r="Q199" s="301">
        <f>SUM(Q197:Q198)</f>
        <v>7.9743408005925147</v>
      </c>
      <c r="R199" s="301">
        <f t="shared" ref="R199" si="325">SUM(R197:R198)</f>
        <v>5.1621858022262073</v>
      </c>
      <c r="S199" s="301">
        <f t="shared" ref="S199" si="326">SUM(S197:S198)</f>
        <v>11.212473397181268</v>
      </c>
      <c r="T199" s="301">
        <f t="shared" si="317"/>
        <v>24.34899999999999</v>
      </c>
      <c r="U199" s="301"/>
      <c r="V199" s="301">
        <f>SUM(V197:V198)</f>
        <v>8.0863278254313435</v>
      </c>
      <c r="W199" s="301">
        <f t="shared" ref="W199" si="327">SUM(W197:W198)</f>
        <v>5.1022252916007762</v>
      </c>
      <c r="X199" s="301">
        <f t="shared" ref="X199" si="328">SUM(X197:X198)</f>
        <v>11.306446882967853</v>
      </c>
      <c r="Y199" s="301">
        <f t="shared" si="318"/>
        <v>24.494999999999973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Hertfordshire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1.6781794729616051</v>
      </c>
      <c r="N7">
        <f>'Ind T4'!C122</f>
        <v>0.57043219051473582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2.2967604250618834</v>
      </c>
      <c r="N9">
        <f>'Ind T4'!C120</f>
        <v>0.96884843286342281</v>
      </c>
    </row>
    <row r="10" spans="1:16" x14ac:dyDescent="0.2">
      <c r="L10" s="13" t="str">
        <f>'Ind T4'!A80</f>
        <v>Education</v>
      </c>
      <c r="M10">
        <f>'Ind T4'!B119</f>
        <v>1.4478487785884564</v>
      </c>
      <c r="N10">
        <f>'Ind T4'!C119</f>
        <v>8.6585366555036458E-3</v>
      </c>
    </row>
    <row r="11" spans="1:16" x14ac:dyDescent="0.2">
      <c r="L11" s="13" t="str">
        <f>'Ind T4'!A79</f>
        <v>Public admin. and defence</v>
      </c>
      <c r="M11">
        <f>'Ind T4'!B118</f>
        <v>-3.2084463602758184</v>
      </c>
      <c r="N11">
        <f>'Ind T4'!C118</f>
        <v>0.95744243367468229</v>
      </c>
    </row>
    <row r="12" spans="1:16" x14ac:dyDescent="0.2">
      <c r="L12" s="1" t="str">
        <f>CONCATENATE("[",'Ind T4'!A78,"]")</f>
        <v>[Non-marketed services]</v>
      </c>
      <c r="M12">
        <f>'Ind T4'!B117</f>
        <v>1.2780492095296081</v>
      </c>
      <c r="N12">
        <f>'Ind T4'!C117</f>
        <v>0.58844383849883108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1.2062747021915232</v>
      </c>
      <c r="N14" s="13">
        <f>'Ind T4'!C115</f>
        <v>3.466079838527758E-2</v>
      </c>
    </row>
    <row r="15" spans="1:16" x14ac:dyDescent="0.2">
      <c r="L15" s="13" t="str">
        <f>'Ind T4'!A75</f>
        <v>Arts and entertainment</v>
      </c>
      <c r="M15" s="13">
        <f>'Ind T4'!B114</f>
        <v>7.575922282538472</v>
      </c>
      <c r="N15" s="13">
        <f>'Ind T4'!C114</f>
        <v>1.7175710747463491E-2</v>
      </c>
    </row>
    <row r="16" spans="1:16" x14ac:dyDescent="0.2">
      <c r="L16" s="13" t="str">
        <f>'Ind T4'!A74</f>
        <v>Support services</v>
      </c>
      <c r="M16" s="13">
        <f>'Ind T4'!B113</f>
        <v>2.1073055160136356</v>
      </c>
      <c r="N16" s="13">
        <f>'Ind T4'!C113</f>
        <v>0.83714898983160424</v>
      </c>
    </row>
    <row r="17" spans="12:14" x14ac:dyDescent="0.2">
      <c r="L17" s="13" t="str">
        <f>'Ind T4'!A73</f>
        <v>Professional services</v>
      </c>
      <c r="M17" s="13">
        <f>'Ind T4'!B112</f>
        <v>1.5713302531994655</v>
      </c>
      <c r="N17" s="13">
        <f>'Ind T4'!C112</f>
        <v>0.89801418634072316</v>
      </c>
    </row>
    <row r="18" spans="12:14" x14ac:dyDescent="0.2">
      <c r="L18" s="13" t="str">
        <f>'Ind T4'!A72</f>
        <v>Real estate</v>
      </c>
      <c r="M18" s="13">
        <f>'Ind T4'!B111</f>
        <v>2.1146375358722214</v>
      </c>
      <c r="N18" s="13">
        <f>'Ind T4'!C111</f>
        <v>0.97999954485890051</v>
      </c>
    </row>
    <row r="19" spans="12:14" x14ac:dyDescent="0.2">
      <c r="L19" t="str">
        <f>'Ind T4'!A71</f>
        <v>Finance and insurance</v>
      </c>
      <c r="M19">
        <f>'Ind T4'!B110</f>
        <v>3.0008773708447123</v>
      </c>
      <c r="N19">
        <f>'Ind T4'!C110</f>
        <v>-0.87538584890868298</v>
      </c>
    </row>
    <row r="20" spans="12:14" x14ac:dyDescent="0.2">
      <c r="L20" t="str">
        <f>'Ind T4'!A70</f>
        <v>Information technology</v>
      </c>
      <c r="M20">
        <f>'Ind T4'!B109</f>
        <v>0.34028382696811299</v>
      </c>
      <c r="N20">
        <f>'Ind T4'!C109</f>
        <v>0.62666975129308522</v>
      </c>
    </row>
    <row r="21" spans="12:14" x14ac:dyDescent="0.2">
      <c r="L21" t="str">
        <f>'Ind T4'!A69</f>
        <v>Media</v>
      </c>
      <c r="M21">
        <f>'Ind T4'!B108</f>
        <v>-0.1536630106680037</v>
      </c>
      <c r="N21">
        <f>'Ind T4'!C108</f>
        <v>-0.30890665100292702</v>
      </c>
    </row>
    <row r="22" spans="12:14" x14ac:dyDescent="0.2">
      <c r="L22" s="1" t="str">
        <f>CONCATENATE("[",'Ind T4'!A68,"]")</f>
        <v>[Business and other services]</v>
      </c>
      <c r="M22">
        <f>'Ind T4'!B107</f>
        <v>2.0101271881285188</v>
      </c>
      <c r="N22">
        <f>'Ind T4'!C107</f>
        <v>0.60063084731971639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1.9926421659637761</v>
      </c>
      <c r="N24">
        <f>'Ind T4'!C105</f>
        <v>1.009963124539448</v>
      </c>
    </row>
    <row r="25" spans="12:14" x14ac:dyDescent="0.2">
      <c r="L25" s="13" t="str">
        <f>'Ind T4'!A65</f>
        <v>Transport and storage</v>
      </c>
      <c r="M25">
        <f>'Ind T4'!B104</f>
        <v>5.7335370656811158</v>
      </c>
      <c r="N25">
        <f>'Ind T4'!C104</f>
        <v>0.65284922894204289</v>
      </c>
    </row>
    <row r="26" spans="12:14" x14ac:dyDescent="0.2">
      <c r="L26" s="13" t="str">
        <f>'Ind T4'!A64</f>
        <v>Wholesale and retail trade</v>
      </c>
      <c r="M26">
        <f>'Ind T4'!B103</f>
        <v>0.15765254304391796</v>
      </c>
      <c r="N26">
        <f>'Ind T4'!C103</f>
        <v>0.17021821101066426</v>
      </c>
    </row>
    <row r="27" spans="12:14" x14ac:dyDescent="0.2">
      <c r="L27" s="1" t="str">
        <f>CONCATENATE("[",'Ind T4'!A63,"]")</f>
        <v>[Trade, accomod. and transport]</v>
      </c>
      <c r="M27">
        <f>'Ind T4'!B102</f>
        <v>1.3533817868119691</v>
      </c>
      <c r="N27">
        <f>'Ind T4'!C102</f>
        <v>0.44463458025447711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3.8575201207634802</v>
      </c>
      <c r="N29">
        <f>'Ind T4'!C100</f>
        <v>1.4460343533490683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-0.33012346865152198</v>
      </c>
      <c r="N31">
        <f>'Ind T4'!C98</f>
        <v>-1.0770605717073445</v>
      </c>
    </row>
    <row r="32" spans="12:14" x14ac:dyDescent="0.2">
      <c r="L32" s="13" t="str">
        <f>'Ind T4'!A58</f>
        <v>Engineering</v>
      </c>
      <c r="M32">
        <f>'Ind T4'!B97</f>
        <v>-2.4753511215681923</v>
      </c>
      <c r="N32">
        <f>'Ind T4'!C97</f>
        <v>-1.0252790309704274</v>
      </c>
    </row>
    <row r="33" spans="12:14" x14ac:dyDescent="0.2">
      <c r="L33" s="13" t="str">
        <f>'Ind T4'!A57</f>
        <v>Food drink and tobacco</v>
      </c>
      <c r="M33">
        <f>'Ind T4'!B96</f>
        <v>2.3338462059742993</v>
      </c>
      <c r="N33">
        <f>'Ind T4'!C96</f>
        <v>0.89520683351311803</v>
      </c>
    </row>
    <row r="34" spans="12:14" x14ac:dyDescent="0.2">
      <c r="L34" s="1" t="str">
        <f>CONCATENATE("[",'Ind T4'!A56,"]")</f>
        <v>[Manufacturing]</v>
      </c>
      <c r="M34">
        <f>'Ind T4'!B95</f>
        <v>-0.53361325935341597</v>
      </c>
      <c r="N34">
        <f>'Ind T4'!C95</f>
        <v>-0.87221012694119748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3.3397678923724472</v>
      </c>
      <c r="N36">
        <f>'Ind T4'!C93</f>
        <v>0.8365911684995897</v>
      </c>
    </row>
    <row r="37" spans="12:14" x14ac:dyDescent="0.2">
      <c r="L37" s="13" t="str">
        <f>'Ind T4'!A53</f>
        <v>Electricity and gas</v>
      </c>
      <c r="M37">
        <f>'Ind T4'!B92</f>
        <v>-5.763371713387599</v>
      </c>
      <c r="N37">
        <f>'Ind T4'!C92</f>
        <v>-0.6925299866418988</v>
      </c>
    </row>
    <row r="38" spans="12:14" x14ac:dyDescent="0.2">
      <c r="L38" s="13" t="str">
        <f>'Ind T4'!A52</f>
        <v>Mining and quarrying</v>
      </c>
      <c r="M38">
        <f>'Ind T4'!B91</f>
        <v>-7.7059108016250377</v>
      </c>
      <c r="N38">
        <f>'Ind T4'!C91</f>
        <v>-2.5797546547639549</v>
      </c>
    </row>
    <row r="39" spans="12:14" x14ac:dyDescent="0.2">
      <c r="L39" s="45" t="str">
        <f>'Ind T4'!A51</f>
        <v>Agriculture</v>
      </c>
      <c r="M39">
        <f>'Ind T4'!B90</f>
        <v>-4.9868676718560101</v>
      </c>
      <c r="N39">
        <f>'Ind T4'!C90</f>
        <v>0.16600659545222829</v>
      </c>
    </row>
    <row r="40" spans="12:14" x14ac:dyDescent="0.2">
      <c r="L40" s="1" t="str">
        <f>CONCATENATE("[",'Ind T4'!A50,"]")</f>
        <v>[Primary sector and utilities]</v>
      </c>
      <c r="M40">
        <f>'Ind T4'!B89</f>
        <v>-1.4941378687380324</v>
      </c>
      <c r="N40">
        <f>'Ind T4'!C89</f>
        <v>0.37141455716582783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Hertfordshire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9.2760000000000016</v>
      </c>
      <c r="N5" s="11">
        <f t="shared" ref="N5:AL5" si="1">SUM(N6:N9)</f>
        <v>7.7179999999999982</v>
      </c>
      <c r="O5" s="11">
        <f t="shared" si="1"/>
        <v>9.2469999999999892</v>
      </c>
      <c r="P5" s="11">
        <f t="shared" si="1"/>
        <v>7.4699999999999935</v>
      </c>
      <c r="Q5" s="11">
        <f t="shared" si="1"/>
        <v>8.7460000000000022</v>
      </c>
      <c r="R5" s="11">
        <f t="shared" si="1"/>
        <v>8.93700000000001</v>
      </c>
      <c r="S5" s="11">
        <f t="shared" si="1"/>
        <v>10.218999999999991</v>
      </c>
      <c r="T5" s="11">
        <f t="shared" si="1"/>
        <v>8.145000000000012</v>
      </c>
      <c r="U5" s="11">
        <f t="shared" si="1"/>
        <v>10.404000000000003</v>
      </c>
      <c r="V5" s="11">
        <f t="shared" si="1"/>
        <v>11.177999999999988</v>
      </c>
      <c r="W5" s="11">
        <f t="shared" si="1"/>
        <v>8.289000000000005</v>
      </c>
      <c r="X5" s="11">
        <f t="shared" si="1"/>
        <v>8.2290000000000045</v>
      </c>
      <c r="Y5" s="11">
        <f t="shared" si="1"/>
        <v>8.2229999999999919</v>
      </c>
      <c r="Z5" s="11">
        <f t="shared" si="1"/>
        <v>8.304000000000002</v>
      </c>
      <c r="AA5" s="11">
        <f t="shared" si="1"/>
        <v>8.4799999999999951</v>
      </c>
      <c r="AB5" s="11">
        <f t="shared" si="1"/>
        <v>8.5480000000000089</v>
      </c>
      <c r="AC5" s="11">
        <f t="shared" si="1"/>
        <v>8.5989999999999966</v>
      </c>
      <c r="AD5" s="11">
        <f t="shared" si="1"/>
        <v>8.6329999999999938</v>
      </c>
      <c r="AE5" s="11">
        <f t="shared" si="1"/>
        <v>8.6580000000000155</v>
      </c>
      <c r="AF5" s="11">
        <f t="shared" si="1"/>
        <v>8.6770000000000209</v>
      </c>
      <c r="AG5" s="11">
        <f t="shared" si="1"/>
        <v>8.6940000000000062</v>
      </c>
      <c r="AH5" s="11">
        <f t="shared" si="1"/>
        <v>8.7099999999999955</v>
      </c>
      <c r="AI5" s="11">
        <f t="shared" si="1"/>
        <v>8.7239999999999878</v>
      </c>
      <c r="AJ5" s="11">
        <f t="shared" si="1"/>
        <v>8.7369999999999948</v>
      </c>
      <c r="AK5" s="11">
        <f t="shared" si="1"/>
        <v>8.7489999999999988</v>
      </c>
      <c r="AL5" s="11">
        <f t="shared" si="1"/>
        <v>8.7629999999999981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4.8479999999999981</v>
      </c>
      <c r="N6" s="11">
        <v>3.5329999999999924</v>
      </c>
      <c r="O6" s="11">
        <v>4.5579999999999936</v>
      </c>
      <c r="P6" s="11">
        <v>3.4859999999999922</v>
      </c>
      <c r="Q6" s="11">
        <v>4.6399999999999944</v>
      </c>
      <c r="R6" s="11">
        <v>3.6910000000000105</v>
      </c>
      <c r="S6" s="11">
        <v>4.5109999999999904</v>
      </c>
      <c r="T6" s="11">
        <v>2.576000000000001</v>
      </c>
      <c r="U6" s="11">
        <v>3.249999999999992</v>
      </c>
      <c r="V6" s="11">
        <v>4.9560000000000004</v>
      </c>
      <c r="W6" s="11">
        <v>2.8580000000000005</v>
      </c>
      <c r="X6" s="11">
        <v>2.894999999999996</v>
      </c>
      <c r="Y6" s="11">
        <v>2.9369999999999981</v>
      </c>
      <c r="Z6" s="11">
        <v>2.9710000000000005</v>
      </c>
      <c r="AA6" s="11">
        <v>3.0039999999999956</v>
      </c>
      <c r="AB6" s="11">
        <v>2.9940000000000015</v>
      </c>
      <c r="AC6" s="11">
        <v>2.9879999999999938</v>
      </c>
      <c r="AD6" s="11">
        <v>2.9809999999999932</v>
      </c>
      <c r="AE6" s="11">
        <v>2.9739999999999984</v>
      </c>
      <c r="AF6" s="11">
        <v>2.9669999999999992</v>
      </c>
      <c r="AG6" s="11">
        <v>2.9610000000000065</v>
      </c>
      <c r="AH6" s="11">
        <v>2.9549999999999965</v>
      </c>
      <c r="AI6" s="11">
        <v>2.9489999999999976</v>
      </c>
      <c r="AJ6" s="11">
        <v>2.9419999999999988</v>
      </c>
      <c r="AK6" s="172">
        <v>2.9359999999999999</v>
      </c>
      <c r="AL6" s="11">
        <v>2.9299999999999957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0.14700000000000055</v>
      </c>
      <c r="N7" s="11">
        <v>0.21700000000000028</v>
      </c>
      <c r="O7" s="11">
        <v>6.7999999999999686E-2</v>
      </c>
      <c r="P7" s="11">
        <v>9.1999999999999915E-2</v>
      </c>
      <c r="Q7" s="11">
        <v>9.2000000000000165E-2</v>
      </c>
      <c r="R7" s="11">
        <v>0.221</v>
      </c>
      <c r="S7" s="11">
        <v>9.899999999999988E-2</v>
      </c>
      <c r="T7" s="11">
        <v>0.3189999999999989</v>
      </c>
      <c r="U7" s="11">
        <v>0.21000000000000077</v>
      </c>
      <c r="V7" s="11">
        <v>0.12199999999999987</v>
      </c>
      <c r="W7" s="11">
        <v>0.14800000000000055</v>
      </c>
      <c r="X7" s="11">
        <v>0.14300000000000015</v>
      </c>
      <c r="Y7" s="11">
        <v>0.14100000000000013</v>
      </c>
      <c r="Z7" s="11">
        <v>0.13699999999999979</v>
      </c>
      <c r="AA7" s="11">
        <v>0.13199999999999987</v>
      </c>
      <c r="AB7" s="11">
        <v>0.12800000000000006</v>
      </c>
      <c r="AC7" s="11">
        <v>0.12500000000000011</v>
      </c>
      <c r="AD7" s="11">
        <v>0.12200000000000015</v>
      </c>
      <c r="AE7" s="11">
        <v>0.11900000000000024</v>
      </c>
      <c r="AF7" s="11">
        <v>0.11599999999999983</v>
      </c>
      <c r="AG7" s="11">
        <v>0.11300000000000046</v>
      </c>
      <c r="AH7" s="11">
        <v>0.10999999999999971</v>
      </c>
      <c r="AI7" s="11">
        <v>0.10699999999999996</v>
      </c>
      <c r="AJ7" s="11">
        <v>0.10500000000000034</v>
      </c>
      <c r="AK7" s="172">
        <v>0.10200000000000001</v>
      </c>
      <c r="AL7" s="11">
        <v>0.10000000000000012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0.95700000000000218</v>
      </c>
      <c r="N8" s="11">
        <v>1.0940000000000036</v>
      </c>
      <c r="O8" s="11">
        <v>1.1069999999999982</v>
      </c>
      <c r="P8" s="11">
        <v>1.2389999999999977</v>
      </c>
      <c r="Q8" s="11">
        <v>1.1990000000000012</v>
      </c>
      <c r="R8" s="11">
        <v>1.4679999999999944</v>
      </c>
      <c r="S8" s="11">
        <v>1.1649999999999987</v>
      </c>
      <c r="T8" s="11">
        <v>1.5760000000000045</v>
      </c>
      <c r="U8" s="11">
        <v>1.7930000000000004</v>
      </c>
      <c r="V8" s="11">
        <v>1.2580000000000011</v>
      </c>
      <c r="W8" s="11">
        <v>1.0909999999999991</v>
      </c>
      <c r="X8" s="11">
        <v>1.0640000000000034</v>
      </c>
      <c r="Y8" s="11">
        <v>1.0370000000000004</v>
      </c>
      <c r="Z8" s="11">
        <v>1.0289999999999977</v>
      </c>
      <c r="AA8" s="11">
        <v>1.0240000000000014</v>
      </c>
      <c r="AB8" s="11">
        <v>1.0199999999999998</v>
      </c>
      <c r="AC8" s="11">
        <v>1.0159999999999998</v>
      </c>
      <c r="AD8" s="11">
        <v>1.0119999999999989</v>
      </c>
      <c r="AE8" s="11">
        <v>1.0080000000000013</v>
      </c>
      <c r="AF8" s="11">
        <v>1.0040000000000011</v>
      </c>
      <c r="AG8" s="11">
        <v>0.99999999999999956</v>
      </c>
      <c r="AH8" s="11">
        <v>0.99699999999999911</v>
      </c>
      <c r="AI8" s="11">
        <v>0.99299999999999966</v>
      </c>
      <c r="AJ8" s="11">
        <v>0.99000000000000099</v>
      </c>
      <c r="AK8" s="172">
        <v>0.98600000000000032</v>
      </c>
      <c r="AL8" s="11">
        <v>0.98299999999999987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3.3240000000000012</v>
      </c>
      <c r="N9" s="11">
        <v>2.8740000000000028</v>
      </c>
      <c r="O9" s="11">
        <v>3.5139999999999971</v>
      </c>
      <c r="P9" s="11">
        <v>2.6530000000000036</v>
      </c>
      <c r="Q9" s="11">
        <v>2.8150000000000057</v>
      </c>
      <c r="R9" s="11">
        <v>3.5570000000000048</v>
      </c>
      <c r="S9" s="11">
        <v>4.444</v>
      </c>
      <c r="T9" s="11">
        <v>3.6740000000000075</v>
      </c>
      <c r="U9" s="11">
        <v>5.1510000000000113</v>
      </c>
      <c r="V9" s="11">
        <v>4.8419999999999872</v>
      </c>
      <c r="W9" s="11">
        <v>4.1920000000000046</v>
      </c>
      <c r="X9" s="11">
        <v>4.1270000000000051</v>
      </c>
      <c r="Y9" s="11">
        <v>4.1079999999999934</v>
      </c>
      <c r="Z9" s="11">
        <v>4.1670000000000034</v>
      </c>
      <c r="AA9" s="11">
        <v>4.3199999999999985</v>
      </c>
      <c r="AB9" s="11">
        <v>4.4060000000000086</v>
      </c>
      <c r="AC9" s="11">
        <v>4.4700000000000042</v>
      </c>
      <c r="AD9" s="11">
        <v>4.5180000000000016</v>
      </c>
      <c r="AE9" s="11">
        <v>4.5570000000000164</v>
      </c>
      <c r="AF9" s="11">
        <v>4.5900000000000212</v>
      </c>
      <c r="AG9" s="11">
        <v>4.6199999999999983</v>
      </c>
      <c r="AH9" s="11">
        <v>4.6479999999999997</v>
      </c>
      <c r="AI9" s="11">
        <v>4.6749999999999909</v>
      </c>
      <c r="AJ9" s="11">
        <v>4.6999999999999948</v>
      </c>
      <c r="AK9" s="172">
        <v>4.7249999999999996</v>
      </c>
      <c r="AL9" s="11">
        <v>4.7500000000000018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38.095999999999961</v>
      </c>
      <c r="N11" s="11">
        <f t="shared" si="2"/>
        <v>37.92700000000012</v>
      </c>
      <c r="O11" s="11">
        <f t="shared" si="2"/>
        <v>40.29300000000012</v>
      </c>
      <c r="P11" s="11">
        <f t="shared" si="2"/>
        <v>38.377000000000059</v>
      </c>
      <c r="Q11" s="11">
        <f t="shared" si="2"/>
        <v>38.815000000000047</v>
      </c>
      <c r="R11" s="11">
        <f t="shared" ref="R11" si="3">SUM(R12:R14)</f>
        <v>38.677999999999976</v>
      </c>
      <c r="S11" s="11">
        <f t="shared" ref="S11" si="4">SUM(S12:S14)</f>
        <v>39.759000000000029</v>
      </c>
      <c r="T11" s="11">
        <f t="shared" ref="T11" si="5">SUM(T12:T14)</f>
        <v>40.76699999999996</v>
      </c>
      <c r="U11" s="11">
        <f t="shared" ref="U11" si="6">SUM(U12:U14)</f>
        <v>38.672000000000068</v>
      </c>
      <c r="V11" s="11">
        <f t="shared" ref="V11" si="7">SUM(V12:V14)</f>
        <v>38.89899999999998</v>
      </c>
      <c r="W11" s="11">
        <f t="shared" ref="W11" si="8">SUM(W12:W14)</f>
        <v>37.656999999999961</v>
      </c>
      <c r="X11" s="11">
        <f t="shared" ref="X11" si="9">SUM(X12:X14)</f>
        <v>37.524000000000065</v>
      </c>
      <c r="Y11" s="11">
        <f t="shared" ref="Y11" si="10">SUM(Y12:Y14)</f>
        <v>37.144999999999953</v>
      </c>
      <c r="Z11" s="11">
        <f t="shared" ref="Z11" si="11">SUM(Z12:Z14)</f>
        <v>36.732999999999954</v>
      </c>
      <c r="AA11" s="11">
        <f t="shared" ref="AA11" si="12">SUM(AA12:AA14)</f>
        <v>36.4759999999999</v>
      </c>
      <c r="AB11" s="11">
        <f t="shared" ref="AB11" si="13">SUM(AB12:AB14)</f>
        <v>36.112000000000052</v>
      </c>
      <c r="AC11" s="11">
        <f t="shared" ref="AC11" si="14">SUM(AC12:AC14)</f>
        <v>35.76400000000001</v>
      </c>
      <c r="AD11" s="11">
        <f>SUM(AD12:AD14)</f>
        <v>35.414000000000044</v>
      </c>
      <c r="AE11" s="11">
        <f t="shared" ref="AE11" si="15">SUM(AE12:AE14)</f>
        <v>35.076000000000008</v>
      </c>
      <c r="AF11" s="11">
        <f t="shared" ref="AF11" si="16">SUM(AF12:AF14)</f>
        <v>34.746000000000038</v>
      </c>
      <c r="AG11" s="11">
        <f t="shared" ref="AG11:AL11" si="17">SUM(AG12:AG14)</f>
        <v>34.453999999999965</v>
      </c>
      <c r="AH11" s="11">
        <f t="shared" si="17"/>
        <v>34.151999999999994</v>
      </c>
      <c r="AI11" s="11">
        <f t="shared" si="17"/>
        <v>33.856999999999978</v>
      </c>
      <c r="AJ11" s="11">
        <f t="shared" si="17"/>
        <v>33.568000000000026</v>
      </c>
      <c r="AK11" s="11">
        <f t="shared" si="17"/>
        <v>33.288000000000032</v>
      </c>
      <c r="AL11" s="11">
        <f t="shared" si="17"/>
        <v>33.019999999999996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1.9309999999999943</v>
      </c>
      <c r="N12" s="11">
        <v>1.7769999999999966</v>
      </c>
      <c r="O12" s="11">
        <v>2.0229999999999988</v>
      </c>
      <c r="P12" s="11">
        <v>1.8629999999999984</v>
      </c>
      <c r="Q12" s="11">
        <v>2.7750000000000035</v>
      </c>
      <c r="R12" s="11">
        <v>2.9280000000000106</v>
      </c>
      <c r="S12" s="11">
        <v>3.1780000000000039</v>
      </c>
      <c r="T12" s="11">
        <v>4.0410000000000137</v>
      </c>
      <c r="U12" s="11">
        <v>3.774999999999995</v>
      </c>
      <c r="V12" s="11">
        <v>3.4059999999999895</v>
      </c>
      <c r="W12" s="11">
        <v>3.2860000000000134</v>
      </c>
      <c r="X12" s="11">
        <v>3.3529999999999966</v>
      </c>
      <c r="Y12" s="11">
        <v>3.4319999999999991</v>
      </c>
      <c r="Z12" s="11">
        <v>3.4750000000000156</v>
      </c>
      <c r="AA12" s="11">
        <v>3.5099999999999971</v>
      </c>
      <c r="AB12" s="11">
        <v>3.5399999999999943</v>
      </c>
      <c r="AC12" s="11">
        <v>3.5609999999999937</v>
      </c>
      <c r="AD12" s="11">
        <v>3.5820000000000101</v>
      </c>
      <c r="AE12" s="11">
        <v>3.6039999999999979</v>
      </c>
      <c r="AF12" s="11">
        <v>3.624000000000009</v>
      </c>
      <c r="AG12" s="11">
        <v>3.6479999999999952</v>
      </c>
      <c r="AH12" s="11">
        <v>3.6719999999999948</v>
      </c>
      <c r="AI12" s="11">
        <v>3.6949999999999976</v>
      </c>
      <c r="AJ12" s="11">
        <v>3.7159999999999931</v>
      </c>
      <c r="AK12" s="172">
        <v>3.7369999999999997</v>
      </c>
      <c r="AL12" s="11">
        <v>3.7559999999999967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8.6769999999999836</v>
      </c>
      <c r="N13" s="11">
        <v>7.0969999999999951</v>
      </c>
      <c r="O13" s="11">
        <v>7.4590000000000085</v>
      </c>
      <c r="P13" s="11">
        <v>8.1890000000000267</v>
      </c>
      <c r="Q13" s="11">
        <v>7.222999999999999</v>
      </c>
      <c r="R13" s="11">
        <v>7.8189999999999928</v>
      </c>
      <c r="S13" s="11">
        <v>7.6959999999999953</v>
      </c>
      <c r="T13" s="11">
        <v>7.9800000000000022</v>
      </c>
      <c r="U13" s="11">
        <v>7.9089999999999989</v>
      </c>
      <c r="V13" s="11">
        <v>7.1640000000000006</v>
      </c>
      <c r="W13" s="11">
        <v>6.8979999999999917</v>
      </c>
      <c r="X13" s="11">
        <v>7.016000000000008</v>
      </c>
      <c r="Y13" s="11">
        <v>6.9689999999999825</v>
      </c>
      <c r="Z13" s="11">
        <v>6.9539999999999669</v>
      </c>
      <c r="AA13" s="11">
        <v>6.9179999999999966</v>
      </c>
      <c r="AB13" s="11">
        <v>6.8600000000000101</v>
      </c>
      <c r="AC13" s="11">
        <v>6.7630000000000239</v>
      </c>
      <c r="AD13" s="11">
        <v>6.6650000000000009</v>
      </c>
      <c r="AE13" s="11">
        <v>6.5679999999999836</v>
      </c>
      <c r="AF13" s="11">
        <v>6.4709999999999734</v>
      </c>
      <c r="AG13" s="11">
        <v>6.3799999999999857</v>
      </c>
      <c r="AH13" s="11">
        <v>6.2859999999999916</v>
      </c>
      <c r="AI13" s="11">
        <v>6.1920000000000037</v>
      </c>
      <c r="AJ13" s="11">
        <v>6.0979999999999883</v>
      </c>
      <c r="AK13" s="172">
        <v>6.0039999999999916</v>
      </c>
      <c r="AL13" s="11">
        <v>5.910000000000009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27.487999999999985</v>
      </c>
      <c r="N14" s="11">
        <v>29.053000000000129</v>
      </c>
      <c r="O14" s="11">
        <v>30.811000000000117</v>
      </c>
      <c r="P14" s="11">
        <v>28.325000000000035</v>
      </c>
      <c r="Q14" s="11">
        <v>28.817000000000046</v>
      </c>
      <c r="R14" s="11">
        <v>27.930999999999973</v>
      </c>
      <c r="S14" s="11">
        <v>28.88500000000003</v>
      </c>
      <c r="T14" s="11">
        <v>28.745999999999945</v>
      </c>
      <c r="U14" s="11">
        <v>26.988000000000078</v>
      </c>
      <c r="V14" s="11">
        <v>28.32899999999999</v>
      </c>
      <c r="W14" s="11">
        <v>27.472999999999956</v>
      </c>
      <c r="X14" s="11">
        <v>27.155000000000062</v>
      </c>
      <c r="Y14" s="11">
        <v>26.743999999999971</v>
      </c>
      <c r="Z14" s="11">
        <v>26.30399999999997</v>
      </c>
      <c r="AA14" s="11">
        <v>26.047999999999906</v>
      </c>
      <c r="AB14" s="11">
        <v>25.712000000000046</v>
      </c>
      <c r="AC14" s="11">
        <v>25.439999999999994</v>
      </c>
      <c r="AD14" s="11">
        <v>25.167000000000037</v>
      </c>
      <c r="AE14" s="11">
        <v>24.904000000000025</v>
      </c>
      <c r="AF14" s="11">
        <v>24.651000000000057</v>
      </c>
      <c r="AG14" s="11">
        <v>24.425999999999988</v>
      </c>
      <c r="AH14" s="11">
        <v>24.194000000000006</v>
      </c>
      <c r="AI14" s="11">
        <v>23.969999999999978</v>
      </c>
      <c r="AJ14" s="11">
        <v>23.75400000000004</v>
      </c>
      <c r="AK14" s="172">
        <v>23.547000000000043</v>
      </c>
      <c r="AL14" s="11">
        <v>23.353999999999992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48.311</v>
      </c>
      <c r="N16" s="11">
        <v>50.22500000000008</v>
      </c>
      <c r="O16" s="11">
        <v>48.737999999999978</v>
      </c>
      <c r="P16" s="11">
        <v>48.654999999999994</v>
      </c>
      <c r="Q16" s="11">
        <v>52.76</v>
      </c>
      <c r="R16" s="11">
        <v>55.168999999999897</v>
      </c>
      <c r="S16" s="11">
        <v>56.900999999999996</v>
      </c>
      <c r="T16" s="11">
        <v>58.359999999999978</v>
      </c>
      <c r="U16" s="11">
        <v>58.458999999999946</v>
      </c>
      <c r="V16" s="11">
        <v>56.964999999999876</v>
      </c>
      <c r="W16" s="11">
        <v>66.662999999999997</v>
      </c>
      <c r="X16" s="11">
        <v>66.256</v>
      </c>
      <c r="Y16" s="11">
        <v>67.57099999999997</v>
      </c>
      <c r="Z16" s="11">
        <v>70.445999999999884</v>
      </c>
      <c r="AA16" s="11">
        <v>72.655000000000101</v>
      </c>
      <c r="AB16" s="11">
        <v>73.63799999999955</v>
      </c>
      <c r="AC16" s="11">
        <v>74.541000000000338</v>
      </c>
      <c r="AD16" s="11">
        <v>75.277000000000001</v>
      </c>
      <c r="AE16" s="11">
        <v>76.108999999999995</v>
      </c>
      <c r="AF16" s="11">
        <v>76.90599999999985</v>
      </c>
      <c r="AG16" s="11">
        <v>77.811000000000092</v>
      </c>
      <c r="AH16" s="11">
        <v>78.738999999999848</v>
      </c>
      <c r="AI16" s="11">
        <v>79.694999999999851</v>
      </c>
      <c r="AJ16" s="11">
        <v>80.674000000000149</v>
      </c>
      <c r="AK16" s="172">
        <v>81.669999999999717</v>
      </c>
      <c r="AL16" s="11">
        <v>82.681999999999903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172.25200000000029</v>
      </c>
      <c r="N18" s="11">
        <f t="shared" ref="N18:AL18" si="18">SUM(N19:N21)</f>
        <v>178.38200000000001</v>
      </c>
      <c r="O18" s="11">
        <f t="shared" si="18"/>
        <v>175.37900000000019</v>
      </c>
      <c r="P18" s="11">
        <f t="shared" si="18"/>
        <v>170.31200000000044</v>
      </c>
      <c r="Q18" s="11">
        <f t="shared" si="18"/>
        <v>172.8270000000002</v>
      </c>
      <c r="R18" s="11">
        <f t="shared" si="18"/>
        <v>170.26800000000014</v>
      </c>
      <c r="S18" s="11">
        <f t="shared" si="18"/>
        <v>179.70599999999985</v>
      </c>
      <c r="T18" s="11">
        <f t="shared" si="18"/>
        <v>187.47500000000011</v>
      </c>
      <c r="U18" s="11">
        <f t="shared" si="18"/>
        <v>191.32099999999983</v>
      </c>
      <c r="V18" s="11">
        <f t="shared" si="18"/>
        <v>185.11100000000005</v>
      </c>
      <c r="W18" s="11">
        <f t="shared" si="18"/>
        <v>182.10600000000017</v>
      </c>
      <c r="X18" s="11">
        <f t="shared" si="18"/>
        <v>181.67999999999984</v>
      </c>
      <c r="Y18" s="11">
        <f t="shared" si="18"/>
        <v>182.63599999999974</v>
      </c>
      <c r="Z18" s="11">
        <f t="shared" si="18"/>
        <v>183.87199999999984</v>
      </c>
      <c r="AA18" s="11">
        <f t="shared" si="18"/>
        <v>185.3900000000001</v>
      </c>
      <c r="AB18" s="11">
        <f t="shared" si="18"/>
        <v>186.61400000000009</v>
      </c>
      <c r="AC18" s="11">
        <f t="shared" si="18"/>
        <v>187.56799999999981</v>
      </c>
      <c r="AD18" s="11">
        <f t="shared" si="18"/>
        <v>188.42600000000004</v>
      </c>
      <c r="AE18" s="11">
        <f t="shared" si="18"/>
        <v>189.23500000000027</v>
      </c>
      <c r="AF18" s="11">
        <f t="shared" si="18"/>
        <v>190.01400000000018</v>
      </c>
      <c r="AG18" s="11">
        <f t="shared" si="18"/>
        <v>190.80599999999993</v>
      </c>
      <c r="AH18" s="11">
        <f t="shared" si="18"/>
        <v>191.58599999999996</v>
      </c>
      <c r="AI18" s="11">
        <f t="shared" si="18"/>
        <v>192.35099999999994</v>
      </c>
      <c r="AJ18" s="11">
        <f t="shared" si="18"/>
        <v>193.13199999999972</v>
      </c>
      <c r="AK18" s="11">
        <f t="shared" si="18"/>
        <v>193.88999999999996</v>
      </c>
      <c r="AL18" s="11">
        <f t="shared" si="18"/>
        <v>194.6369999999998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117.71500000000024</v>
      </c>
      <c r="N19" s="11">
        <v>122.6480000000001</v>
      </c>
      <c r="O19" s="11">
        <v>119.40000000000003</v>
      </c>
      <c r="P19" s="11">
        <v>113.27400000000041</v>
      </c>
      <c r="Q19" s="11">
        <v>112.97300000000028</v>
      </c>
      <c r="R19" s="11">
        <v>111.16000000000021</v>
      </c>
      <c r="S19" s="11">
        <v>112.02199999999976</v>
      </c>
      <c r="T19" s="11">
        <v>117.12900000000015</v>
      </c>
      <c r="U19" s="11">
        <v>117.25199999999998</v>
      </c>
      <c r="V19" s="11">
        <v>114.40599999999996</v>
      </c>
      <c r="W19" s="11">
        <v>112.03900000000009</v>
      </c>
      <c r="X19" s="11">
        <v>112.72199999999987</v>
      </c>
      <c r="Y19" s="11">
        <v>112.99499999999981</v>
      </c>
      <c r="Z19" s="11">
        <v>113.05800000000001</v>
      </c>
      <c r="AA19" s="11">
        <v>113.27800000000008</v>
      </c>
      <c r="AB19" s="11">
        <v>113.53200000000001</v>
      </c>
      <c r="AC19" s="11">
        <v>113.68299999999994</v>
      </c>
      <c r="AD19" s="11">
        <v>113.80500000000001</v>
      </c>
      <c r="AE19" s="11">
        <v>113.91500000000015</v>
      </c>
      <c r="AF19" s="11">
        <v>114.01800000000007</v>
      </c>
      <c r="AG19" s="11">
        <v>114.14299999999999</v>
      </c>
      <c r="AH19" s="11">
        <v>114.28</v>
      </c>
      <c r="AI19" s="11">
        <v>114.41699999999989</v>
      </c>
      <c r="AJ19" s="11">
        <v>114.59099999999978</v>
      </c>
      <c r="AK19" s="172">
        <v>114.76100000000005</v>
      </c>
      <c r="AL19" s="11">
        <v>114.93399999999995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23.591000000000008</v>
      </c>
      <c r="N20" s="11">
        <v>23.164999999999939</v>
      </c>
      <c r="O20" s="11">
        <v>22.093000000000092</v>
      </c>
      <c r="P20" s="11">
        <v>23.617999999999991</v>
      </c>
      <c r="Q20" s="11">
        <v>22.437999999999885</v>
      </c>
      <c r="R20" s="11">
        <v>22.177999999999969</v>
      </c>
      <c r="S20" s="11">
        <v>28.880000000000056</v>
      </c>
      <c r="T20" s="11">
        <v>30.790999999999986</v>
      </c>
      <c r="U20" s="11">
        <v>34.583999999999939</v>
      </c>
      <c r="V20" s="11">
        <v>30.617000000000047</v>
      </c>
      <c r="W20" s="11">
        <v>29.308000000000099</v>
      </c>
      <c r="X20" s="11">
        <v>30.695999999999923</v>
      </c>
      <c r="Y20" s="11">
        <v>30.977999999999987</v>
      </c>
      <c r="Z20" s="11">
        <v>31.15199999999988</v>
      </c>
      <c r="AA20" s="11">
        <v>31.359999999999996</v>
      </c>
      <c r="AB20" s="11">
        <v>31.497000000000057</v>
      </c>
      <c r="AC20" s="11">
        <v>31.584999999999912</v>
      </c>
      <c r="AD20" s="11">
        <v>31.668999999999919</v>
      </c>
      <c r="AE20" s="11">
        <v>31.751000000000062</v>
      </c>
      <c r="AF20" s="11">
        <v>31.83500000000009</v>
      </c>
      <c r="AG20" s="11">
        <v>31.924999999999965</v>
      </c>
      <c r="AH20" s="11">
        <v>32.007000000000026</v>
      </c>
      <c r="AI20" s="11">
        <v>32.088000000000065</v>
      </c>
      <c r="AJ20" s="11">
        <v>32.165000000000035</v>
      </c>
      <c r="AK20" s="172">
        <v>32.238999999999983</v>
      </c>
      <c r="AL20" s="11">
        <v>32.31299999999996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30.946000000000019</v>
      </c>
      <c r="N21" s="11">
        <v>32.568999999999974</v>
      </c>
      <c r="O21" s="11">
        <v>33.886000000000053</v>
      </c>
      <c r="P21" s="11">
        <v>33.420000000000051</v>
      </c>
      <c r="Q21" s="11">
        <v>37.416000000000032</v>
      </c>
      <c r="R21" s="11">
        <v>36.929999999999964</v>
      </c>
      <c r="S21" s="11">
        <v>38.804000000000023</v>
      </c>
      <c r="T21" s="11">
        <v>39.554999999999971</v>
      </c>
      <c r="U21" s="11">
        <v>39.4849999999999</v>
      </c>
      <c r="V21" s="11">
        <v>40.088000000000022</v>
      </c>
      <c r="W21" s="11">
        <v>40.758999999999986</v>
      </c>
      <c r="X21" s="11">
        <v>38.262000000000043</v>
      </c>
      <c r="Y21" s="11">
        <v>38.66299999999994</v>
      </c>
      <c r="Z21" s="11">
        <v>39.661999999999964</v>
      </c>
      <c r="AA21" s="11">
        <v>40.752000000000031</v>
      </c>
      <c r="AB21" s="11">
        <v>41.585000000000051</v>
      </c>
      <c r="AC21" s="11">
        <v>42.299999999999955</v>
      </c>
      <c r="AD21" s="11">
        <v>42.952000000000112</v>
      </c>
      <c r="AE21" s="11">
        <v>43.569000000000052</v>
      </c>
      <c r="AF21" s="11">
        <v>44.161000000000023</v>
      </c>
      <c r="AG21" s="11">
        <v>44.737999999999971</v>
      </c>
      <c r="AH21" s="11">
        <v>45.298999999999928</v>
      </c>
      <c r="AI21" s="11">
        <v>45.846000000000018</v>
      </c>
      <c r="AJ21" s="11">
        <v>46.375999999999905</v>
      </c>
      <c r="AK21" s="172">
        <v>46.88999999999993</v>
      </c>
      <c r="AL21" s="11">
        <v>47.389999999999894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212.91700000000023</v>
      </c>
      <c r="N23" s="11">
        <f t="shared" ref="N23:AL23" si="19">SUM(N24:N31)</f>
        <v>198.98299999999998</v>
      </c>
      <c r="O23" s="11">
        <f t="shared" si="19"/>
        <v>224.59599999999946</v>
      </c>
      <c r="P23" s="11">
        <f t="shared" si="19"/>
        <v>237.52100000000002</v>
      </c>
      <c r="Q23" s="11">
        <f t="shared" si="19"/>
        <v>253.97899999999998</v>
      </c>
      <c r="R23" s="11">
        <f t="shared" si="19"/>
        <v>268.24299999999988</v>
      </c>
      <c r="S23" s="11">
        <f t="shared" si="19"/>
        <v>258.8829999999997</v>
      </c>
      <c r="T23" s="11">
        <f t="shared" si="19"/>
        <v>283.11500000000001</v>
      </c>
      <c r="U23" s="11">
        <f t="shared" si="19"/>
        <v>282.56399999999985</v>
      </c>
      <c r="V23" s="11">
        <f t="shared" si="19"/>
        <v>301.65699999999975</v>
      </c>
      <c r="W23" s="11">
        <f t="shared" si="19"/>
        <v>296.3090000000002</v>
      </c>
      <c r="X23" s="11">
        <f t="shared" si="19"/>
        <v>299.45900000000034</v>
      </c>
      <c r="Y23" s="11">
        <f t="shared" si="19"/>
        <v>300.96999999999997</v>
      </c>
      <c r="Z23" s="11">
        <f t="shared" si="19"/>
        <v>302.91700000000026</v>
      </c>
      <c r="AA23" s="11">
        <f t="shared" si="19"/>
        <v>305.202</v>
      </c>
      <c r="AB23" s="11">
        <f t="shared" si="19"/>
        <v>306.9170000000002</v>
      </c>
      <c r="AC23" s="11">
        <f t="shared" si="19"/>
        <v>308.67699999999996</v>
      </c>
      <c r="AD23" s="11">
        <f t="shared" si="19"/>
        <v>310.39500000000004</v>
      </c>
      <c r="AE23" s="11">
        <f t="shared" si="19"/>
        <v>312.1049999999999</v>
      </c>
      <c r="AF23" s="11">
        <f t="shared" si="19"/>
        <v>313.82600000000025</v>
      </c>
      <c r="AG23" s="11">
        <f t="shared" si="19"/>
        <v>315.58900000000006</v>
      </c>
      <c r="AH23" s="11">
        <f t="shared" si="19"/>
        <v>317.30499999999961</v>
      </c>
      <c r="AI23" s="11">
        <f t="shared" si="19"/>
        <v>319.02800000000008</v>
      </c>
      <c r="AJ23" s="11">
        <f t="shared" si="19"/>
        <v>320.74400000000003</v>
      </c>
      <c r="AK23" s="11">
        <f t="shared" si="19"/>
        <v>322.45300000000003</v>
      </c>
      <c r="AL23" s="11">
        <f t="shared" si="19"/>
        <v>324.15699999999993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4.4089999999999989</v>
      </c>
      <c r="N24" s="11">
        <v>5.0000000000000027</v>
      </c>
      <c r="O24" s="11">
        <v>5.5509999999999984</v>
      </c>
      <c r="P24" s="11">
        <v>5.0860000000000047</v>
      </c>
      <c r="Q24" s="11">
        <v>5.266</v>
      </c>
      <c r="R24" s="11">
        <v>9.4000000000000163</v>
      </c>
      <c r="S24" s="11">
        <v>7.6879999999999908</v>
      </c>
      <c r="T24" s="11">
        <v>6.997999999999986</v>
      </c>
      <c r="U24" s="11">
        <v>7.9379999999999953</v>
      </c>
      <c r="V24" s="11">
        <v>8.7200000000000024</v>
      </c>
      <c r="W24" s="11">
        <v>9.3279999999999976</v>
      </c>
      <c r="X24" s="11">
        <v>9.1849999999999703</v>
      </c>
      <c r="Y24" s="11">
        <v>9.1310000000000002</v>
      </c>
      <c r="Z24" s="11">
        <v>9.0700000000000163</v>
      </c>
      <c r="AA24" s="11">
        <v>9.0269999999999939</v>
      </c>
      <c r="AB24" s="11">
        <v>9.0279999999999774</v>
      </c>
      <c r="AC24" s="11">
        <v>9.0169999999999586</v>
      </c>
      <c r="AD24" s="11">
        <v>9.0060000000000002</v>
      </c>
      <c r="AE24" s="11">
        <v>8.9949999999999903</v>
      </c>
      <c r="AF24" s="11">
        <v>8.9840000000000106</v>
      </c>
      <c r="AG24" s="11">
        <v>8.9699999999999989</v>
      </c>
      <c r="AH24" s="11">
        <v>8.9570000000000061</v>
      </c>
      <c r="AI24" s="11">
        <v>8.9439999999999991</v>
      </c>
      <c r="AJ24" s="11">
        <v>8.9310000000000063</v>
      </c>
      <c r="AK24" s="172">
        <v>8.9179999999999744</v>
      </c>
      <c r="AL24" s="11">
        <v>8.9050000000000153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22.480000000000043</v>
      </c>
      <c r="N25" s="11">
        <v>22.151999999999944</v>
      </c>
      <c r="O25" s="11">
        <v>26.037999999999869</v>
      </c>
      <c r="P25" s="11">
        <v>25.631999999999948</v>
      </c>
      <c r="Q25" s="11">
        <v>29.551999999999847</v>
      </c>
      <c r="R25" s="11">
        <v>26.560999999999943</v>
      </c>
      <c r="S25" s="11">
        <v>28.171000000000017</v>
      </c>
      <c r="T25" s="11">
        <v>30.922000000000036</v>
      </c>
      <c r="U25" s="11">
        <v>24.851999999999904</v>
      </c>
      <c r="V25" s="11">
        <v>27.285</v>
      </c>
      <c r="W25" s="11">
        <v>27.015999999999988</v>
      </c>
      <c r="X25" s="11">
        <v>27.265000000000065</v>
      </c>
      <c r="Y25" s="11">
        <v>27.406999999999979</v>
      </c>
      <c r="Z25" s="11">
        <v>27.740000000000062</v>
      </c>
      <c r="AA25" s="11">
        <v>28.003000000000014</v>
      </c>
      <c r="AB25" s="11">
        <v>28.227000000000036</v>
      </c>
      <c r="AC25" s="11">
        <v>28.42100000000011</v>
      </c>
      <c r="AD25" s="11">
        <v>28.577000000000155</v>
      </c>
      <c r="AE25" s="11">
        <v>28.72100000000006</v>
      </c>
      <c r="AF25" s="11">
        <v>28.863000000000053</v>
      </c>
      <c r="AG25" s="11">
        <v>29.014999999999965</v>
      </c>
      <c r="AH25" s="11">
        <v>29.163999999999959</v>
      </c>
      <c r="AI25" s="11">
        <v>29.307000000000031</v>
      </c>
      <c r="AJ25" s="11">
        <v>29.439999999999976</v>
      </c>
      <c r="AK25" s="172">
        <v>29.561000000000035</v>
      </c>
      <c r="AL25" s="11">
        <v>29.670000000000009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13.248000000000008</v>
      </c>
      <c r="N26" s="11">
        <v>14.827999999999996</v>
      </c>
      <c r="O26" s="11">
        <v>14.186000000000012</v>
      </c>
      <c r="P26" s="11">
        <v>15.12400000000004</v>
      </c>
      <c r="Q26" s="11">
        <v>16.331</v>
      </c>
      <c r="R26" s="11">
        <v>14.366999999999996</v>
      </c>
      <c r="S26" s="11">
        <v>13.988999999999983</v>
      </c>
      <c r="T26" s="11">
        <v>13.004</v>
      </c>
      <c r="U26" s="11">
        <v>14.522999999999987</v>
      </c>
      <c r="V26" s="11">
        <v>16.154000000000014</v>
      </c>
      <c r="W26" s="11">
        <v>16.655999999999977</v>
      </c>
      <c r="X26" s="11">
        <v>16.834000000000028</v>
      </c>
      <c r="Y26" s="11">
        <v>16.676999999999996</v>
      </c>
      <c r="Z26" s="11">
        <v>16.474000000000004</v>
      </c>
      <c r="AA26" s="11">
        <v>16.257999999999974</v>
      </c>
      <c r="AB26" s="11">
        <v>16.093000000000007</v>
      </c>
      <c r="AC26" s="11">
        <v>15.944999999999995</v>
      </c>
      <c r="AD26" s="11">
        <v>15.795999999999989</v>
      </c>
      <c r="AE26" s="11">
        <v>15.647000000000027</v>
      </c>
      <c r="AF26" s="11">
        <v>15.499000000000006</v>
      </c>
      <c r="AG26" s="11">
        <v>15.352000000000029</v>
      </c>
      <c r="AH26" s="11">
        <v>15.198999999999995</v>
      </c>
      <c r="AI26" s="11">
        <v>15.047000000000017</v>
      </c>
      <c r="AJ26" s="11">
        <v>14.896999999999995</v>
      </c>
      <c r="AK26" s="172">
        <v>14.747000000000032</v>
      </c>
      <c r="AL26" s="11">
        <v>14.597999999999965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12.682000000000032</v>
      </c>
      <c r="N27" s="11">
        <v>8.9949999999999779</v>
      </c>
      <c r="O27" s="11">
        <v>9.3860000000000099</v>
      </c>
      <c r="P27" s="11">
        <v>11.405000000000001</v>
      </c>
      <c r="Q27" s="11">
        <v>8.3909999999999947</v>
      </c>
      <c r="R27" s="11">
        <v>10.263000000000018</v>
      </c>
      <c r="S27" s="11">
        <v>10.048999999999994</v>
      </c>
      <c r="T27" s="11">
        <v>10.113999999999988</v>
      </c>
      <c r="U27" s="11">
        <v>11.252999999999997</v>
      </c>
      <c r="V27" s="11">
        <v>11.025999999999998</v>
      </c>
      <c r="W27" s="11">
        <v>11.394999999999998</v>
      </c>
      <c r="X27" s="11">
        <v>11.380999999999968</v>
      </c>
      <c r="Y27" s="11">
        <v>11.324000000000034</v>
      </c>
      <c r="Z27" s="11">
        <v>11.346999999999991</v>
      </c>
      <c r="AA27" s="11">
        <v>11.45600000000001</v>
      </c>
      <c r="AB27" s="11">
        <v>11.567999999999987</v>
      </c>
      <c r="AC27" s="11">
        <v>11.708000000000002</v>
      </c>
      <c r="AD27" s="11">
        <v>11.862000000000036</v>
      </c>
      <c r="AE27" s="11">
        <v>12.022999999999985</v>
      </c>
      <c r="AF27" s="11">
        <v>12.188000000000004</v>
      </c>
      <c r="AG27" s="11">
        <v>12.353999999999996</v>
      </c>
      <c r="AH27" s="11">
        <v>12.522999999999985</v>
      </c>
      <c r="AI27" s="11">
        <v>12.69099999999999</v>
      </c>
      <c r="AJ27" s="11">
        <v>12.859000000000002</v>
      </c>
      <c r="AK27" s="172">
        <v>13.025000000000006</v>
      </c>
      <c r="AL27" s="11">
        <v>13.189999999999978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60.965000000000039</v>
      </c>
      <c r="N28" s="11">
        <v>55.570000000000064</v>
      </c>
      <c r="O28" s="11">
        <v>66.234999999999772</v>
      </c>
      <c r="P28" s="11">
        <v>70.818000000000055</v>
      </c>
      <c r="Q28" s="11">
        <v>78.396000000000129</v>
      </c>
      <c r="R28" s="11">
        <v>84.637999999999948</v>
      </c>
      <c r="S28" s="11">
        <v>77.283999999999821</v>
      </c>
      <c r="T28" s="11">
        <v>93.383999999999915</v>
      </c>
      <c r="U28" s="11">
        <v>90.757999999999953</v>
      </c>
      <c r="V28" s="11">
        <v>98.03399999999975</v>
      </c>
      <c r="W28" s="11">
        <v>91.500000000000099</v>
      </c>
      <c r="X28" s="11">
        <v>93.277000000000072</v>
      </c>
      <c r="Y28" s="11">
        <v>94.089999999999804</v>
      </c>
      <c r="Z28" s="11">
        <v>95.135000000000034</v>
      </c>
      <c r="AA28" s="11">
        <v>96.186999999999969</v>
      </c>
      <c r="AB28" s="11">
        <v>97.001000000000118</v>
      </c>
      <c r="AC28" s="11">
        <v>97.765000000000185</v>
      </c>
      <c r="AD28" s="11">
        <v>98.540999999999869</v>
      </c>
      <c r="AE28" s="11">
        <v>99.324999999999889</v>
      </c>
      <c r="AF28" s="11">
        <v>100.12000000000015</v>
      </c>
      <c r="AG28" s="11">
        <v>100.90400000000004</v>
      </c>
      <c r="AH28" s="11">
        <v>101.65099999999973</v>
      </c>
      <c r="AI28" s="11">
        <v>102.39899999999994</v>
      </c>
      <c r="AJ28" s="11">
        <v>103.14400000000013</v>
      </c>
      <c r="AK28" s="172">
        <v>103.88799999999989</v>
      </c>
      <c r="AL28" s="11">
        <v>104.63100000000001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64.180000000000092</v>
      </c>
      <c r="N29" s="11">
        <v>57.67799999999999</v>
      </c>
      <c r="O29" s="11">
        <v>68.335999999999828</v>
      </c>
      <c r="P29" s="11">
        <v>76.602999999999966</v>
      </c>
      <c r="Q29" s="11">
        <v>78.785000000000011</v>
      </c>
      <c r="R29" s="11">
        <v>84.994999999999877</v>
      </c>
      <c r="S29" s="11">
        <v>80.683999999999898</v>
      </c>
      <c r="T29" s="11">
        <v>88.296000000000063</v>
      </c>
      <c r="U29" s="11">
        <v>93.793000000000063</v>
      </c>
      <c r="V29" s="11">
        <v>99.973999999999961</v>
      </c>
      <c r="W29" s="11">
        <v>94.336000000000126</v>
      </c>
      <c r="X29" s="11">
        <v>95.711000000000197</v>
      </c>
      <c r="Y29" s="11">
        <v>97.411000000000129</v>
      </c>
      <c r="Z29" s="11">
        <v>98.37000000000009</v>
      </c>
      <c r="AA29" s="11">
        <v>99.17399999999995</v>
      </c>
      <c r="AB29" s="11">
        <v>99.820000000000078</v>
      </c>
      <c r="AC29" s="11">
        <v>100.53899999999975</v>
      </c>
      <c r="AD29" s="11">
        <v>101.249</v>
      </c>
      <c r="AE29" s="11">
        <v>101.95399999999994</v>
      </c>
      <c r="AF29" s="11">
        <v>102.65900000000005</v>
      </c>
      <c r="AG29" s="11">
        <v>103.38300000000002</v>
      </c>
      <c r="AH29" s="11">
        <v>104.084</v>
      </c>
      <c r="AI29" s="11">
        <v>104.78700000000015</v>
      </c>
      <c r="AJ29" s="11">
        <v>105.4899999999999</v>
      </c>
      <c r="AK29" s="172">
        <v>106.19500000000014</v>
      </c>
      <c r="AL29" s="11">
        <v>106.90199999999996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15.709999999999974</v>
      </c>
      <c r="N30" s="11">
        <v>15.718000000000005</v>
      </c>
      <c r="O30" s="11">
        <v>16.422999999999984</v>
      </c>
      <c r="P30" s="11">
        <v>14.910000000000002</v>
      </c>
      <c r="Q30" s="11">
        <v>16.477000000000011</v>
      </c>
      <c r="R30" s="11">
        <v>15.069000000000017</v>
      </c>
      <c r="S30" s="11">
        <v>18.882000000000001</v>
      </c>
      <c r="T30" s="11">
        <v>20.04200000000003</v>
      </c>
      <c r="U30" s="11">
        <v>18.704999999999988</v>
      </c>
      <c r="V30" s="11">
        <v>18.631999999999973</v>
      </c>
      <c r="W30" s="11">
        <v>21.709999999999958</v>
      </c>
      <c r="X30" s="11">
        <v>21.485999999999965</v>
      </c>
      <c r="Y30" s="11">
        <v>20.689000000000007</v>
      </c>
      <c r="Z30" s="11">
        <v>20.487000000000016</v>
      </c>
      <c r="AA30" s="11">
        <v>20.734000000000009</v>
      </c>
      <c r="AB30" s="11">
        <v>20.831000000000003</v>
      </c>
      <c r="AC30" s="11">
        <v>20.961000000000016</v>
      </c>
      <c r="AD30" s="11">
        <v>21.064999999999984</v>
      </c>
      <c r="AE30" s="11">
        <v>21.155000000000033</v>
      </c>
      <c r="AF30" s="11">
        <v>21.230999999999991</v>
      </c>
      <c r="AG30" s="11">
        <v>21.313999999999979</v>
      </c>
      <c r="AH30" s="11">
        <v>21.40399999999994</v>
      </c>
      <c r="AI30" s="11">
        <v>21.496999999999954</v>
      </c>
      <c r="AJ30" s="11">
        <v>21.587999999999997</v>
      </c>
      <c r="AK30" s="172">
        <v>21.678000000000015</v>
      </c>
      <c r="AL30" s="11">
        <v>21.766000000000009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19.243000000000031</v>
      </c>
      <c r="N31" s="11">
        <v>19.04199999999998</v>
      </c>
      <c r="O31" s="11">
        <v>18.440999999999995</v>
      </c>
      <c r="P31" s="11">
        <v>17.943000000000026</v>
      </c>
      <c r="Q31" s="11">
        <v>20.780999999999992</v>
      </c>
      <c r="R31" s="11">
        <v>22.950000000000028</v>
      </c>
      <c r="S31" s="11">
        <v>22.135999999999985</v>
      </c>
      <c r="T31" s="11">
        <v>20.35499999999999</v>
      </c>
      <c r="U31" s="11">
        <v>20.74199999999998</v>
      </c>
      <c r="V31" s="11">
        <v>21.832000000000036</v>
      </c>
      <c r="W31" s="11">
        <v>24.368000000000027</v>
      </c>
      <c r="X31" s="11">
        <v>24.320000000000025</v>
      </c>
      <c r="Y31" s="11">
        <v>24.240999999999975</v>
      </c>
      <c r="Z31" s="11">
        <v>24.294000000000011</v>
      </c>
      <c r="AA31" s="11">
        <v>24.363000000000028</v>
      </c>
      <c r="AB31" s="11">
        <v>24.349000000000004</v>
      </c>
      <c r="AC31" s="11">
        <v>24.320999999999966</v>
      </c>
      <c r="AD31" s="11">
        <v>24.298999999999985</v>
      </c>
      <c r="AE31" s="11">
        <v>24.284999999999993</v>
      </c>
      <c r="AF31" s="11">
        <v>24.281999999999975</v>
      </c>
      <c r="AG31" s="11">
        <v>24.297000000000018</v>
      </c>
      <c r="AH31" s="11">
        <v>24.322999999999993</v>
      </c>
      <c r="AI31" s="11">
        <v>24.356000000000019</v>
      </c>
      <c r="AJ31" s="11">
        <v>24.394999999999985</v>
      </c>
      <c r="AK31" s="172">
        <v>24.440999999999988</v>
      </c>
      <c r="AL31" s="11">
        <v>24.494999999999973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116.38699999999996</v>
      </c>
      <c r="N33" s="11">
        <f t="shared" ref="N33:AK33" si="20">SUM(N34:N36)</f>
        <v>117.19600000000003</v>
      </c>
      <c r="O33" s="11">
        <f t="shared" si="20"/>
        <v>118.37599999999998</v>
      </c>
      <c r="P33" s="11">
        <f t="shared" si="20"/>
        <v>128.52899999999988</v>
      </c>
      <c r="Q33" s="11">
        <f t="shared" si="20"/>
        <v>132.19</v>
      </c>
      <c r="R33" s="11">
        <f t="shared" si="20"/>
        <v>130.05500000000009</v>
      </c>
      <c r="S33" s="11">
        <f t="shared" si="20"/>
        <v>132.8150000000002</v>
      </c>
      <c r="T33" s="11">
        <f t="shared" si="20"/>
        <v>133.77199999999993</v>
      </c>
      <c r="U33" s="11">
        <f t="shared" si="20"/>
        <v>136.53000000000014</v>
      </c>
      <c r="V33" s="11">
        <f t="shared" si="20"/>
        <v>140.43099999999993</v>
      </c>
      <c r="W33" s="11">
        <f t="shared" si="20"/>
        <v>138.5809999999999</v>
      </c>
      <c r="X33" s="11">
        <f t="shared" si="20"/>
        <v>139.83699999999988</v>
      </c>
      <c r="Y33" s="11">
        <f t="shared" si="20"/>
        <v>140.71500000000009</v>
      </c>
      <c r="Z33" s="11">
        <f t="shared" si="20"/>
        <v>141.69999999999996</v>
      </c>
      <c r="AA33" s="11">
        <f t="shared" si="20"/>
        <v>142.90500000000003</v>
      </c>
      <c r="AB33" s="11">
        <f t="shared" si="20"/>
        <v>143.90300000000002</v>
      </c>
      <c r="AC33" s="11">
        <f t="shared" si="20"/>
        <v>144.68900000000002</v>
      </c>
      <c r="AD33" s="11">
        <f t="shared" si="20"/>
        <v>145.42999999999995</v>
      </c>
      <c r="AE33" s="11">
        <f t="shared" si="20"/>
        <v>146.15899999999996</v>
      </c>
      <c r="AF33" s="11">
        <f t="shared" si="20"/>
        <v>146.88500000000013</v>
      </c>
      <c r="AG33" s="11">
        <f t="shared" si="20"/>
        <v>147.631</v>
      </c>
      <c r="AH33" s="11">
        <f t="shared" si="20"/>
        <v>148.36900000000003</v>
      </c>
      <c r="AI33" s="11">
        <f t="shared" si="20"/>
        <v>149.10300000000007</v>
      </c>
      <c r="AJ33" s="11">
        <f t="shared" si="20"/>
        <v>149.83699999999988</v>
      </c>
      <c r="AK33" s="11">
        <f t="shared" si="20"/>
        <v>150.57899999999995</v>
      </c>
      <c r="AL33" s="11">
        <f>SUM(AL34:AL36)</f>
        <v>151.33000000000004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18.37</v>
      </c>
      <c r="N34" s="11">
        <v>16.978000000000048</v>
      </c>
      <c r="O34" s="11">
        <v>17.321000000000023</v>
      </c>
      <c r="P34" s="11">
        <v>17.896000000000019</v>
      </c>
      <c r="Q34" s="11">
        <v>17.131999999999962</v>
      </c>
      <c r="R34" s="11">
        <v>17.321000000000005</v>
      </c>
      <c r="S34" s="11">
        <v>17.036000000000001</v>
      </c>
      <c r="T34" s="11">
        <v>16.169000000000043</v>
      </c>
      <c r="U34" s="11">
        <v>15.317999999999959</v>
      </c>
      <c r="V34" s="11">
        <v>14.363000000000049</v>
      </c>
      <c r="W34" s="11">
        <v>14.715000000000025</v>
      </c>
      <c r="X34" s="11">
        <v>15.344999999999995</v>
      </c>
      <c r="Y34" s="11">
        <v>15.599000000000013</v>
      </c>
      <c r="Z34" s="11">
        <v>15.788000000000023</v>
      </c>
      <c r="AA34" s="11">
        <v>16.031000000000031</v>
      </c>
      <c r="AB34" s="11">
        <v>16.135000000000009</v>
      </c>
      <c r="AC34" s="11">
        <v>16.219999999999992</v>
      </c>
      <c r="AD34" s="11">
        <v>16.307000000000027</v>
      </c>
      <c r="AE34" s="11">
        <v>16.39299999999999</v>
      </c>
      <c r="AF34" s="11">
        <v>16.479000000000003</v>
      </c>
      <c r="AG34" s="11">
        <v>16.564999999999991</v>
      </c>
      <c r="AH34" s="11">
        <v>16.644999999999985</v>
      </c>
      <c r="AI34" s="11">
        <v>16.727</v>
      </c>
      <c r="AJ34" s="11">
        <v>16.807999999999996</v>
      </c>
      <c r="AK34" s="172">
        <v>16.89100000000002</v>
      </c>
      <c r="AL34" s="11">
        <v>16.976000000000006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45.665000000000063</v>
      </c>
      <c r="N35" s="11">
        <v>45.627000000000002</v>
      </c>
      <c r="O35" s="11">
        <v>46.136000000000024</v>
      </c>
      <c r="P35" s="11">
        <v>49.779999999999966</v>
      </c>
      <c r="Q35" s="11">
        <v>54.313999999999979</v>
      </c>
      <c r="R35" s="11">
        <v>52.993000000000066</v>
      </c>
      <c r="S35" s="11">
        <v>54.647000000000062</v>
      </c>
      <c r="T35" s="11">
        <v>51.062999999999946</v>
      </c>
      <c r="U35" s="11">
        <v>55.717000000000311</v>
      </c>
      <c r="V35" s="11">
        <v>56.67899999999991</v>
      </c>
      <c r="W35" s="11">
        <v>56.942</v>
      </c>
      <c r="X35" s="11">
        <v>56.574999999999903</v>
      </c>
      <c r="Y35" s="11">
        <v>56.260999999999839</v>
      </c>
      <c r="Z35" s="11">
        <v>56.21799999999994</v>
      </c>
      <c r="AA35" s="11">
        <v>56.251999999999946</v>
      </c>
      <c r="AB35" s="11">
        <v>56.357999999999997</v>
      </c>
      <c r="AC35" s="11">
        <v>56.40300000000002</v>
      </c>
      <c r="AD35" s="11">
        <v>56.446000000000055</v>
      </c>
      <c r="AE35" s="11">
        <v>56.493000000000116</v>
      </c>
      <c r="AF35" s="11">
        <v>56.544999999999938</v>
      </c>
      <c r="AG35" s="11">
        <v>56.624999999999972</v>
      </c>
      <c r="AH35" s="11">
        <v>56.706000000000074</v>
      </c>
      <c r="AI35" s="11">
        <v>56.784999999999954</v>
      </c>
      <c r="AJ35" s="11">
        <v>56.861999999999938</v>
      </c>
      <c r="AK35" s="172">
        <v>56.938999999999979</v>
      </c>
      <c r="AL35" s="11">
        <v>57.016000000000055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52.35199999999989</v>
      </c>
      <c r="N36" s="11">
        <v>54.59099999999998</v>
      </c>
      <c r="O36" s="11">
        <v>54.918999999999933</v>
      </c>
      <c r="P36" s="11">
        <v>60.852999999999888</v>
      </c>
      <c r="Q36" s="11">
        <v>60.744000000000057</v>
      </c>
      <c r="R36" s="11">
        <v>59.741000000000007</v>
      </c>
      <c r="S36" s="11">
        <v>61.132000000000126</v>
      </c>
      <c r="T36" s="11">
        <v>66.539999999999935</v>
      </c>
      <c r="U36" s="11">
        <v>65.494999999999877</v>
      </c>
      <c r="V36" s="11">
        <v>69.388999999999967</v>
      </c>
      <c r="W36" s="11">
        <v>66.923999999999864</v>
      </c>
      <c r="X36" s="11">
        <v>67.916999999999973</v>
      </c>
      <c r="Y36" s="11">
        <v>68.855000000000217</v>
      </c>
      <c r="Z36" s="11">
        <v>69.694000000000003</v>
      </c>
      <c r="AA36" s="11">
        <v>70.622000000000043</v>
      </c>
      <c r="AB36" s="11">
        <v>71.41</v>
      </c>
      <c r="AC36" s="11">
        <v>72.066000000000017</v>
      </c>
      <c r="AD36" s="11">
        <v>72.676999999999879</v>
      </c>
      <c r="AE36" s="11">
        <v>73.272999999999854</v>
      </c>
      <c r="AF36" s="11">
        <v>73.861000000000189</v>
      </c>
      <c r="AG36" s="11">
        <v>74.441000000000031</v>
      </c>
      <c r="AH36" s="11">
        <v>75.017999999999958</v>
      </c>
      <c r="AI36" s="11">
        <v>75.591000000000093</v>
      </c>
      <c r="AJ36" s="11">
        <v>76.166999999999959</v>
      </c>
      <c r="AK36" s="172">
        <v>76.748999999999953</v>
      </c>
      <c r="AL36" s="11">
        <v>77.337999999999994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597.23900000000049</v>
      </c>
      <c r="N38" s="11">
        <f t="shared" ref="N38:AL38" si="21">SUM(N5,N11,N16,N18,N23,N33)</f>
        <v>590.43100000000015</v>
      </c>
      <c r="O38" s="11">
        <f t="shared" si="21"/>
        <v>616.62899999999968</v>
      </c>
      <c r="P38" s="11">
        <f t="shared" si="21"/>
        <v>630.86400000000037</v>
      </c>
      <c r="Q38" s="11">
        <f t="shared" si="21"/>
        <v>659.31700000000023</v>
      </c>
      <c r="R38" s="11">
        <f t="shared" si="21"/>
        <v>671.34999999999991</v>
      </c>
      <c r="S38" s="11">
        <f t="shared" si="21"/>
        <v>678.28299999999979</v>
      </c>
      <c r="T38" s="11">
        <f t="shared" si="21"/>
        <v>711.63400000000001</v>
      </c>
      <c r="U38" s="11">
        <f t="shared" si="21"/>
        <v>717.94999999999982</v>
      </c>
      <c r="V38" s="11">
        <f t="shared" si="21"/>
        <v>734.24099999999964</v>
      </c>
      <c r="W38" s="11">
        <f t="shared" si="21"/>
        <v>729.60500000000025</v>
      </c>
      <c r="X38" s="11">
        <f t="shared" si="21"/>
        <v>732.98500000000013</v>
      </c>
      <c r="Y38" s="11">
        <f t="shared" si="21"/>
        <v>737.25999999999976</v>
      </c>
      <c r="Z38" s="11">
        <f t="shared" si="21"/>
        <v>743.97199999999987</v>
      </c>
      <c r="AA38" s="11">
        <f t="shared" si="21"/>
        <v>751.10800000000017</v>
      </c>
      <c r="AB38" s="11">
        <f t="shared" si="21"/>
        <v>755.73199999999997</v>
      </c>
      <c r="AC38" s="11">
        <f t="shared" si="21"/>
        <v>759.83800000000019</v>
      </c>
      <c r="AD38" s="11">
        <f t="shared" si="21"/>
        <v>763.57500000000016</v>
      </c>
      <c r="AE38" s="11">
        <f t="shared" si="21"/>
        <v>767.34200000000021</v>
      </c>
      <c r="AF38" s="11">
        <f t="shared" si="21"/>
        <v>771.05400000000043</v>
      </c>
      <c r="AG38" s="11">
        <f t="shared" si="21"/>
        <v>774.98500000000001</v>
      </c>
      <c r="AH38" s="11">
        <f t="shared" si="21"/>
        <v>778.86099999999942</v>
      </c>
      <c r="AI38" s="11">
        <f t="shared" si="21"/>
        <v>782.75799999999981</v>
      </c>
      <c r="AJ38" s="11">
        <f t="shared" si="21"/>
        <v>786.69199999999978</v>
      </c>
      <c r="AK38" s="11">
        <f t="shared" si="21"/>
        <v>790.62899999999968</v>
      </c>
      <c r="AL38" s="11">
        <f t="shared" si="21"/>
        <v>794.5889999999996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Hertfordshire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Hertfordshire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Hertfordshire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Hertfordshire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Hertfordshire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Hertfordshire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Hertfordshire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19.372160571981844</v>
      </c>
      <c r="N231" s="40">
        <f>'Ind T1'!D25</f>
        <v>18.993976192597344</v>
      </c>
      <c r="O231" s="40">
        <f>'Ind T1'!F25</f>
        <v>19.045066065601223</v>
      </c>
    </row>
    <row r="232" spans="1:15" x14ac:dyDescent="0.2">
      <c r="L232" t="str">
        <f>L23</f>
        <v>Business and other services</v>
      </c>
      <c r="M232" s="40">
        <f>'Ind T1'!B24</f>
        <v>39.955760780516854</v>
      </c>
      <c r="N232" s="40">
        <f>'Ind T1'!D24</f>
        <v>40.612249093687694</v>
      </c>
      <c r="O232" s="40">
        <f>'Ind T1'!F24</f>
        <v>40.79555594149933</v>
      </c>
    </row>
    <row r="233" spans="1:15" x14ac:dyDescent="0.2">
      <c r="L233" t="str">
        <f>L18</f>
        <v>Trade, accomod. and transport</v>
      </c>
      <c r="M233" s="40">
        <f>'Ind T1'!B23</f>
        <v>25.362031727117028</v>
      </c>
      <c r="N233" s="40">
        <f>'Ind T1'!D23</f>
        <v>24.95953289793794</v>
      </c>
      <c r="O233" s="40">
        <f>'Ind T1'!F23</f>
        <v>24.495305120005423</v>
      </c>
    </row>
    <row r="234" spans="1:15" x14ac:dyDescent="0.2">
      <c r="L234" t="str">
        <f>L16</f>
        <v>Construction</v>
      </c>
      <c r="M234" s="40">
        <f>'Ind T1'!B22</f>
        <v>8.2176212109927622</v>
      </c>
      <c r="N234" s="40">
        <f>'Ind T1'!D22</f>
        <v>9.1368617265506646</v>
      </c>
      <c r="O234" s="40">
        <f>'Ind T1'!F22</f>
        <v>10.405631087266491</v>
      </c>
    </row>
    <row r="235" spans="1:15" x14ac:dyDescent="0.2">
      <c r="L235" t="str">
        <f>L11</f>
        <v>Manufacturing</v>
      </c>
      <c r="M235" s="40">
        <f>'Ind T1'!B21</f>
        <v>5.7612273776718519</v>
      </c>
      <c r="N235" s="40">
        <f>'Ind T1'!D21</f>
        <v>5.1612859012753409</v>
      </c>
      <c r="O235" s="40">
        <f>'Ind T1'!F21</f>
        <v>4.1556074901615823</v>
      </c>
    </row>
    <row r="236" spans="1:15" x14ac:dyDescent="0.2">
      <c r="L236" t="str">
        <f>L5</f>
        <v>Primary sector and utilities</v>
      </c>
      <c r="M236" s="40">
        <f>'Ind T1'!B20</f>
        <v>1.3311983317196709</v>
      </c>
      <c r="N236" s="40">
        <f>'Ind T1'!D20</f>
        <v>1.1360941879510149</v>
      </c>
      <c r="O236" s="40">
        <f>'Ind T1'!F20</f>
        <v>1.1028342954659582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Hertfordshire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8.5259999999998115</v>
      </c>
      <c r="O261" s="11">
        <f>'Ind T1'!F50</f>
        <v>12.749000000000137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28.066000000000315</v>
      </c>
      <c r="O262" s="11">
        <f>'Ind T1'!F49</f>
        <v>27.847999999999729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11.838000000000022</v>
      </c>
      <c r="O263" s="11">
        <f>'Ind T1'!F48</f>
        <v>12.530999999999636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11.494000000000099</v>
      </c>
      <c r="O264" s="11">
        <f>'Ind T1'!F47</f>
        <v>16.018999999999906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-1.021000000000015</v>
      </c>
      <c r="O265" s="11">
        <f>'Ind T1'!F46</f>
        <v>-4.6369999999999649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-0.64800000000000502</v>
      </c>
      <c r="O266" s="11">
        <f>'Ind T1'!F45</f>
        <v>0.47399999999999309</v>
      </c>
    </row>
    <row r="268" spans="1:16" x14ac:dyDescent="0.2">
      <c r="L268" t="str">
        <f>L38</f>
        <v>All industries</v>
      </c>
      <c r="N268" s="11">
        <f>'Ind T1'!D14-'Ind T1'!B14</f>
        <v>58.255000000000337</v>
      </c>
      <c r="O268" s="11">
        <f>SUM(O261:O266)</f>
        <v>64.98399999999944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Hertfordshire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23.932044390098028</v>
      </c>
      <c r="C9" s="249">
        <f>SUM(C26,C43,C60,C77,C94,C111,C128,C145,C162,C179,C196,C213,C230,C247,C264,C281,C298,C315,C332,C349,C366,C383)</f>
        <v>48.747823661913777</v>
      </c>
      <c r="D9" s="249">
        <f>SUM(B9:C9)</f>
        <v>72.679868052011813</v>
      </c>
      <c r="E9" s="238"/>
      <c r="F9" s="249">
        <f>SUM(F26,F43,F60,F77,F94,F111,F128,F145,F162,F179,F196,F213,F230,F247,F264,F281,F298,F315,F332,F349,F366,F383)</f>
        <v>30.805581748019463</v>
      </c>
      <c r="G9" s="249">
        <f>SUM(G26,G43,G60,G77,G94,G111,G128,G145,G162,G179,G196,G213,G230,G247,G264,G281,G298,G315,G332,G349,G366,G383)</f>
        <v>56.12384168022399</v>
      </c>
      <c r="H9" s="249">
        <f>SUM(F9:G9)</f>
        <v>86.929423428243453</v>
      </c>
      <c r="I9" s="238"/>
      <c r="J9" s="249">
        <f>SUM(J26,J43,J60,J77,J94,J111,J128,J145,J162,J179,J196,J213,J230,J247,J264,J281,J298,J315,J332,J349,J366,J383)</f>
        <v>39.528924589537596</v>
      </c>
      <c r="K9" s="249">
        <f>SUM(K26,K43,K60,K77,K94,K111,K128,K145,K162,K179,K196,K213,K230,K247,K264,K281,K298,K315,K332,K349,K366,K383)</f>
        <v>62.442473943481062</v>
      </c>
      <c r="L9" s="249">
        <f>SUM(J9:K9)</f>
        <v>101.97139853301866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55.969800487413032</v>
      </c>
      <c r="C10" s="249">
        <f t="shared" si="0"/>
        <v>78.292222860345433</v>
      </c>
      <c r="D10" s="249">
        <f t="shared" ref="D10:D17" si="1">SUM(B10:C10)</f>
        <v>134.26202334775846</v>
      </c>
      <c r="E10" s="238"/>
      <c r="F10" s="249">
        <f t="shared" ref="F10:G17" si="2">SUM(F27,F44,F61,F78,F95,F112,F129,F146,F163,F180,F197,F214,F231,F248,F265,F282,F299,F316,F333,F350,F367,F384)</f>
        <v>72.781905704300996</v>
      </c>
      <c r="G10" s="249">
        <f t="shared" si="2"/>
        <v>91.868056520760149</v>
      </c>
      <c r="H10" s="249">
        <f t="shared" ref="H10:H17" si="3">SUM(F10:G10)</f>
        <v>164.64996222506113</v>
      </c>
      <c r="I10" s="238"/>
      <c r="J10" s="249">
        <f t="shared" ref="J10:K17" si="4">SUM(J27,J44,J61,J78,J95,J112,J129,J146,J163,J180,J197,J214,J231,J248,J265,J282,J299,J316,J333,J350,J367,J384)</f>
        <v>90.426102677242014</v>
      </c>
      <c r="K10" s="249">
        <f t="shared" si="4"/>
        <v>108.99057638173939</v>
      </c>
      <c r="L10" s="249">
        <f t="shared" ref="L10:L17" si="5">SUM(J10:K10)</f>
        <v>199.4166790589814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37.542015174052104</v>
      </c>
      <c r="C11" s="249">
        <f t="shared" si="0"/>
        <v>46.71208493275364</v>
      </c>
      <c r="D11" s="249">
        <f t="shared" si="1"/>
        <v>84.254100106805737</v>
      </c>
      <c r="E11" s="238"/>
      <c r="F11" s="249">
        <f t="shared" si="2"/>
        <v>45.677271513519109</v>
      </c>
      <c r="G11" s="249">
        <f t="shared" si="2"/>
        <v>54.329361817929851</v>
      </c>
      <c r="H11" s="249">
        <f t="shared" si="3"/>
        <v>100.00663333144897</v>
      </c>
      <c r="I11" s="238"/>
      <c r="J11" s="249">
        <f t="shared" si="4"/>
        <v>52.920070782841748</v>
      </c>
      <c r="K11" s="249">
        <f t="shared" si="4"/>
        <v>54.188245213006788</v>
      </c>
      <c r="L11" s="249">
        <f t="shared" si="5"/>
        <v>107.10831599584853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58.794885529164496</v>
      </c>
      <c r="C12" s="249">
        <f t="shared" si="0"/>
        <v>15.897606783723953</v>
      </c>
      <c r="D12" s="249">
        <f t="shared" si="1"/>
        <v>74.692492312888447</v>
      </c>
      <c r="E12" s="238"/>
      <c r="F12" s="249">
        <f t="shared" si="2"/>
        <v>58.133966087238228</v>
      </c>
      <c r="G12" s="249">
        <f t="shared" si="2"/>
        <v>17.902760974900435</v>
      </c>
      <c r="H12" s="249">
        <f t="shared" si="3"/>
        <v>76.036727062138667</v>
      </c>
      <c r="I12" s="238"/>
      <c r="J12" s="249">
        <f t="shared" si="4"/>
        <v>46.150913893091001</v>
      </c>
      <c r="K12" s="249">
        <f t="shared" si="4"/>
        <v>19.16033309818777</v>
      </c>
      <c r="L12" s="249">
        <f t="shared" si="5"/>
        <v>65.311246991278779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7.2576643387707156</v>
      </c>
      <c r="C13" s="249">
        <f t="shared" si="0"/>
        <v>60.469933828877515</v>
      </c>
      <c r="D13" s="249">
        <f t="shared" si="1"/>
        <v>67.727598167648225</v>
      </c>
      <c r="E13" s="238"/>
      <c r="F13" s="249">
        <f t="shared" si="2"/>
        <v>8.1706813528685966</v>
      </c>
      <c r="G13" s="249">
        <f t="shared" si="2"/>
        <v>52.495603154321536</v>
      </c>
      <c r="H13" s="249">
        <f t="shared" si="3"/>
        <v>60.666284507190134</v>
      </c>
      <c r="I13" s="238"/>
      <c r="J13" s="249">
        <f t="shared" si="4"/>
        <v>10.860246666050374</v>
      </c>
      <c r="K13" s="249">
        <f t="shared" si="4"/>
        <v>52.623219611957225</v>
      </c>
      <c r="L13" s="249">
        <f t="shared" si="5"/>
        <v>63.483466278007597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45.176858434045805</v>
      </c>
      <c r="C14" s="249">
        <f t="shared" si="0"/>
        <v>10.893411976842371</v>
      </c>
      <c r="D14" s="249">
        <f t="shared" si="1"/>
        <v>56.070270410888178</v>
      </c>
      <c r="E14" s="238"/>
      <c r="F14" s="249">
        <f t="shared" si="2"/>
        <v>51.211603690471733</v>
      </c>
      <c r="G14" s="249">
        <f t="shared" si="2"/>
        <v>11.502173590894213</v>
      </c>
      <c r="H14" s="249">
        <f t="shared" si="3"/>
        <v>62.71377728136595</v>
      </c>
      <c r="I14" s="238"/>
      <c r="J14" s="249">
        <f t="shared" si="4"/>
        <v>57.809441292906875</v>
      </c>
      <c r="K14" s="249">
        <f t="shared" si="4"/>
        <v>15.031586498932556</v>
      </c>
      <c r="L14" s="249">
        <f t="shared" si="5"/>
        <v>72.841027791839437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36.353471419457179</v>
      </c>
      <c r="C15" s="249">
        <f t="shared" si="0"/>
        <v>23.608167400302456</v>
      </c>
      <c r="D15" s="249">
        <f t="shared" si="1"/>
        <v>59.961638819759635</v>
      </c>
      <c r="E15" s="238"/>
      <c r="F15" s="249">
        <f t="shared" si="2"/>
        <v>34.536095755957916</v>
      </c>
      <c r="G15" s="249">
        <f t="shared" si="2"/>
        <v>23.48402160959494</v>
      </c>
      <c r="H15" s="249">
        <f t="shared" si="3"/>
        <v>58.020117365552856</v>
      </c>
      <c r="I15" s="238"/>
      <c r="J15" s="249">
        <f t="shared" si="4"/>
        <v>33.646590505446696</v>
      </c>
      <c r="K15" s="249">
        <f t="shared" si="4"/>
        <v>24.835215872420115</v>
      </c>
      <c r="L15" s="249">
        <f t="shared" si="5"/>
        <v>58.48180637786681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5.2480424872934961</v>
      </c>
      <c r="C16" s="249">
        <f t="shared" si="0"/>
        <v>31.829036424510576</v>
      </c>
      <c r="D16" s="249">
        <f t="shared" si="1"/>
        <v>37.077078911804072</v>
      </c>
      <c r="E16" s="238"/>
      <c r="F16" s="249">
        <f t="shared" si="2"/>
        <v>5.1021865840859961</v>
      </c>
      <c r="G16" s="249">
        <f t="shared" si="2"/>
        <v>32.22281795543212</v>
      </c>
      <c r="H16" s="249">
        <f t="shared" si="3"/>
        <v>37.325004539518119</v>
      </c>
      <c r="I16" s="238"/>
      <c r="J16" s="249">
        <f t="shared" si="4"/>
        <v>7.3623311589131228</v>
      </c>
      <c r="K16" s="249">
        <f t="shared" si="4"/>
        <v>37.31374096239928</v>
      </c>
      <c r="L16" s="249">
        <f t="shared" si="5"/>
        <v>44.676072121312401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40.201488802989935</v>
      </c>
      <c r="C17" s="249">
        <f t="shared" si="0"/>
        <v>44.423441067445495</v>
      </c>
      <c r="D17" s="249">
        <f t="shared" si="1"/>
        <v>84.624929870435437</v>
      </c>
      <c r="E17" s="238"/>
      <c r="F17" s="249">
        <f t="shared" si="2"/>
        <v>39.427982618574006</v>
      </c>
      <c r="G17" s="249">
        <f t="shared" si="2"/>
        <v>43.829087640906778</v>
      </c>
      <c r="H17" s="249">
        <f t="shared" si="3"/>
        <v>83.257070259480784</v>
      </c>
      <c r="I17" s="238"/>
      <c r="J17" s="249">
        <f t="shared" si="4"/>
        <v>36.319528598402314</v>
      </c>
      <c r="K17" s="249">
        <f t="shared" si="4"/>
        <v>44.979458253443788</v>
      </c>
      <c r="L17" s="249">
        <f t="shared" si="5"/>
        <v>81.298986851846109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310.47627106328486</v>
      </c>
      <c r="C19" s="247">
        <f t="shared" ref="C19:L19" si="6">SUM(C9:C17)</f>
        <v>360.87372893671517</v>
      </c>
      <c r="D19" s="247">
        <f t="shared" si="6"/>
        <v>671.34999999999991</v>
      </c>
      <c r="E19" s="247"/>
      <c r="F19" s="247">
        <f t="shared" si="6"/>
        <v>345.84727505503599</v>
      </c>
      <c r="G19" s="247">
        <f t="shared" si="6"/>
        <v>383.75772494496397</v>
      </c>
      <c r="H19" s="247">
        <f t="shared" si="6"/>
        <v>729.60500000000002</v>
      </c>
      <c r="I19" s="247"/>
      <c r="J19" s="247">
        <f t="shared" si="6"/>
        <v>375.02415016443177</v>
      </c>
      <c r="K19" s="247">
        <f t="shared" si="6"/>
        <v>419.56484983556794</v>
      </c>
      <c r="L19" s="247">
        <f t="shared" si="6"/>
        <v>794.58899999999971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3.4608500041915145E-2</v>
      </c>
      <c r="C26" s="302">
        <v>0.16984939669605176</v>
      </c>
      <c r="D26" s="302">
        <f>SUM(B26:C26)</f>
        <v>0.20445789673796691</v>
      </c>
      <c r="E26" s="303"/>
      <c r="F26" s="302">
        <v>6.4939174118755799E-2</v>
      </c>
      <c r="G26" s="302">
        <v>0.16695360412062962</v>
      </c>
      <c r="H26" s="302">
        <f>SUM(F26:G26)</f>
        <v>0.23189277823938542</v>
      </c>
      <c r="I26" s="303"/>
      <c r="J26" s="302">
        <v>6.8729107659602162E-2</v>
      </c>
      <c r="K26" s="302">
        <v>0.24934030697718354</v>
      </c>
      <c r="L26" s="302">
        <f>SUM(J26:K26)</f>
        <v>0.31806941463678573</v>
      </c>
      <c r="M26" s="236"/>
      <c r="N26" s="236"/>
    </row>
    <row r="27" spans="1:14" x14ac:dyDescent="0.2">
      <c r="A27" s="237" t="str">
        <f>name!E$5</f>
        <v>Professional occupations</v>
      </c>
      <c r="B27" s="302">
        <v>5.310982128083859E-2</v>
      </c>
      <c r="C27" s="302">
        <v>8.8895028434931217E-2</v>
      </c>
      <c r="D27" s="302">
        <f t="shared" ref="D27:D34" si="7">SUM(B27:C27)</f>
        <v>0.14200484971576982</v>
      </c>
      <c r="E27" s="303"/>
      <c r="F27" s="302">
        <v>0.11977815912091667</v>
      </c>
      <c r="G27" s="302">
        <v>0.10743552780401276</v>
      </c>
      <c r="H27" s="302">
        <f t="shared" ref="H27:H34" si="8">SUM(F27:G27)</f>
        <v>0.22721368692492944</v>
      </c>
      <c r="I27" s="303"/>
      <c r="J27" s="302">
        <v>0.14863873381953147</v>
      </c>
      <c r="K27" s="302">
        <v>0.17027836047012768</v>
      </c>
      <c r="L27" s="302">
        <f t="shared" ref="L27:L34" si="9">SUM(J27:K27)</f>
        <v>0.31891709428965914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3.8666792015666973E-2</v>
      </c>
      <c r="C28" s="302">
        <v>6.4302453296867457E-2</v>
      </c>
      <c r="D28" s="302">
        <f t="shared" si="7"/>
        <v>0.10296924531253443</v>
      </c>
      <c r="E28" s="303"/>
      <c r="F28" s="302">
        <v>7.5960985381717902E-2</v>
      </c>
      <c r="G28" s="302">
        <v>7.0724627217735911E-2</v>
      </c>
      <c r="H28" s="302">
        <f t="shared" si="8"/>
        <v>0.14668561259945381</v>
      </c>
      <c r="I28" s="303"/>
      <c r="J28" s="302">
        <v>8.6014672919770052E-2</v>
      </c>
      <c r="K28" s="302">
        <v>8.0053898998428116E-2</v>
      </c>
      <c r="L28" s="302">
        <f t="shared" si="9"/>
        <v>0.16606857191819818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0.15730417667749064</v>
      </c>
      <c r="C29" s="302">
        <v>4.6422624631989845E-2</v>
      </c>
      <c r="D29" s="302">
        <f t="shared" si="7"/>
        <v>0.20372680130948048</v>
      </c>
      <c r="E29" s="303"/>
      <c r="F29" s="302">
        <v>0.20863818679703608</v>
      </c>
      <c r="G29" s="302">
        <v>3.2658040132165507E-2</v>
      </c>
      <c r="H29" s="302">
        <f t="shared" si="8"/>
        <v>0.24129622692920158</v>
      </c>
      <c r="I29" s="303"/>
      <c r="J29" s="302">
        <v>0.13176551724378016</v>
      </c>
      <c r="K29" s="302">
        <v>2.8998858145775016E-2</v>
      </c>
      <c r="L29" s="302">
        <f t="shared" si="9"/>
        <v>0.16076437538955518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0.22657072335083614</v>
      </c>
      <c r="C30" s="302">
        <v>1.6239616406208468</v>
      </c>
      <c r="D30" s="302">
        <f t="shared" si="7"/>
        <v>1.8505323639716829</v>
      </c>
      <c r="E30" s="303"/>
      <c r="F30" s="302">
        <v>0.26767207090243983</v>
      </c>
      <c r="G30" s="302">
        <v>0.7859523624173157</v>
      </c>
      <c r="H30" s="302">
        <f t="shared" si="8"/>
        <v>1.0536244333197555</v>
      </c>
      <c r="I30" s="303"/>
      <c r="J30" s="302">
        <v>0.30636310472424066</v>
      </c>
      <c r="K30" s="302">
        <v>0.82076111916728844</v>
      </c>
      <c r="L30" s="302">
        <f t="shared" si="9"/>
        <v>1.1271242238915291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6.9028819522713766E-2</v>
      </c>
      <c r="C31" s="302">
        <v>7.8573323563623176E-2</v>
      </c>
      <c r="D31" s="302">
        <f t="shared" si="7"/>
        <v>0.14760214308633696</v>
      </c>
      <c r="E31" s="303"/>
      <c r="F31" s="302">
        <v>8.9930136036935324E-2</v>
      </c>
      <c r="G31" s="302">
        <v>6.8502679051515039E-2</v>
      </c>
      <c r="H31" s="302">
        <f t="shared" si="8"/>
        <v>0.15843281508845036</v>
      </c>
      <c r="I31" s="303"/>
      <c r="J31" s="302">
        <v>7.4127355266606243E-2</v>
      </c>
      <c r="K31" s="302">
        <v>8.5289198431076088E-2</v>
      </c>
      <c r="L31" s="302">
        <f t="shared" si="9"/>
        <v>0.15941655369768232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3.8055959211396172E-2</v>
      </c>
      <c r="C32" s="302">
        <v>4.3515042102462272E-2</v>
      </c>
      <c r="D32" s="302">
        <f t="shared" si="7"/>
        <v>8.1571001313858443E-2</v>
      </c>
      <c r="E32" s="303"/>
      <c r="F32" s="302">
        <v>4.8524906808834388E-2</v>
      </c>
      <c r="G32" s="302">
        <v>2.7788994980911936E-2</v>
      </c>
      <c r="H32" s="302">
        <f t="shared" si="8"/>
        <v>7.6313901789746327E-2</v>
      </c>
      <c r="I32" s="303"/>
      <c r="J32" s="302">
        <v>3.9973316406133844E-2</v>
      </c>
      <c r="K32" s="302">
        <v>3.2769646370336872E-2</v>
      </c>
      <c r="L32" s="302">
        <f t="shared" si="9"/>
        <v>7.2742962776470715E-2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2.358118758387372E-2</v>
      </c>
      <c r="C33" s="302">
        <v>0.21322182005746854</v>
      </c>
      <c r="D33" s="302">
        <f t="shared" si="7"/>
        <v>0.23680300764134227</v>
      </c>
      <c r="E33" s="303"/>
      <c r="F33" s="302">
        <v>3.399181789533863E-2</v>
      </c>
      <c r="G33" s="302">
        <v>0.15266088898888452</v>
      </c>
      <c r="H33" s="302">
        <f t="shared" si="8"/>
        <v>0.18665270688422314</v>
      </c>
      <c r="I33" s="303"/>
      <c r="J33" s="302">
        <v>3.2349943277519451E-2</v>
      </c>
      <c r="K33" s="302">
        <v>0.16988555700511274</v>
      </c>
      <c r="L33" s="302">
        <f t="shared" si="9"/>
        <v>0.20223550028263218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0.14717953109118015</v>
      </c>
      <c r="C34" s="302">
        <v>0.57415315981986037</v>
      </c>
      <c r="D34" s="302">
        <f t="shared" si="7"/>
        <v>0.72133269091104046</v>
      </c>
      <c r="E34" s="303"/>
      <c r="F34" s="302">
        <v>0.16758000921867591</v>
      </c>
      <c r="G34" s="302">
        <v>0.36830782900617531</v>
      </c>
      <c r="H34" s="302">
        <f t="shared" si="8"/>
        <v>0.5358878382248512</v>
      </c>
      <c r="I34" s="303"/>
      <c r="J34" s="302">
        <v>0.11962632143477836</v>
      </c>
      <c r="K34" s="302">
        <v>0.28503498168270203</v>
      </c>
      <c r="L34" s="302">
        <f t="shared" si="9"/>
        <v>0.40466130311748039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0.7881055107759114</v>
      </c>
      <c r="C36" s="311">
        <f t="shared" ref="C36:K36" si="10">SUM(C26:C34)</f>
        <v>2.9028944892241011</v>
      </c>
      <c r="D36" s="311">
        <f t="shared" si="10"/>
        <v>3.6910000000000132</v>
      </c>
      <c r="E36" s="311"/>
      <c r="F36" s="311">
        <f t="shared" si="10"/>
        <v>1.0770154462806507</v>
      </c>
      <c r="G36" s="311">
        <f t="shared" si="10"/>
        <v>1.7809845537193465</v>
      </c>
      <c r="H36" s="311">
        <f t="shared" si="10"/>
        <v>2.8579999999999965</v>
      </c>
      <c r="I36" s="311"/>
      <c r="J36" s="311">
        <f t="shared" si="10"/>
        <v>1.0075880727519624</v>
      </c>
      <c r="K36" s="311">
        <f t="shared" si="10"/>
        <v>1.9224119272480307</v>
      </c>
      <c r="L36" s="311">
        <f>SUM(L26:L34)</f>
        <v>2.9299999999999931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1.6328485684353122E-3</v>
      </c>
      <c r="C43" s="302">
        <v>2.2662319768396381E-2</v>
      </c>
      <c r="D43" s="302">
        <f>SUM(B43:C43)</f>
        <v>2.4295168336831693E-2</v>
      </c>
      <c r="E43" s="303"/>
      <c r="F43" s="302">
        <v>1.1628225504099752E-3</v>
      </c>
      <c r="G43" s="302">
        <v>1.8259837740853171E-2</v>
      </c>
      <c r="H43" s="302">
        <f>SUM(F43:G43)</f>
        <v>1.9422660291263147E-2</v>
      </c>
      <c r="I43" s="303"/>
      <c r="J43" s="302">
        <v>8.6568540964039055E-4</v>
      </c>
      <c r="K43" s="302">
        <v>1.2885648370156162E-2</v>
      </c>
      <c r="L43" s="302">
        <f>SUM(J43:K43)</f>
        <v>1.3751333779796553E-2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3.7945198262382884E-3</v>
      </c>
      <c r="C44" s="302">
        <v>3.841185138345949E-2</v>
      </c>
      <c r="D44" s="302">
        <f t="shared" ref="D44:D51" si="11">SUM(B44:C44)</f>
        <v>4.2206371209697779E-2</v>
      </c>
      <c r="E44" s="303"/>
      <c r="F44" s="302">
        <v>2.8191168588155295E-3</v>
      </c>
      <c r="G44" s="302">
        <v>3.1404260221792268E-2</v>
      </c>
      <c r="H44" s="302">
        <f t="shared" ref="H44:H51" si="12">SUM(F44:G44)</f>
        <v>3.4223377080607797E-2</v>
      </c>
      <c r="I44" s="303"/>
      <c r="J44" s="302">
        <v>2.0380579141662664E-3</v>
      </c>
      <c r="K44" s="302">
        <v>2.6732150331418701E-2</v>
      </c>
      <c r="L44" s="302">
        <f t="shared" ref="L44:L51" si="13">SUM(J44:K44)</f>
        <v>2.8770208245584968E-2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2.5698920648546952E-3</v>
      </c>
      <c r="C45" s="302">
        <v>1.7034181526821453E-2</v>
      </c>
      <c r="D45" s="302">
        <f t="shared" si="11"/>
        <v>1.9604073591676149E-2</v>
      </c>
      <c r="E45" s="303"/>
      <c r="F45" s="302">
        <v>1.743886823609007E-3</v>
      </c>
      <c r="G45" s="302">
        <v>1.3299502524435727E-2</v>
      </c>
      <c r="H45" s="302">
        <f t="shared" si="12"/>
        <v>1.5043389348044734E-2</v>
      </c>
      <c r="I45" s="303"/>
      <c r="J45" s="302">
        <v>1.2118933308576656E-3</v>
      </c>
      <c r="K45" s="302">
        <v>8.0410826877958703E-3</v>
      </c>
      <c r="L45" s="302">
        <f t="shared" si="13"/>
        <v>9.2529760186535366E-3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5.4305268418340345E-3</v>
      </c>
      <c r="C46" s="302">
        <v>5.357445013537309E-3</v>
      </c>
      <c r="D46" s="302">
        <f t="shared" si="11"/>
        <v>1.0787971855371344E-2</v>
      </c>
      <c r="E46" s="303"/>
      <c r="F46" s="302">
        <v>3.0268317819091514E-3</v>
      </c>
      <c r="G46" s="302">
        <v>3.7581360967469399E-3</v>
      </c>
      <c r="H46" s="302">
        <f t="shared" si="12"/>
        <v>6.7849678786560917E-3</v>
      </c>
      <c r="I46" s="303"/>
      <c r="J46" s="302">
        <v>1.7815333515929378E-3</v>
      </c>
      <c r="K46" s="302">
        <v>2.3284233385627816E-3</v>
      </c>
      <c r="L46" s="302">
        <f t="shared" si="13"/>
        <v>4.1099566901557196E-3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6.4182655015949735E-4</v>
      </c>
      <c r="C47" s="302">
        <v>3.3298124814747219E-2</v>
      </c>
      <c r="D47" s="302">
        <f t="shared" si="11"/>
        <v>3.3939951364906719E-2</v>
      </c>
      <c r="E47" s="303"/>
      <c r="F47" s="302">
        <v>3.3272278498423514E-4</v>
      </c>
      <c r="G47" s="302">
        <v>1.9137144101747619E-2</v>
      </c>
      <c r="H47" s="302">
        <f>SUM(F47:G47)</f>
        <v>1.9469866886731853E-2</v>
      </c>
      <c r="I47" s="303"/>
      <c r="J47" s="302">
        <v>2.7348615392399077E-4</v>
      </c>
      <c r="K47" s="302">
        <v>1.0718090815271324E-2</v>
      </c>
      <c r="L47" s="302">
        <f t="shared" si="13"/>
        <v>1.0991576969195315E-2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4.2398882155592387E-3</v>
      </c>
      <c r="C48" s="302">
        <v>1.307849521480553E-3</v>
      </c>
      <c r="D48" s="302">
        <f t="shared" si="11"/>
        <v>5.5477377370397917E-3</v>
      </c>
      <c r="E48" s="303"/>
      <c r="F48" s="302">
        <v>2.3713777454269316E-3</v>
      </c>
      <c r="G48" s="302">
        <v>8.5334417142991976E-4</v>
      </c>
      <c r="H48" s="302">
        <f t="shared" si="12"/>
        <v>3.2247219168568516E-3</v>
      </c>
      <c r="I48" s="303"/>
      <c r="J48" s="302">
        <v>1.4967034897111204E-3</v>
      </c>
      <c r="K48" s="302">
        <v>6.7088714517891707E-4</v>
      </c>
      <c r="L48" s="302">
        <f t="shared" si="13"/>
        <v>2.1675906348900377E-3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1.9875178517974696E-3</v>
      </c>
      <c r="C49" s="302">
        <v>2.9998868530032286E-3</v>
      </c>
      <c r="D49" s="302">
        <f t="shared" si="11"/>
        <v>4.9874047048006978E-3</v>
      </c>
      <c r="E49" s="303"/>
      <c r="F49" s="302">
        <v>1.0288285891576607E-3</v>
      </c>
      <c r="G49" s="302">
        <v>1.8132937809844573E-3</v>
      </c>
      <c r="H49" s="302">
        <f t="shared" si="12"/>
        <v>2.8421223701421182E-3</v>
      </c>
      <c r="I49" s="303"/>
      <c r="J49" s="302">
        <v>7.4353173771321112E-4</v>
      </c>
      <c r="K49" s="302">
        <v>1.2334144116432552E-3</v>
      </c>
      <c r="L49" s="302">
        <f t="shared" si="13"/>
        <v>1.9769461493564663E-3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3.8296169839897111E-4</v>
      </c>
      <c r="C50" s="302">
        <v>5.1752509621935817E-2</v>
      </c>
      <c r="D50" s="302">
        <f t="shared" si="11"/>
        <v>5.2135471320334789E-2</v>
      </c>
      <c r="E50" s="303"/>
      <c r="F50" s="302">
        <v>1.6483334611274952E-4</v>
      </c>
      <c r="G50" s="302">
        <v>3.0052560035330928E-2</v>
      </c>
      <c r="H50" s="302">
        <f t="shared" si="12"/>
        <v>3.0217393381443677E-2</v>
      </c>
      <c r="I50" s="303"/>
      <c r="J50" s="302">
        <v>2.0307975355210057E-4</v>
      </c>
      <c r="K50" s="302">
        <v>1.6060488403091926E-2</v>
      </c>
      <c r="L50" s="302">
        <f t="shared" si="13"/>
        <v>1.6263568156644027E-2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2.7978690800578602E-3</v>
      </c>
      <c r="C51" s="302">
        <v>2.4697980799283072E-2</v>
      </c>
      <c r="D51" s="302">
        <f t="shared" si="11"/>
        <v>2.7495849879340933E-2</v>
      </c>
      <c r="E51" s="303"/>
      <c r="F51" s="302">
        <v>1.2966617957960527E-3</v>
      </c>
      <c r="G51" s="302">
        <v>1.5474839050458008E-2</v>
      </c>
      <c r="H51" s="302">
        <f t="shared" si="12"/>
        <v>1.6771500846254062E-2</v>
      </c>
      <c r="I51" s="303"/>
      <c r="J51" s="302">
        <v>8.2133979530488622E-4</v>
      </c>
      <c r="K51" s="302">
        <v>1.189450356041853E-2</v>
      </c>
      <c r="L51" s="302">
        <f t="shared" si="13"/>
        <v>1.2715843355723417E-2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2.3477850697335371E-2</v>
      </c>
      <c r="C53" s="311">
        <f t="shared" ref="C53:L53" si="14">SUM(C43:C51)</f>
        <v>0.19752214930266451</v>
      </c>
      <c r="D53" s="311">
        <f t="shared" si="14"/>
        <v>0.22099999999999989</v>
      </c>
      <c r="E53" s="311"/>
      <c r="F53" s="311">
        <f t="shared" si="14"/>
        <v>1.3947082276221292E-2</v>
      </c>
      <c r="G53" s="311">
        <f t="shared" si="14"/>
        <v>0.13405291772377903</v>
      </c>
      <c r="H53" s="311">
        <f t="shared" si="14"/>
        <v>0.14800000000000035</v>
      </c>
      <c r="I53" s="311"/>
      <c r="J53" s="311">
        <f t="shared" si="14"/>
        <v>9.4353109364625695E-3</v>
      </c>
      <c r="K53" s="311">
        <f t="shared" si="14"/>
        <v>9.0564689063537471E-2</v>
      </c>
      <c r="L53" s="311">
        <f t="shared" si="14"/>
        <v>0.10000000000000003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7.7401972376049483E-2</v>
      </c>
      <c r="C60" s="302">
        <v>0.13183161407210162</v>
      </c>
      <c r="D60" s="302">
        <f>SUM(B60:C60)</f>
        <v>0.2092335864481511</v>
      </c>
      <c r="E60" s="303"/>
      <c r="F60" s="302">
        <v>0.1033960931740744</v>
      </c>
      <c r="G60" s="302">
        <v>0.18521534174563162</v>
      </c>
      <c r="H60" s="302">
        <f>SUM(F60:G60)</f>
        <v>0.28861143491970603</v>
      </c>
      <c r="I60" s="303"/>
      <c r="J60" s="302">
        <v>0.15171611658360074</v>
      </c>
      <c r="K60" s="302">
        <v>0.19397229435077537</v>
      </c>
      <c r="L60" s="302">
        <f>SUM(J60:K60)</f>
        <v>0.34568841093437608</v>
      </c>
      <c r="M60" s="236"/>
      <c r="N60" s="236"/>
    </row>
    <row r="61" spans="1:14" x14ac:dyDescent="0.2">
      <c r="A61" s="237" t="str">
        <f>name!E$5</f>
        <v>Professional occupations</v>
      </c>
      <c r="B61" s="302">
        <v>6.8520198023449594E-2</v>
      </c>
      <c r="C61" s="302">
        <v>0.11283778574804672</v>
      </c>
      <c r="D61" s="302">
        <f t="shared" ref="D61:D68" si="15">SUM(B61:C61)</f>
        <v>0.18135798377149631</v>
      </c>
      <c r="E61" s="303"/>
      <c r="F61" s="302">
        <v>0.10724072295721876</v>
      </c>
      <c r="G61" s="302">
        <v>0.16633353319812041</v>
      </c>
      <c r="H61" s="302">
        <f t="shared" ref="H61:H68" si="16">SUM(F61:G61)</f>
        <v>0.27357425615533915</v>
      </c>
      <c r="I61" s="303"/>
      <c r="J61" s="302">
        <v>0.17412062366520906</v>
      </c>
      <c r="K61" s="302">
        <v>0.22977581497535937</v>
      </c>
      <c r="L61" s="302">
        <f t="shared" ref="L61:L68" si="17">SUM(J61:K61)</f>
        <v>0.40389643864056846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0.1059989799080187</v>
      </c>
      <c r="C62" s="302">
        <v>0.14676782899099811</v>
      </c>
      <c r="D62" s="302">
        <f t="shared" si="15"/>
        <v>0.25276680889901681</v>
      </c>
      <c r="E62" s="303"/>
      <c r="F62" s="302">
        <v>0.14425907559661783</v>
      </c>
      <c r="G62" s="302">
        <v>0.21946091440025642</v>
      </c>
      <c r="H62" s="302">
        <f t="shared" si="16"/>
        <v>0.36371998999687427</v>
      </c>
      <c r="I62" s="303"/>
      <c r="J62" s="302">
        <v>0.20035184844646864</v>
      </c>
      <c r="K62" s="302">
        <v>0.2162253902158793</v>
      </c>
      <c r="L62" s="302">
        <f t="shared" si="17"/>
        <v>0.41657723866234797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0.14216242465681217</v>
      </c>
      <c r="C63" s="302">
        <v>5.3246263512123387E-2</v>
      </c>
      <c r="D63" s="302">
        <f t="shared" si="15"/>
        <v>0.19540868816893556</v>
      </c>
      <c r="E63" s="303"/>
      <c r="F63" s="302">
        <v>0.13593364086882334</v>
      </c>
      <c r="G63" s="302">
        <v>8.1033335847410876E-2</v>
      </c>
      <c r="H63" s="302">
        <f t="shared" si="16"/>
        <v>0.21696697671623422</v>
      </c>
      <c r="I63" s="303"/>
      <c r="J63" s="302">
        <v>0.15198813959071111</v>
      </c>
      <c r="K63" s="302">
        <v>8.0305883824524957E-2</v>
      </c>
      <c r="L63" s="302">
        <f t="shared" si="17"/>
        <v>0.23229402341523608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0.10222447223743616</v>
      </c>
      <c r="C64" s="302">
        <v>0.45001661330312764</v>
      </c>
      <c r="D64" s="302">
        <f t="shared" si="15"/>
        <v>0.55224108554056384</v>
      </c>
      <c r="E64" s="303"/>
      <c r="F64" s="302">
        <v>8.9740564980886478E-2</v>
      </c>
      <c r="G64" s="302">
        <v>0.43719471785770769</v>
      </c>
      <c r="H64" s="302">
        <f t="shared" si="16"/>
        <v>0.52693528283859414</v>
      </c>
      <c r="I64" s="303"/>
      <c r="J64" s="302">
        <v>9.506352725818111E-2</v>
      </c>
      <c r="K64" s="302">
        <v>0.47048785721368397</v>
      </c>
      <c r="L64" s="302">
        <f t="shared" si="17"/>
        <v>0.56555138447186504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1.8331679404320754E-2</v>
      </c>
      <c r="C65" s="302">
        <v>1.0329104971032782E-2</v>
      </c>
      <c r="D65" s="302">
        <f t="shared" si="15"/>
        <v>2.8660784375353535E-2</v>
      </c>
      <c r="E65" s="303"/>
      <c r="F65" s="302">
        <v>1.5731803297104947E-2</v>
      </c>
      <c r="G65" s="302">
        <v>1.5157414931168605E-2</v>
      </c>
      <c r="H65" s="302">
        <f t="shared" si="16"/>
        <v>3.0889218228273552E-2</v>
      </c>
      <c r="I65" s="303"/>
      <c r="J65" s="302">
        <v>1.6988956585525333E-2</v>
      </c>
      <c r="K65" s="302">
        <v>1.6571668510460356E-2</v>
      </c>
      <c r="L65" s="302">
        <f t="shared" si="17"/>
        <v>3.3560625095985688E-2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7.1704513360597674E-2</v>
      </c>
      <c r="C66" s="302">
        <v>3.605617800622133E-2</v>
      </c>
      <c r="D66" s="302">
        <f t="shared" si="15"/>
        <v>0.10776069136681901</v>
      </c>
      <c r="E66" s="303"/>
      <c r="F66" s="302">
        <v>7.5130034216408487E-2</v>
      </c>
      <c r="G66" s="302">
        <v>4.9575903982401796E-2</v>
      </c>
      <c r="H66" s="302">
        <f t="shared" si="16"/>
        <v>0.12470593819881029</v>
      </c>
      <c r="I66" s="303"/>
      <c r="J66" s="302">
        <v>9.2709741316684496E-2</v>
      </c>
      <c r="K66" s="302">
        <v>5.9514639242702269E-2</v>
      </c>
      <c r="L66" s="302">
        <f t="shared" si="17"/>
        <v>0.15222438055938675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0.19727447294708253</v>
      </c>
      <c r="C67" s="302">
        <v>0.83820703465304813</v>
      </c>
      <c r="D67" s="302">
        <f t="shared" si="15"/>
        <v>1.0354815076001307</v>
      </c>
      <c r="E67" s="303"/>
      <c r="F67" s="302">
        <v>0.18399131654401049</v>
      </c>
      <c r="G67" s="302">
        <v>0.89878958432323097</v>
      </c>
      <c r="H67" s="302">
        <f t="shared" si="16"/>
        <v>1.0827809008672415</v>
      </c>
      <c r="I67" s="303"/>
      <c r="J67" s="302">
        <v>0.20881859283703758</v>
      </c>
      <c r="K67" s="302">
        <v>1.0559784950747162</v>
      </c>
      <c r="L67" s="302">
        <f t="shared" si="17"/>
        <v>1.2647970879117538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0.20043883405850876</v>
      </c>
      <c r="C68" s="302">
        <v>0.16465002977102636</v>
      </c>
      <c r="D68" s="302">
        <f t="shared" si="15"/>
        <v>0.36508886382953509</v>
      </c>
      <c r="E68" s="303"/>
      <c r="F68" s="302">
        <v>0.17396077610461674</v>
      </c>
      <c r="G68" s="302">
        <v>0.20385522597432024</v>
      </c>
      <c r="H68" s="302">
        <f t="shared" si="16"/>
        <v>0.37781600207893695</v>
      </c>
      <c r="I68" s="303"/>
      <c r="J68" s="302">
        <v>0.17191566730366667</v>
      </c>
      <c r="K68" s="302">
        <v>0.16949474300480932</v>
      </c>
      <c r="L68" s="302">
        <f t="shared" si="17"/>
        <v>0.34141041030847596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0.98405754697227588</v>
      </c>
      <c r="C70" s="311">
        <f t="shared" ref="C70:L70" si="18">SUM(C60:C68)</f>
        <v>1.9439424530277261</v>
      </c>
      <c r="D70" s="311">
        <f t="shared" si="18"/>
        <v>2.9280000000000017</v>
      </c>
      <c r="E70" s="311"/>
      <c r="F70" s="311">
        <f t="shared" si="18"/>
        <v>1.0293840277397615</v>
      </c>
      <c r="G70" s="311">
        <f t="shared" si="18"/>
        <v>2.2566159722602483</v>
      </c>
      <c r="H70" s="311">
        <f t="shared" si="18"/>
        <v>3.2860000000000102</v>
      </c>
      <c r="I70" s="311"/>
      <c r="J70" s="311">
        <f t="shared" si="18"/>
        <v>1.2636732135870847</v>
      </c>
      <c r="K70" s="311">
        <f t="shared" si="18"/>
        <v>2.4923267864129115</v>
      </c>
      <c r="L70" s="311">
        <f t="shared" si="18"/>
        <v>3.7559999999999958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0.18669157581097326</v>
      </c>
      <c r="C77" s="302">
        <v>1.0082950382794056</v>
      </c>
      <c r="D77" s="302">
        <f>SUM(B77:C77)</f>
        <v>1.1949866140903789</v>
      </c>
      <c r="E77" s="303"/>
      <c r="F77" s="302">
        <v>0.18365033014399648</v>
      </c>
      <c r="G77" s="302">
        <v>0.99387108612096731</v>
      </c>
      <c r="H77" s="302">
        <f>SUM(F77:G77)</f>
        <v>1.1775214162649639</v>
      </c>
      <c r="I77" s="303"/>
      <c r="J77" s="302">
        <v>0.16766572982642661</v>
      </c>
      <c r="K77" s="302">
        <v>0.87989201124385585</v>
      </c>
      <c r="L77" s="302">
        <f>SUM(J77:K77)</f>
        <v>1.0475577410702825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0.25728432539087864</v>
      </c>
      <c r="C78" s="302">
        <v>1.4543302305088728</v>
      </c>
      <c r="D78" s="302">
        <f t="shared" ref="D78:D85" si="19">SUM(B78:C78)</f>
        <v>1.7116145558997515</v>
      </c>
      <c r="E78" s="303"/>
      <c r="F78" s="302">
        <v>0.2715688694296185</v>
      </c>
      <c r="G78" s="302">
        <v>1.5516909265255923</v>
      </c>
      <c r="H78" s="302">
        <f t="shared" ref="H78:H85" si="20">SUM(F78:G78)</f>
        <v>1.8232597959552108</v>
      </c>
      <c r="I78" s="303"/>
      <c r="J78" s="302">
        <v>0.24807856959541777</v>
      </c>
      <c r="K78" s="302">
        <v>1.4928348734297305</v>
      </c>
      <c r="L78" s="302">
        <f t="shared" ref="L78:L85" si="21">SUM(J78:K78)</f>
        <v>1.7409134430251483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0.25634189210769259</v>
      </c>
      <c r="C79" s="302">
        <v>0.81525988303650754</v>
      </c>
      <c r="D79" s="302">
        <f t="shared" si="19"/>
        <v>1.0716017751442002</v>
      </c>
      <c r="E79" s="303"/>
      <c r="F79" s="302">
        <v>0.2356759862440389</v>
      </c>
      <c r="G79" s="302">
        <v>0.83164113772281012</v>
      </c>
      <c r="H79" s="302">
        <f t="shared" si="20"/>
        <v>1.0673171239668491</v>
      </c>
      <c r="I79" s="303"/>
      <c r="J79" s="302">
        <v>0.19716868180475472</v>
      </c>
      <c r="K79" s="302">
        <v>0.65183325242333923</v>
      </c>
      <c r="L79" s="302">
        <f t="shared" si="21"/>
        <v>0.84900193422809389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0.44556403159012758</v>
      </c>
      <c r="C80" s="302">
        <v>0.14208199663259694</v>
      </c>
      <c r="D80" s="302">
        <f t="shared" si="19"/>
        <v>0.58764602822272449</v>
      </c>
      <c r="E80" s="303"/>
      <c r="F80" s="302">
        <v>0.35330716755958408</v>
      </c>
      <c r="G80" s="302">
        <v>0.14507573792521503</v>
      </c>
      <c r="H80" s="302">
        <f t="shared" si="20"/>
        <v>0.49838290548479913</v>
      </c>
      <c r="I80" s="303"/>
      <c r="J80" s="302">
        <v>0.19910931284931102</v>
      </c>
      <c r="K80" s="302">
        <v>0.13061105480687021</v>
      </c>
      <c r="L80" s="302">
        <f t="shared" si="21"/>
        <v>0.32972036765618123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6.5246406637061855E-2</v>
      </c>
      <c r="C81" s="302">
        <v>1.7346995086498811</v>
      </c>
      <c r="D81" s="302">
        <f t="shared" si="19"/>
        <v>1.799945915286943</v>
      </c>
      <c r="E81" s="303"/>
      <c r="F81" s="302">
        <v>5.5056908001782916E-2</v>
      </c>
      <c r="G81" s="302">
        <v>1.2270128085448058</v>
      </c>
      <c r="H81" s="302">
        <f t="shared" si="20"/>
        <v>1.2820697165465886</v>
      </c>
      <c r="I81" s="303"/>
      <c r="J81" s="302">
        <v>7.5986551577763031E-2</v>
      </c>
      <c r="K81" s="302">
        <v>0.91482981789970774</v>
      </c>
      <c r="L81" s="302">
        <f t="shared" si="21"/>
        <v>0.99081636947747076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6.633404873037646E-2</v>
      </c>
      <c r="C82" s="302">
        <v>1.8323818385615274E-2</v>
      </c>
      <c r="D82" s="302">
        <f t="shared" si="19"/>
        <v>8.4657867115991742E-2</v>
      </c>
      <c r="E82" s="303"/>
      <c r="F82" s="302">
        <v>4.6025119269665467E-2</v>
      </c>
      <c r="G82" s="302">
        <v>1.6679866204580576E-2</v>
      </c>
      <c r="H82" s="302">
        <f t="shared" si="20"/>
        <v>6.270498547424605E-2</v>
      </c>
      <c r="I82" s="303"/>
      <c r="J82" s="302">
        <v>3.1398338755944964E-2</v>
      </c>
      <c r="K82" s="302">
        <v>1.7698235710832459E-2</v>
      </c>
      <c r="L82" s="302">
        <f t="shared" si="21"/>
        <v>4.9096574466777426E-2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0.10882228495403262</v>
      </c>
      <c r="C83" s="302">
        <v>0.1242331486766895</v>
      </c>
      <c r="D83" s="302">
        <f t="shared" si="19"/>
        <v>0.23305543363072212</v>
      </c>
      <c r="E83" s="303"/>
      <c r="F83" s="302">
        <v>8.5426046807705283E-2</v>
      </c>
      <c r="G83" s="302">
        <v>0.14145840077291996</v>
      </c>
      <c r="H83" s="302">
        <f t="shared" si="20"/>
        <v>0.22688444758062526</v>
      </c>
      <c r="I83" s="303"/>
      <c r="J83" s="302">
        <v>7.0344895584905379E-2</v>
      </c>
      <c r="K83" s="302">
        <v>0.16823827602769587</v>
      </c>
      <c r="L83" s="302">
        <f t="shared" si="21"/>
        <v>0.23858317161260123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0.22058268391370883</v>
      </c>
      <c r="C84" s="302">
        <v>0.62074283713752165</v>
      </c>
      <c r="D84" s="302">
        <f t="shared" si="19"/>
        <v>0.84132552105123048</v>
      </c>
      <c r="E84" s="303"/>
      <c r="F84" s="302">
        <v>0.12958474960625069</v>
      </c>
      <c r="G84" s="302">
        <v>0.43550493814561819</v>
      </c>
      <c r="H84" s="302">
        <f t="shared" si="20"/>
        <v>0.56508968775186885</v>
      </c>
      <c r="I84" s="303"/>
      <c r="J84" s="302">
        <v>0.1231889389109609</v>
      </c>
      <c r="K84" s="302">
        <v>0.42229652790411382</v>
      </c>
      <c r="L84" s="302">
        <f t="shared" si="21"/>
        <v>0.5454854668150747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0.11589263718053137</v>
      </c>
      <c r="C85" s="302">
        <v>0.17827365237751927</v>
      </c>
      <c r="D85" s="302">
        <f t="shared" si="19"/>
        <v>0.29416628955805063</v>
      </c>
      <c r="E85" s="303"/>
      <c r="F85" s="302">
        <v>7.250673918086091E-2</v>
      </c>
      <c r="G85" s="302">
        <v>0.1222631817939874</v>
      </c>
      <c r="H85" s="302">
        <f t="shared" si="20"/>
        <v>0.1947699209748483</v>
      </c>
      <c r="I85" s="303"/>
      <c r="J85" s="302">
        <v>5.2728586110041248E-2</v>
      </c>
      <c r="K85" s="302">
        <v>6.6096345538341289E-2</v>
      </c>
      <c r="L85" s="302">
        <f t="shared" si="21"/>
        <v>0.11882493164838254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1.7227598863153835</v>
      </c>
      <c r="C87" s="311">
        <f t="shared" ref="C87:D87" si="22">SUM(C77:C85)</f>
        <v>6.0962401136846101</v>
      </c>
      <c r="D87" s="311">
        <f t="shared" si="22"/>
        <v>7.8189999999999937</v>
      </c>
      <c r="E87" s="311"/>
      <c r="F87" s="311">
        <f t="shared" ref="F87:H87" si="23">SUM(F77:F85)</f>
        <v>1.4328019162435033</v>
      </c>
      <c r="G87" s="311">
        <f t="shared" si="23"/>
        <v>5.4651980837564968</v>
      </c>
      <c r="H87" s="311">
        <f t="shared" si="23"/>
        <v>6.8980000000000015</v>
      </c>
      <c r="I87" s="311"/>
      <c r="J87" s="311">
        <f t="shared" ref="J87:L87" si="24">SUM(J77:J85)</f>
        <v>1.1656696050155257</v>
      </c>
      <c r="K87" s="311">
        <f t="shared" si="24"/>
        <v>4.7443303949844866</v>
      </c>
      <c r="L87" s="311">
        <f t="shared" si="24"/>
        <v>5.9100000000000135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0.7257223244248614</v>
      </c>
      <c r="C94" s="302">
        <v>2.8707161923229751</v>
      </c>
      <c r="D94" s="302">
        <f>SUM(B94:C94)</f>
        <v>3.5964385167478365</v>
      </c>
      <c r="E94" s="303"/>
      <c r="F94" s="302">
        <v>0.79716964803189627</v>
      </c>
      <c r="G94" s="302">
        <v>3.227864558581226</v>
      </c>
      <c r="H94" s="302">
        <f>SUM(F94:G94)</f>
        <v>4.0250342066131219</v>
      </c>
      <c r="I94" s="303"/>
      <c r="J94" s="302">
        <v>0.74569594267360684</v>
      </c>
      <c r="K94" s="302">
        <v>2.7614308596144017</v>
      </c>
      <c r="L94" s="302">
        <f>SUM(J94:K94)</f>
        <v>3.5071268022880084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0.94968347735967795</v>
      </c>
      <c r="C95" s="302">
        <v>3.61531950983158</v>
      </c>
      <c r="D95" s="302">
        <f t="shared" ref="D95:D102" si="25">SUM(B95:C95)</f>
        <v>4.5650029871912583</v>
      </c>
      <c r="E95" s="303"/>
      <c r="F95" s="302">
        <v>1.1663683285774744</v>
      </c>
      <c r="G95" s="302">
        <v>4.3660806237035628</v>
      </c>
      <c r="H95" s="302">
        <f t="shared" ref="H95:H102" si="26">SUM(F95:G95)</f>
        <v>5.5324489522810367</v>
      </c>
      <c r="I95" s="303"/>
      <c r="J95" s="302">
        <v>1.2088396145111877</v>
      </c>
      <c r="K95" s="302">
        <v>4.1939243743506802</v>
      </c>
      <c r="L95" s="302">
        <f t="shared" ref="L95:L102" si="27">SUM(J95:K95)</f>
        <v>5.4027639888618681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1.0815081659697396</v>
      </c>
      <c r="C96" s="302">
        <v>2.4663964338622182</v>
      </c>
      <c r="D96" s="302">
        <f t="shared" si="25"/>
        <v>3.5479045998319578</v>
      </c>
      <c r="E96" s="303"/>
      <c r="F96" s="302">
        <v>1.0901901342879887</v>
      </c>
      <c r="G96" s="302">
        <v>2.8892248974744934</v>
      </c>
      <c r="H96" s="302">
        <f t="shared" si="26"/>
        <v>3.9794150317624819</v>
      </c>
      <c r="I96" s="303"/>
      <c r="J96" s="302">
        <v>1.0010044999862255</v>
      </c>
      <c r="K96" s="302">
        <v>2.3273918184488895</v>
      </c>
      <c r="L96" s="302">
        <f t="shared" si="27"/>
        <v>3.3283963184351153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1.7333875142949222</v>
      </c>
      <c r="C97" s="302">
        <v>0.64637263318494065</v>
      </c>
      <c r="D97" s="302">
        <f t="shared" si="25"/>
        <v>2.3797601474798631</v>
      </c>
      <c r="E97" s="303"/>
      <c r="F97" s="302">
        <v>1.4863381266574813</v>
      </c>
      <c r="G97" s="302">
        <v>0.76427804587679504</v>
      </c>
      <c r="H97" s="302">
        <f t="shared" si="26"/>
        <v>2.2506161725342766</v>
      </c>
      <c r="I97" s="303"/>
      <c r="J97" s="302">
        <v>0.96301899773179367</v>
      </c>
      <c r="K97" s="302">
        <v>0.6251908027773535</v>
      </c>
      <c r="L97" s="302">
        <f t="shared" si="27"/>
        <v>1.5882098005091472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0.47069528609056444</v>
      </c>
      <c r="C98" s="302">
        <v>6.3635329755833769</v>
      </c>
      <c r="D98" s="302">
        <f t="shared" si="25"/>
        <v>6.8342282616739416</v>
      </c>
      <c r="E98" s="303"/>
      <c r="F98" s="302">
        <v>0.3405506924000436</v>
      </c>
      <c r="G98" s="302">
        <v>5.1840907630014472</v>
      </c>
      <c r="H98" s="302">
        <f t="shared" si="26"/>
        <v>5.5246414554014907</v>
      </c>
      <c r="I98" s="303"/>
      <c r="J98" s="302">
        <v>0.37813748396921593</v>
      </c>
      <c r="K98" s="302">
        <v>3.8105997069754958</v>
      </c>
      <c r="L98" s="302">
        <f t="shared" si="27"/>
        <v>4.1887371909447113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0.21779535761713845</v>
      </c>
      <c r="C99" s="302">
        <v>0.18042188087871328</v>
      </c>
      <c r="D99" s="302">
        <f t="shared" si="25"/>
        <v>0.39821723849585172</v>
      </c>
      <c r="E99" s="303"/>
      <c r="F99" s="302">
        <v>0.16634780533418198</v>
      </c>
      <c r="G99" s="302">
        <v>0.2368825854532628</v>
      </c>
      <c r="H99" s="302">
        <f t="shared" si="26"/>
        <v>0.40323039078744477</v>
      </c>
      <c r="I99" s="303"/>
      <c r="J99" s="302">
        <v>0.13499913744793654</v>
      </c>
      <c r="K99" s="302">
        <v>0.29968723114473056</v>
      </c>
      <c r="L99" s="302">
        <f t="shared" si="27"/>
        <v>0.43468636859266707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0.46336977591369422</v>
      </c>
      <c r="C100" s="302">
        <v>0.44945646329869021</v>
      </c>
      <c r="D100" s="302">
        <f t="shared" si="25"/>
        <v>0.91282623921238448</v>
      </c>
      <c r="E100" s="303"/>
      <c r="F100" s="302">
        <v>0.39159717661966797</v>
      </c>
      <c r="G100" s="302">
        <v>0.51500114413137876</v>
      </c>
      <c r="H100" s="302">
        <f t="shared" si="26"/>
        <v>0.90659832075104674</v>
      </c>
      <c r="I100" s="303"/>
      <c r="J100" s="302">
        <v>0.34496956006228841</v>
      </c>
      <c r="K100" s="302">
        <v>0.47159779662826135</v>
      </c>
      <c r="L100" s="302">
        <f t="shared" si="27"/>
        <v>0.81656735669054981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0.61307303293267745</v>
      </c>
      <c r="C101" s="302">
        <v>3.1848251936129364</v>
      </c>
      <c r="D101" s="302">
        <f t="shared" si="25"/>
        <v>3.7978982265456138</v>
      </c>
      <c r="E101" s="303"/>
      <c r="F101" s="302">
        <v>0.45574424075193487</v>
      </c>
      <c r="G101" s="302">
        <v>2.8220227711975601</v>
      </c>
      <c r="H101" s="302">
        <f t="shared" si="26"/>
        <v>3.277767011949495</v>
      </c>
      <c r="I101" s="303"/>
      <c r="J101" s="302">
        <v>0.42113705281236274</v>
      </c>
      <c r="K101" s="302">
        <v>2.6172680879391796</v>
      </c>
      <c r="L101" s="302">
        <f t="shared" si="27"/>
        <v>3.0384051407515424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0.74730079693132057</v>
      </c>
      <c r="C102" s="302">
        <v>1.151422985889893</v>
      </c>
      <c r="D102" s="302">
        <f t="shared" si="25"/>
        <v>1.8987237828212136</v>
      </c>
      <c r="E102" s="303"/>
      <c r="F102" s="302">
        <v>0.43213669495573725</v>
      </c>
      <c r="G102" s="302">
        <v>1.1411117629638439</v>
      </c>
      <c r="H102" s="302">
        <f t="shared" si="26"/>
        <v>1.5732484579195811</v>
      </c>
      <c r="I102" s="303"/>
      <c r="J102" s="302">
        <v>0.31649798943134033</v>
      </c>
      <c r="K102" s="302">
        <v>0.7326090434950393</v>
      </c>
      <c r="L102" s="302">
        <f t="shared" si="27"/>
        <v>1.0491070329263796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7.0025357315345964</v>
      </c>
      <c r="C104" s="311">
        <f t="shared" ref="C104:D104" si="28">SUM(C94:C102)</f>
        <v>20.928464268465326</v>
      </c>
      <c r="D104" s="311">
        <f t="shared" si="28"/>
        <v>27.930999999999923</v>
      </c>
      <c r="E104" s="311"/>
      <c r="F104" s="311">
        <f t="shared" ref="F104:H104" si="29">SUM(F94:F102)</f>
        <v>6.3264428476164065</v>
      </c>
      <c r="G104" s="311">
        <f t="shared" si="29"/>
        <v>21.146557152383572</v>
      </c>
      <c r="H104" s="311">
        <f t="shared" si="29"/>
        <v>27.472999999999978</v>
      </c>
      <c r="I104" s="311"/>
      <c r="J104" s="311">
        <f t="shared" ref="J104:L104" si="30">SUM(J94:J102)</f>
        <v>5.5143002786259565</v>
      </c>
      <c r="K104" s="311">
        <f t="shared" si="30"/>
        <v>17.839699721374028</v>
      </c>
      <c r="L104" s="311">
        <f t="shared" si="30"/>
        <v>23.353999999999989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5.3973022262333685E-2</v>
      </c>
      <c r="C111" s="302">
        <v>9.5710974767275553E-2</v>
      </c>
      <c r="D111" s="302">
        <f>SUM(B111:C111)</f>
        <v>0.14968399702960924</v>
      </c>
      <c r="E111" s="303"/>
      <c r="F111" s="302">
        <v>2.3866954904065565E-2</v>
      </c>
      <c r="G111" s="302">
        <v>0.1106614064323654</v>
      </c>
      <c r="H111" s="302">
        <f>SUM(F111:G111)</f>
        <v>0.13452836133643095</v>
      </c>
      <c r="I111" s="303"/>
      <c r="J111" s="302">
        <v>2.4728512260063163E-2</v>
      </c>
      <c r="K111" s="302">
        <v>0.11838559599403983</v>
      </c>
      <c r="L111" s="302">
        <f>SUM(J111:K111)</f>
        <v>0.14311410825410301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7.1139379161719724E-2</v>
      </c>
      <c r="C112" s="302">
        <v>0.2177511708484228</v>
      </c>
      <c r="D112" s="302">
        <f t="shared" ref="D112:D119" si="31">SUM(B112:C112)</f>
        <v>0.28889055001014252</v>
      </c>
      <c r="E112" s="303"/>
      <c r="F112" s="302">
        <v>4.5737535887722586E-2</v>
      </c>
      <c r="G112" s="302">
        <v>0.22403210706559246</v>
      </c>
      <c r="H112" s="302">
        <f t="shared" ref="H112:H119" si="32">SUM(F112:G112)</f>
        <v>0.26976964295331507</v>
      </c>
      <c r="I112" s="303"/>
      <c r="J112" s="302">
        <v>4.9322620958320511E-2</v>
      </c>
      <c r="K112" s="302">
        <v>0.20612823179391618</v>
      </c>
      <c r="L112" s="302">
        <f t="shared" ref="L112:L119" si="33">SUM(J112:K112)</f>
        <v>0.25545085275223667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6.6136268667233503E-2</v>
      </c>
      <c r="C113" s="302">
        <v>0.14673602463157928</v>
      </c>
      <c r="D113" s="302">
        <f t="shared" si="31"/>
        <v>0.2128722932988128</v>
      </c>
      <c r="E113" s="303"/>
      <c r="F113" s="302">
        <v>3.028371713291967E-2</v>
      </c>
      <c r="G113" s="302">
        <v>0.1358272990761544</v>
      </c>
      <c r="H113" s="302">
        <f t="shared" si="32"/>
        <v>0.16611101620907406</v>
      </c>
      <c r="I113" s="303"/>
      <c r="J113" s="302">
        <v>2.7038882893296874E-2</v>
      </c>
      <c r="K113" s="302">
        <v>0.10962478122708226</v>
      </c>
      <c r="L113" s="302">
        <f t="shared" si="33"/>
        <v>0.13666366412037914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8.9112428132681248E-2</v>
      </c>
      <c r="C114" s="302">
        <v>6.1582085276587019E-2</v>
      </c>
      <c r="D114" s="302">
        <f t="shared" si="31"/>
        <v>0.15069451340926826</v>
      </c>
      <c r="E114" s="303"/>
      <c r="F114" s="302">
        <v>5.1037203641189931E-2</v>
      </c>
      <c r="G114" s="302">
        <v>5.5946145295723539E-2</v>
      </c>
      <c r="H114" s="302">
        <f t="shared" si="32"/>
        <v>0.10698334893691347</v>
      </c>
      <c r="I114" s="303"/>
      <c r="J114" s="302">
        <v>3.1980548638597242E-2</v>
      </c>
      <c r="K114" s="302">
        <v>4.8572563546433446E-2</v>
      </c>
      <c r="L114" s="302">
        <f t="shared" si="33"/>
        <v>8.0553112185030695E-2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3.7628484263861429E-2</v>
      </c>
      <c r="C115" s="302">
        <v>0.28163905341596274</v>
      </c>
      <c r="D115" s="302">
        <f t="shared" si="31"/>
        <v>0.31926753767982419</v>
      </c>
      <c r="E115" s="303"/>
      <c r="F115" s="302">
        <v>4.3020389100811244E-3</v>
      </c>
      <c r="G115" s="302">
        <v>0.1863163188741003</v>
      </c>
      <c r="H115" s="302">
        <f t="shared" si="32"/>
        <v>0.19061835778418143</v>
      </c>
      <c r="I115" s="303"/>
      <c r="J115" s="302">
        <v>5.8704608047968681E-3</v>
      </c>
      <c r="K115" s="302">
        <v>0.14428582295056669</v>
      </c>
      <c r="L115" s="302">
        <f t="shared" si="33"/>
        <v>0.15015628375536355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4.5674278851888753E-2</v>
      </c>
      <c r="C116" s="302">
        <v>2.017993519511542E-2</v>
      </c>
      <c r="D116" s="302">
        <f t="shared" si="31"/>
        <v>6.5854214047004173E-2</v>
      </c>
      <c r="E116" s="303"/>
      <c r="F116" s="302">
        <v>1.108619350575875E-2</v>
      </c>
      <c r="G116" s="302">
        <v>1.5562242445293969E-2</v>
      </c>
      <c r="H116" s="302">
        <f t="shared" si="32"/>
        <v>2.6648435951052721E-2</v>
      </c>
      <c r="I116" s="303"/>
      <c r="J116" s="302">
        <v>1.0642484018196823E-2</v>
      </c>
      <c r="K116" s="302">
        <v>1.8509689629706103E-2</v>
      </c>
      <c r="L116" s="302">
        <f t="shared" si="33"/>
        <v>2.9152173647902926E-2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8.6435696453982303E-2</v>
      </c>
      <c r="C117" s="302">
        <v>8.3699998046454893E-2</v>
      </c>
      <c r="D117" s="302">
        <f t="shared" si="31"/>
        <v>0.1701356945004372</v>
      </c>
      <c r="E117" s="303"/>
      <c r="F117" s="302">
        <v>5.1181520216043212E-2</v>
      </c>
      <c r="G117" s="302">
        <v>7.0871476922589424E-2</v>
      </c>
      <c r="H117" s="302">
        <f t="shared" si="32"/>
        <v>0.12205299713863263</v>
      </c>
      <c r="I117" s="303"/>
      <c r="J117" s="302">
        <v>5.2360071422047044E-2</v>
      </c>
      <c r="K117" s="302">
        <v>7.4569081997374428E-2</v>
      </c>
      <c r="L117" s="302">
        <f t="shared" si="33"/>
        <v>0.12692915341942146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6.9396823177344507E-3</v>
      </c>
      <c r="C118" s="302">
        <v>4.2386289694395743E-2</v>
      </c>
      <c r="D118" s="302">
        <f t="shared" si="31"/>
        <v>4.9325972012130195E-2</v>
      </c>
      <c r="E118" s="303"/>
      <c r="F118" s="302">
        <v>1.2936391440751011E-3</v>
      </c>
      <c r="G118" s="302">
        <v>4.6784976474625706E-2</v>
      </c>
      <c r="H118" s="302">
        <f t="shared" si="32"/>
        <v>4.8078615618700804E-2</v>
      </c>
      <c r="I118" s="303"/>
      <c r="J118" s="302">
        <v>1.8101936182737201E-3</v>
      </c>
      <c r="K118" s="302">
        <v>4.3624018100579538E-2</v>
      </c>
      <c r="L118" s="302">
        <f t="shared" si="33"/>
        <v>4.5434211718853257E-2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3.4047473378469369E-2</v>
      </c>
      <c r="C119" s="302">
        <v>2.7227754634300733E-2</v>
      </c>
      <c r="D119" s="302">
        <f t="shared" si="31"/>
        <v>6.1275228012770105E-2</v>
      </c>
      <c r="E119" s="303"/>
      <c r="F119" s="302">
        <v>4.0106907550669464E-3</v>
      </c>
      <c r="G119" s="302">
        <v>2.2198533316630516E-2</v>
      </c>
      <c r="H119" s="302">
        <f t="shared" si="32"/>
        <v>2.6209224071697464E-2</v>
      </c>
      <c r="I119" s="303"/>
      <c r="J119" s="302">
        <v>2.0682416523229974E-3</v>
      </c>
      <c r="K119" s="302">
        <v>1.3478198494385942E-2</v>
      </c>
      <c r="L119" s="302">
        <f t="shared" si="33"/>
        <v>1.554644014670894E-2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0.49108671348990446</v>
      </c>
      <c r="C121" s="311">
        <f t="shared" ref="C121:D121" si="34">SUM(C111:C119)</f>
        <v>0.97691328651009413</v>
      </c>
      <c r="D121" s="311">
        <f t="shared" si="34"/>
        <v>1.4679999999999989</v>
      </c>
      <c r="E121" s="311"/>
      <c r="F121" s="311">
        <f t="shared" ref="F121:H121" si="35">SUM(F111:F119)</f>
        <v>0.2227994940969229</v>
      </c>
      <c r="G121" s="311">
        <f t="shared" si="35"/>
        <v>0.86820050590307563</v>
      </c>
      <c r="H121" s="311">
        <f t="shared" si="35"/>
        <v>1.0909999999999986</v>
      </c>
      <c r="I121" s="311"/>
      <c r="J121" s="311">
        <f t="shared" ref="J121:L121" si="36">SUM(J111:J119)</f>
        <v>0.20582201626591523</v>
      </c>
      <c r="K121" s="311">
        <f t="shared" si="36"/>
        <v>0.77717798373408453</v>
      </c>
      <c r="L121" s="311">
        <f t="shared" si="36"/>
        <v>0.98299999999999943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7.696876528730022E-2</v>
      </c>
      <c r="C128" s="302">
        <v>0.32328605590888243</v>
      </c>
      <c r="D128" s="302">
        <f>SUM(B128:C128)</f>
        <v>0.40025482119618266</v>
      </c>
      <c r="E128" s="303"/>
      <c r="F128" s="302">
        <v>9.2251955963216059E-2</v>
      </c>
      <c r="G128" s="302">
        <v>0.47608200032936837</v>
      </c>
      <c r="H128" s="302">
        <f>SUM(F128:G128)</f>
        <v>0.56833395629258443</v>
      </c>
      <c r="I128" s="303"/>
      <c r="J128" s="302">
        <v>0.11401810525838391</v>
      </c>
      <c r="K128" s="302">
        <v>0.5317436484332102</v>
      </c>
      <c r="L128" s="302">
        <f>SUM(J128:K128)</f>
        <v>0.64576175369159405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0.12696698656275246</v>
      </c>
      <c r="C129" s="302">
        <v>0.29788354525174487</v>
      </c>
      <c r="D129" s="302">
        <f t="shared" ref="D129:D136" si="37">SUM(B129:C129)</f>
        <v>0.42485053181449733</v>
      </c>
      <c r="E129" s="303"/>
      <c r="F129" s="302">
        <v>0.17804392696390575</v>
      </c>
      <c r="G129" s="302">
        <v>0.46333720343617962</v>
      </c>
      <c r="H129" s="302">
        <f t="shared" ref="H129:H136" si="38">SUM(F129:G129)</f>
        <v>0.64138113040008538</v>
      </c>
      <c r="I129" s="303"/>
      <c r="J129" s="302">
        <v>0.2511459532294994</v>
      </c>
      <c r="K129" s="302">
        <v>0.54679856522937942</v>
      </c>
      <c r="L129" s="302">
        <f t="shared" ref="L129:L136" si="39">SUM(J129:K129)</f>
        <v>0.79794451845887882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0.22587592232715237</v>
      </c>
      <c r="C130" s="302">
        <v>0.26011037891868355</v>
      </c>
      <c r="D130" s="302">
        <f t="shared" si="37"/>
        <v>0.48598630124583592</v>
      </c>
      <c r="E130" s="303"/>
      <c r="F130" s="302">
        <v>0.29382252070375708</v>
      </c>
      <c r="G130" s="302">
        <v>0.36190618530494079</v>
      </c>
      <c r="H130" s="302">
        <f t="shared" si="38"/>
        <v>0.65572870600869781</v>
      </c>
      <c r="I130" s="303"/>
      <c r="J130" s="302">
        <v>0.47399608162722401</v>
      </c>
      <c r="K130" s="302">
        <v>0.37240336995358053</v>
      </c>
      <c r="L130" s="302">
        <f t="shared" si="39"/>
        <v>0.84639945158080454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0.24258308520800306</v>
      </c>
      <c r="C131" s="302">
        <v>5.3733369211004481E-2</v>
      </c>
      <c r="D131" s="302">
        <f t="shared" si="37"/>
        <v>0.29631645441900756</v>
      </c>
      <c r="E131" s="303"/>
      <c r="F131" s="302">
        <v>0.2443440256058978</v>
      </c>
      <c r="G131" s="302">
        <v>7.9082317504939104E-2</v>
      </c>
      <c r="H131" s="302">
        <f t="shared" si="38"/>
        <v>0.3234263431108369</v>
      </c>
      <c r="I131" s="303"/>
      <c r="J131" s="302">
        <v>0.17238059415486354</v>
      </c>
      <c r="K131" s="302">
        <v>9.0853433783667087E-2</v>
      </c>
      <c r="L131" s="302">
        <f t="shared" si="39"/>
        <v>0.26323402793853062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4.5374984844861584E-2</v>
      </c>
      <c r="C132" s="302">
        <v>0.2691283767771252</v>
      </c>
      <c r="D132" s="302">
        <f t="shared" si="37"/>
        <v>0.31450336162198678</v>
      </c>
      <c r="E132" s="303"/>
      <c r="F132" s="302">
        <v>3.5954476345576129E-2</v>
      </c>
      <c r="G132" s="302">
        <v>0.33308704042348775</v>
      </c>
      <c r="H132" s="302">
        <f t="shared" si="38"/>
        <v>0.36904151676906388</v>
      </c>
      <c r="I132" s="303"/>
      <c r="J132" s="302">
        <v>6.2978179484912522E-2</v>
      </c>
      <c r="K132" s="302">
        <v>0.3239649400814853</v>
      </c>
      <c r="L132" s="302">
        <f t="shared" si="39"/>
        <v>0.38694311956639782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6.5834103908232619E-2</v>
      </c>
      <c r="C133" s="302">
        <v>3.6102737983916611E-2</v>
      </c>
      <c r="D133" s="302">
        <f t="shared" si="37"/>
        <v>0.10193684189214923</v>
      </c>
      <c r="E133" s="303"/>
      <c r="F133" s="302">
        <v>6.2936783359573839E-2</v>
      </c>
      <c r="G133" s="302">
        <v>4.7114502988252913E-2</v>
      </c>
      <c r="H133" s="302">
        <f t="shared" si="38"/>
        <v>0.11005128634782675</v>
      </c>
      <c r="I133" s="303"/>
      <c r="J133" s="302">
        <v>8.3062986214725881E-2</v>
      </c>
      <c r="K133" s="302">
        <v>6.4520081215255293E-2</v>
      </c>
      <c r="L133" s="302">
        <f t="shared" si="39"/>
        <v>0.14758306742998117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7.0265329251058745E-2</v>
      </c>
      <c r="C134" s="302">
        <v>4.9876364643542982E-2</v>
      </c>
      <c r="D134" s="302">
        <f>SUM(B134:C134)</f>
        <v>0.12014169389460172</v>
      </c>
      <c r="E134" s="303"/>
      <c r="F134" s="302">
        <v>8.2195313751284652E-2</v>
      </c>
      <c r="G134" s="302">
        <v>7.24525797283323E-2</v>
      </c>
      <c r="H134" s="302">
        <f t="shared" si="38"/>
        <v>0.15464789347961694</v>
      </c>
      <c r="I134" s="303"/>
      <c r="J134" s="302">
        <v>9.6785199341309705E-2</v>
      </c>
      <c r="K134" s="302">
        <v>8.6234889307539989E-2</v>
      </c>
      <c r="L134" s="302">
        <f t="shared" si="39"/>
        <v>0.18302008864884969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5.0078683350561384E-2</v>
      </c>
      <c r="C135" s="302">
        <v>0.6922946762441744</v>
      </c>
      <c r="D135" s="302">
        <f t="shared" si="37"/>
        <v>0.74237335959473583</v>
      </c>
      <c r="E135" s="303"/>
      <c r="F135" s="302">
        <v>4.2455892851331459E-2</v>
      </c>
      <c r="G135" s="302">
        <v>0.69315721031938893</v>
      </c>
      <c r="H135" s="302">
        <f t="shared" si="38"/>
        <v>0.73561310317072037</v>
      </c>
      <c r="I135" s="303"/>
      <c r="J135" s="302">
        <v>4.6969424184037947E-2</v>
      </c>
      <c r="K135" s="302">
        <v>0.84123862650922432</v>
      </c>
      <c r="L135" s="302">
        <f t="shared" si="39"/>
        <v>0.88820805069326225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7.6876928677507908E-2</v>
      </c>
      <c r="C136" s="302">
        <v>0.593759705643497</v>
      </c>
      <c r="D136" s="302">
        <f t="shared" si="37"/>
        <v>0.67063663432100495</v>
      </c>
      <c r="E136" s="303"/>
      <c r="F136" s="302">
        <v>6.1024060177583488E-2</v>
      </c>
      <c r="G136" s="302">
        <v>0.57275200424298811</v>
      </c>
      <c r="H136" s="302">
        <f t="shared" si="38"/>
        <v>0.63377606442057155</v>
      </c>
      <c r="I136" s="303"/>
      <c r="J136" s="302">
        <v>4.6102721331051935E-2</v>
      </c>
      <c r="K136" s="302">
        <v>0.54480320066065435</v>
      </c>
      <c r="L136" s="302">
        <f t="shared" si="39"/>
        <v>0.59090592199170633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0.98082478941743045</v>
      </c>
      <c r="C138" s="311">
        <f t="shared" ref="C138" si="40">SUM(C128:C136)</f>
        <v>2.5761752105825719</v>
      </c>
      <c r="D138" s="311">
        <f>SUM(D128:D136)</f>
        <v>3.5570000000000022</v>
      </c>
      <c r="E138" s="311"/>
      <c r="F138" s="311">
        <f t="shared" ref="F138:H138" si="41">SUM(F128:F136)</f>
        <v>1.0930289557221262</v>
      </c>
      <c r="G138" s="311">
        <f t="shared" si="41"/>
        <v>3.098971044277878</v>
      </c>
      <c r="H138" s="311">
        <f t="shared" si="41"/>
        <v>4.1920000000000037</v>
      </c>
      <c r="I138" s="311"/>
      <c r="J138" s="311">
        <f t="shared" ref="J138:L138" si="42">SUM(J128:J136)</f>
        <v>1.3474392448260089</v>
      </c>
      <c r="K138" s="311">
        <f t="shared" si="42"/>
        <v>3.402560755173996</v>
      </c>
      <c r="L138" s="311">
        <f t="shared" si="42"/>
        <v>4.7500000000000053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0.87900069700875427</v>
      </c>
      <c r="C145" s="302">
        <v>5.6420203093122296</v>
      </c>
      <c r="D145" s="302">
        <f>SUM(B145:C145)</f>
        <v>6.5210210063209839</v>
      </c>
      <c r="E145" s="303"/>
      <c r="F145" s="302">
        <v>1.6362604069133249</v>
      </c>
      <c r="G145" s="302">
        <v>8.1898203177300779</v>
      </c>
      <c r="H145" s="302">
        <f>SUM(F145:G145)</f>
        <v>9.8260807246434023</v>
      </c>
      <c r="I145" s="303"/>
      <c r="J145" s="302">
        <v>2.4040500647529304</v>
      </c>
      <c r="K145" s="302">
        <v>10.159279203136666</v>
      </c>
      <c r="L145" s="302">
        <f>SUM(J145:K145)</f>
        <v>12.563329267889596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0.81316950247824848</v>
      </c>
      <c r="C146" s="302">
        <v>5.496903924720451</v>
      </c>
      <c r="D146" s="302">
        <f t="shared" ref="D146:D153" si="43">SUM(B146:C146)</f>
        <v>6.3100734271986996</v>
      </c>
      <c r="E146" s="303"/>
      <c r="F146" s="302">
        <v>1.4273660959993379</v>
      </c>
      <c r="G146" s="302">
        <v>8.0617615236428239</v>
      </c>
      <c r="H146" s="302">
        <f t="shared" ref="H146:H153" si="44">SUM(F146:G146)</f>
        <v>9.4891276196421614</v>
      </c>
      <c r="I146" s="303"/>
      <c r="J146" s="302">
        <v>2.2648681774483457</v>
      </c>
      <c r="K146" s="302">
        <v>11.343212966347322</v>
      </c>
      <c r="L146" s="302">
        <f t="shared" ref="L146:L153" si="45">SUM(J146:K146)</f>
        <v>13.608081143795667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0.78704920685357682</v>
      </c>
      <c r="C147" s="302">
        <v>3.1528932057979695</v>
      </c>
      <c r="D147" s="302">
        <f t="shared" si="43"/>
        <v>3.9399424126515461</v>
      </c>
      <c r="E147" s="303"/>
      <c r="F147" s="302">
        <v>1.2133086402615532</v>
      </c>
      <c r="G147" s="302">
        <v>4.4333312364348911</v>
      </c>
      <c r="H147" s="302">
        <f t="shared" si="44"/>
        <v>5.6466398766964438</v>
      </c>
      <c r="I147" s="303"/>
      <c r="J147" s="302">
        <v>1.7055881613993797</v>
      </c>
      <c r="K147" s="302">
        <v>5.1208789816937337</v>
      </c>
      <c r="L147" s="302">
        <f t="shared" si="45"/>
        <v>6.8264671430931134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3.6290986816164743</v>
      </c>
      <c r="C148" s="302">
        <v>1.3734675932894116</v>
      </c>
      <c r="D148" s="302">
        <f t="shared" si="43"/>
        <v>5.0025662749058863</v>
      </c>
      <c r="E148" s="303"/>
      <c r="F148" s="302">
        <v>4.4963110549627956</v>
      </c>
      <c r="G148" s="302">
        <v>1.8857720338241359</v>
      </c>
      <c r="H148" s="302">
        <f t="shared" si="44"/>
        <v>6.3820830887869313</v>
      </c>
      <c r="I148" s="303"/>
      <c r="J148" s="302">
        <v>4.4126680057965553</v>
      </c>
      <c r="K148" s="302">
        <v>2.5692571117230751</v>
      </c>
      <c r="L148" s="302">
        <f t="shared" si="45"/>
        <v>6.98192511751963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0.1523449203643342</v>
      </c>
      <c r="C149" s="302">
        <v>22.164756425076451</v>
      </c>
      <c r="D149" s="302">
        <f t="shared" si="43"/>
        <v>22.317101345440786</v>
      </c>
      <c r="E149" s="303"/>
      <c r="F149" s="302">
        <v>0.5676650597797579</v>
      </c>
      <c r="G149" s="302">
        <v>22.757728305979374</v>
      </c>
      <c r="H149" s="302">
        <f t="shared" si="44"/>
        <v>23.325393365759133</v>
      </c>
      <c r="I149" s="303"/>
      <c r="J149" s="302">
        <v>1.2081208572563891</v>
      </c>
      <c r="K149" s="302">
        <v>25.140940310585339</v>
      </c>
      <c r="L149" s="302">
        <f t="shared" si="45"/>
        <v>26.349061167841729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3.2572848367777484E-2</v>
      </c>
      <c r="C150" s="302">
        <v>0.14113920218063541</v>
      </c>
      <c r="D150" s="302">
        <f t="shared" si="43"/>
        <v>0.17371205054841291</v>
      </c>
      <c r="E150" s="303"/>
      <c r="F150" s="302">
        <v>4.4796501353337598E-2</v>
      </c>
      <c r="G150" s="302">
        <v>0.1942297229252237</v>
      </c>
      <c r="H150" s="302">
        <f t="shared" si="44"/>
        <v>0.23902622427856129</v>
      </c>
      <c r="I150" s="303"/>
      <c r="J150" s="302">
        <v>5.7162189544137418E-2</v>
      </c>
      <c r="K150" s="302">
        <v>0.24780230199588152</v>
      </c>
      <c r="L150" s="302">
        <f t="shared" si="45"/>
        <v>0.30496449154001892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0.42433354154327207</v>
      </c>
      <c r="C151" s="302">
        <v>0.73329636774576612</v>
      </c>
      <c r="D151" s="302">
        <f t="shared" si="43"/>
        <v>1.1576299092890383</v>
      </c>
      <c r="E151" s="303"/>
      <c r="F151" s="302">
        <v>0.55358198592456498</v>
      </c>
      <c r="G151" s="302">
        <v>0.92890512134932668</v>
      </c>
      <c r="H151" s="302">
        <f t="shared" si="44"/>
        <v>1.4824871072738917</v>
      </c>
      <c r="I151" s="303"/>
      <c r="J151" s="302">
        <v>0.72008215027549038</v>
      </c>
      <c r="K151" s="302">
        <v>1.3398879738724558</v>
      </c>
      <c r="L151" s="302">
        <f t="shared" si="45"/>
        <v>2.059970124147946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4.6622759058993074E-2</v>
      </c>
      <c r="C152" s="302">
        <v>5.5575222548930308</v>
      </c>
      <c r="D152" s="302">
        <f t="shared" si="43"/>
        <v>5.6041450139520235</v>
      </c>
      <c r="E152" s="303"/>
      <c r="F152" s="302">
        <v>5.6229389990857526E-2</v>
      </c>
      <c r="G152" s="302">
        <v>5.80571370591346</v>
      </c>
      <c r="H152" s="302">
        <f t="shared" si="44"/>
        <v>5.8619430959043175</v>
      </c>
      <c r="I152" s="303"/>
      <c r="J152" s="302">
        <v>8.814032637573363E-2</v>
      </c>
      <c r="K152" s="302">
        <v>8.4444355079456077</v>
      </c>
      <c r="L152" s="302">
        <f t="shared" si="45"/>
        <v>8.5325758343213405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0.17128228892204458</v>
      </c>
      <c r="C153" s="302">
        <v>3.9715262707705206</v>
      </c>
      <c r="D153" s="302">
        <f t="shared" si="43"/>
        <v>4.1428085596925648</v>
      </c>
      <c r="E153" s="303"/>
      <c r="F153" s="302">
        <v>0.1875007357877248</v>
      </c>
      <c r="G153" s="302">
        <v>4.2227181612274487</v>
      </c>
      <c r="H153" s="302">
        <f t="shared" si="44"/>
        <v>4.4102188970151737</v>
      </c>
      <c r="I153" s="303"/>
      <c r="J153" s="302">
        <v>0.1540281639575948</v>
      </c>
      <c r="K153" s="302">
        <v>5.301597545893304</v>
      </c>
      <c r="L153" s="302">
        <f t="shared" si="45"/>
        <v>5.4556257098508985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6.9354744462134752</v>
      </c>
      <c r="C155" s="311">
        <f t="shared" ref="C155:D155" si="46">SUM(C145:C153)</f>
        <v>48.233525553786457</v>
      </c>
      <c r="D155" s="311">
        <f t="shared" si="46"/>
        <v>55.16899999999994</v>
      </c>
      <c r="E155" s="311"/>
      <c r="F155" s="311">
        <f t="shared" ref="F155:H155" si="47">SUM(F145:F153)</f>
        <v>10.183019870973252</v>
      </c>
      <c r="G155" s="311">
        <f t="shared" si="47"/>
        <v>56.479980129026757</v>
      </c>
      <c r="H155" s="311">
        <f t="shared" si="47"/>
        <v>66.663000000000011</v>
      </c>
      <c r="I155" s="311"/>
      <c r="J155" s="311">
        <f t="shared" ref="J155:L155" si="48">SUM(J145:J153)</f>
        <v>13.014708096806554</v>
      </c>
      <c r="K155" s="311">
        <f t="shared" si="48"/>
        <v>69.667291903193387</v>
      </c>
      <c r="L155" s="311">
        <f t="shared" si="48"/>
        <v>82.681999999999931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3.9740669259108201</v>
      </c>
      <c r="C162" s="302">
        <v>10.338867555389516</v>
      </c>
      <c r="D162" s="302">
        <f>SUM(B162:C162)</f>
        <v>14.312934481300337</v>
      </c>
      <c r="E162" s="303"/>
      <c r="F162" s="302">
        <v>5.3792133838196756</v>
      </c>
      <c r="G162" s="302">
        <v>11.060515345172131</v>
      </c>
      <c r="H162" s="302">
        <f>SUM(F162:G162)</f>
        <v>16.439728728991806</v>
      </c>
      <c r="I162" s="303"/>
      <c r="J162" s="302">
        <v>6.9697021746781678</v>
      </c>
      <c r="K162" s="302">
        <v>12.302041428704374</v>
      </c>
      <c r="L162" s="302">
        <f>SUM(J162:K162)</f>
        <v>19.271743603382543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3.3707808683157814</v>
      </c>
      <c r="C163" s="302">
        <v>5.3680044416420181</v>
      </c>
      <c r="D163" s="302">
        <f t="shared" ref="D163:D170" si="49">SUM(B163:C163)</f>
        <v>8.7387853099577999</v>
      </c>
      <c r="E163" s="303"/>
      <c r="F163" s="302">
        <v>4.8497867765600029</v>
      </c>
      <c r="G163" s="302">
        <v>6.6407506848454512</v>
      </c>
      <c r="H163" s="302">
        <f t="shared" ref="H163:H170" si="50">SUM(F163:G163)</f>
        <v>11.490537461405454</v>
      </c>
      <c r="I163" s="303"/>
      <c r="J163" s="302">
        <v>6.3178028858920827</v>
      </c>
      <c r="K163" s="302">
        <v>8.4161904603305739</v>
      </c>
      <c r="L163" s="302">
        <f t="shared" ref="L163:L170" si="51">SUM(J163:K163)</f>
        <v>14.733993346222658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3.9670381104220334</v>
      </c>
      <c r="C164" s="302">
        <v>5.1611553442966391</v>
      </c>
      <c r="D164" s="302">
        <f t="shared" si="49"/>
        <v>9.1281934547186729</v>
      </c>
      <c r="E164" s="303"/>
      <c r="F164" s="302">
        <v>5.0153325033818925</v>
      </c>
      <c r="G164" s="302">
        <v>5.8701204428112232</v>
      </c>
      <c r="H164" s="302">
        <f t="shared" si="50"/>
        <v>10.885452946193116</v>
      </c>
      <c r="I164" s="303"/>
      <c r="J164" s="302">
        <v>5.7084239140854161</v>
      </c>
      <c r="K164" s="302">
        <v>5.9919722180322932</v>
      </c>
      <c r="L164" s="302">
        <f t="shared" si="51"/>
        <v>11.70039613211771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6.6118994279709202</v>
      </c>
      <c r="C165" s="302">
        <v>3.2967760007448392</v>
      </c>
      <c r="D165" s="302">
        <f t="shared" si="49"/>
        <v>9.9086754287157603</v>
      </c>
      <c r="E165" s="303"/>
      <c r="F165" s="302">
        <v>7.3797579354739815</v>
      </c>
      <c r="G165" s="302">
        <v>3.7690736868701653</v>
      </c>
      <c r="H165" s="302">
        <f t="shared" si="50"/>
        <v>11.148831622344147</v>
      </c>
      <c r="I165" s="303"/>
      <c r="J165" s="302">
        <v>6.3772267214096994</v>
      </c>
      <c r="K165" s="302">
        <v>4.3421655246894737</v>
      </c>
      <c r="L165" s="302">
        <f t="shared" si="51"/>
        <v>10.719392246099172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1.4560551868931748</v>
      </c>
      <c r="C166" s="302">
        <v>9.4230405267611452</v>
      </c>
      <c r="D166" s="302">
        <f t="shared" si="49"/>
        <v>10.879095713654319</v>
      </c>
      <c r="E166" s="303"/>
      <c r="F166" s="302">
        <v>1.3880089346422606</v>
      </c>
      <c r="G166" s="302">
        <v>7.5267713588830878</v>
      </c>
      <c r="H166" s="302">
        <f t="shared" si="50"/>
        <v>8.9147802935253484</v>
      </c>
      <c r="I166" s="303"/>
      <c r="J166" s="302">
        <v>1.7023205656471256</v>
      </c>
      <c r="K166" s="302">
        <v>7.6008210106471044</v>
      </c>
      <c r="L166" s="302">
        <f t="shared" si="51"/>
        <v>9.3031415762942302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0.84998018537720688</v>
      </c>
      <c r="C167" s="302">
        <v>0.2273583784747277</v>
      </c>
      <c r="D167" s="302">
        <f t="shared" si="49"/>
        <v>1.0773385638519346</v>
      </c>
      <c r="E167" s="303"/>
      <c r="F167" s="302">
        <v>0.86421115224401157</v>
      </c>
      <c r="G167" s="302">
        <v>0.24000541745417914</v>
      </c>
      <c r="H167" s="302">
        <f t="shared" si="50"/>
        <v>1.1042165696981907</v>
      </c>
      <c r="I167" s="303"/>
      <c r="J167" s="302">
        <v>1.185137231208411</v>
      </c>
      <c r="K167" s="302">
        <v>0.30339812944778477</v>
      </c>
      <c r="L167" s="302">
        <f t="shared" si="51"/>
        <v>1.4885353606561957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22.477246113729876</v>
      </c>
      <c r="C168" s="302">
        <v>14.962934805791571</v>
      </c>
      <c r="D168" s="302">
        <f t="shared" si="49"/>
        <v>37.440180919521445</v>
      </c>
      <c r="E168" s="303"/>
      <c r="F168" s="302">
        <v>20.924896539042582</v>
      </c>
      <c r="G168" s="302">
        <v>14.353540420525242</v>
      </c>
      <c r="H168" s="302">
        <f t="shared" si="50"/>
        <v>35.278436959567827</v>
      </c>
      <c r="I168" s="303"/>
      <c r="J168" s="302">
        <v>17.378967708451221</v>
      </c>
      <c r="K168" s="302">
        <v>13.891691082368416</v>
      </c>
      <c r="L168" s="302">
        <f t="shared" si="51"/>
        <v>31.270658790819638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1.8968604216882401</v>
      </c>
      <c r="C169" s="302">
        <v>6.0421234707287796</v>
      </c>
      <c r="D169" s="302">
        <f t="shared" si="49"/>
        <v>7.9389838924170197</v>
      </c>
      <c r="E169" s="303"/>
      <c r="F169" s="302">
        <v>1.8336145093416807</v>
      </c>
      <c r="G169" s="302">
        <v>5.1699992546179088</v>
      </c>
      <c r="H169" s="302">
        <f t="shared" si="50"/>
        <v>7.0036137639595895</v>
      </c>
      <c r="I169" s="303"/>
      <c r="J169" s="302">
        <v>2.7436630119395664</v>
      </c>
      <c r="K169" s="302">
        <v>5.683662223100808</v>
      </c>
      <c r="L169" s="302">
        <f t="shared" si="51"/>
        <v>8.4273252350403745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5.2816327832061871</v>
      </c>
      <c r="C170" s="302">
        <v>6.4541794526566028</v>
      </c>
      <c r="D170" s="302">
        <f t="shared" si="49"/>
        <v>11.73581223586279</v>
      </c>
      <c r="E170" s="303"/>
      <c r="F170" s="302">
        <v>4.5229305024769442</v>
      </c>
      <c r="G170" s="302">
        <v>5.2504711518376928</v>
      </c>
      <c r="H170" s="302">
        <f t="shared" si="50"/>
        <v>9.773401654314636</v>
      </c>
      <c r="I170" s="303"/>
      <c r="J170" s="302">
        <v>3.8814039991096525</v>
      </c>
      <c r="K170" s="302">
        <v>4.1374097102576872</v>
      </c>
      <c r="L170" s="302">
        <f t="shared" si="51"/>
        <v>8.0188137093673397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49.88556002351423</v>
      </c>
      <c r="C172" s="311">
        <f t="shared" ref="C172:D172" si="52">SUM(C162:C170)</f>
        <v>61.274439976485837</v>
      </c>
      <c r="D172" s="311">
        <f t="shared" si="52"/>
        <v>111.16000000000007</v>
      </c>
      <c r="E172" s="311"/>
      <c r="F172" s="311">
        <f t="shared" ref="F172:H172" si="53">SUM(F162:F170)</f>
        <v>52.157752236983029</v>
      </c>
      <c r="G172" s="311">
        <f t="shared" si="53"/>
        <v>59.881247763017079</v>
      </c>
      <c r="H172" s="311">
        <f t="shared" si="53"/>
        <v>112.03900000000012</v>
      </c>
      <c r="I172" s="311"/>
      <c r="J172" s="311">
        <f t="shared" ref="J172:L172" si="54">SUM(J162:J170)</f>
        <v>52.264648212421342</v>
      </c>
      <c r="K172" s="311">
        <f t="shared" si="54"/>
        <v>62.66935178757852</v>
      </c>
      <c r="L172" s="311">
        <f t="shared" si="54"/>
        <v>114.93399999999987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0.30280819172886619</v>
      </c>
      <c r="C179" s="302">
        <v>1.5317807040682447</v>
      </c>
      <c r="D179" s="302">
        <f>SUM(B179:C179)</f>
        <v>1.8345888957971108</v>
      </c>
      <c r="E179" s="303"/>
      <c r="F179" s="302">
        <v>0.68849494196415706</v>
      </c>
      <c r="G179" s="302">
        <v>2.3535888024912546</v>
      </c>
      <c r="H179" s="302">
        <f>SUM(F179:G179)</f>
        <v>3.0420837444554119</v>
      </c>
      <c r="I179" s="303"/>
      <c r="J179" s="302">
        <v>0.89296305764175643</v>
      </c>
      <c r="K179" s="302">
        <v>2.539929986910678</v>
      </c>
      <c r="L179" s="302">
        <f>SUM(J179:K179)</f>
        <v>3.4328930445524346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0.29083797916774506</v>
      </c>
      <c r="C180" s="302">
        <v>1.0698362043389935</v>
      </c>
      <c r="D180" s="302">
        <f t="shared" ref="D180:D187" si="55">SUM(B180:C180)</f>
        <v>1.3606741835067386</v>
      </c>
      <c r="E180" s="303"/>
      <c r="F180" s="302">
        <v>0.64871156306630495</v>
      </c>
      <c r="G180" s="302">
        <v>1.7840727461364099</v>
      </c>
      <c r="H180" s="302">
        <f t="shared" ref="H180:H187" si="56">SUM(F180:G180)</f>
        <v>2.4327843092027148</v>
      </c>
      <c r="I180" s="303"/>
      <c r="J180" s="302">
        <v>0.95120558258151577</v>
      </c>
      <c r="K180" s="302">
        <v>2.2962926293913051</v>
      </c>
      <c r="L180" s="302">
        <f t="shared" ref="L180:L187" si="57">SUM(J180:K180)</f>
        <v>3.2474982119728208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0.31927447228801875</v>
      </c>
      <c r="C181" s="302">
        <v>0.97656939304971613</v>
      </c>
      <c r="D181" s="302">
        <f t="shared" si="55"/>
        <v>1.2958438653377349</v>
      </c>
      <c r="E181" s="303"/>
      <c r="F181" s="302">
        <v>0.57986992926848502</v>
      </c>
      <c r="G181" s="302">
        <v>1.5157170705287095</v>
      </c>
      <c r="H181" s="302">
        <f t="shared" si="56"/>
        <v>2.0955869997971943</v>
      </c>
      <c r="I181" s="303"/>
      <c r="J181" s="302">
        <v>0.71652226242957906</v>
      </c>
      <c r="K181" s="302">
        <v>1.5913743692974627</v>
      </c>
      <c r="L181" s="302">
        <f t="shared" si="57"/>
        <v>2.3078966317270417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1.1940865160974563</v>
      </c>
      <c r="C182" s="302">
        <v>0.99861783409447979</v>
      </c>
      <c r="D182" s="302">
        <f t="shared" si="55"/>
        <v>2.1927043501919359</v>
      </c>
      <c r="E182" s="303"/>
      <c r="F182" s="302">
        <v>1.6169126117017907</v>
      </c>
      <c r="G182" s="302">
        <v>1.4788009902940955</v>
      </c>
      <c r="H182" s="302">
        <f t="shared" si="56"/>
        <v>3.095713601995886</v>
      </c>
      <c r="I182" s="303"/>
      <c r="J182" s="302">
        <v>1.3514620045416685</v>
      </c>
      <c r="K182" s="302">
        <v>1.5861519284459165</v>
      </c>
      <c r="L182" s="302">
        <f t="shared" si="57"/>
        <v>2.9376139329875848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5.309891380618615E-2</v>
      </c>
      <c r="C183" s="302">
        <v>1.2768652406301799</v>
      </c>
      <c r="D183" s="302">
        <f t="shared" si="55"/>
        <v>1.3299641544363661</v>
      </c>
      <c r="E183" s="303"/>
      <c r="F183" s="302">
        <v>8.8458355210638842E-2</v>
      </c>
      <c r="G183" s="302">
        <v>1.2994249626911327</v>
      </c>
      <c r="H183" s="302">
        <f t="shared" si="56"/>
        <v>1.3878833179017716</v>
      </c>
      <c r="I183" s="303"/>
      <c r="J183" s="302">
        <v>0.18635119392100738</v>
      </c>
      <c r="K183" s="302">
        <v>1.2347202978778182</v>
      </c>
      <c r="L183" s="302">
        <f t="shared" si="57"/>
        <v>1.4210714917988256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0.8277849850963821</v>
      </c>
      <c r="C184" s="302">
        <v>0.54189754389743972</v>
      </c>
      <c r="D184" s="302">
        <f t="shared" si="55"/>
        <v>1.3696825289938217</v>
      </c>
      <c r="E184" s="303"/>
      <c r="F184" s="302">
        <v>1.0195206869437494</v>
      </c>
      <c r="G184" s="302">
        <v>0.81472584292687822</v>
      </c>
      <c r="H184" s="302">
        <f t="shared" si="56"/>
        <v>1.8342465298706276</v>
      </c>
      <c r="I184" s="303"/>
      <c r="J184" s="302">
        <v>1.1149470592253432</v>
      </c>
      <c r="K184" s="302">
        <v>1.0001661224707559</v>
      </c>
      <c r="L184" s="302">
        <f t="shared" si="57"/>
        <v>2.1151131816960991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0.31703513164078173</v>
      </c>
      <c r="C185" s="302">
        <v>0.43940314482017245</v>
      </c>
      <c r="D185" s="302">
        <f t="shared" si="55"/>
        <v>0.75643827646095418</v>
      </c>
      <c r="E185" s="303"/>
      <c r="F185" s="302">
        <v>0.45246561066792718</v>
      </c>
      <c r="G185" s="302">
        <v>0.60116833402705971</v>
      </c>
      <c r="H185" s="302">
        <f t="shared" si="56"/>
        <v>1.0536339446949869</v>
      </c>
      <c r="I185" s="303"/>
      <c r="J185" s="302">
        <v>0.54386491097364165</v>
      </c>
      <c r="K185" s="302">
        <v>0.79087910141212725</v>
      </c>
      <c r="L185" s="302">
        <f t="shared" si="57"/>
        <v>1.334744012385769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0.55144216807497604</v>
      </c>
      <c r="C186" s="302">
        <v>7.7183191664738624</v>
      </c>
      <c r="D186" s="302">
        <f t="shared" si="55"/>
        <v>8.2697613345488392</v>
      </c>
      <c r="E186" s="303"/>
      <c r="F186" s="302">
        <v>0.86788298305356415</v>
      </c>
      <c r="G186" s="302">
        <v>9.5560724507628532</v>
      </c>
      <c r="H186" s="302">
        <f t="shared" si="56"/>
        <v>10.423955433816417</v>
      </c>
      <c r="I186" s="303"/>
      <c r="J186" s="302">
        <v>1.3660261792930952</v>
      </c>
      <c r="K186" s="302">
        <v>10.713221952227197</v>
      </c>
      <c r="L186" s="302">
        <f t="shared" si="57"/>
        <v>12.079248131520293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0.78081175569640593</v>
      </c>
      <c r="C187" s="302">
        <v>2.9875306550300813</v>
      </c>
      <c r="D187" s="302">
        <f t="shared" si="55"/>
        <v>3.7683424107264871</v>
      </c>
      <c r="E187" s="303"/>
      <c r="F187" s="302">
        <v>0.89956105638333661</v>
      </c>
      <c r="G187" s="302">
        <v>3.0425510618816896</v>
      </c>
      <c r="H187" s="302">
        <f t="shared" si="56"/>
        <v>3.9421121182650261</v>
      </c>
      <c r="I187" s="303"/>
      <c r="J187" s="302">
        <v>0.93492119405391816</v>
      </c>
      <c r="K187" s="302">
        <v>2.5020001673051819</v>
      </c>
      <c r="L187" s="302">
        <f t="shared" si="57"/>
        <v>3.4369213613590999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4.637180113596818</v>
      </c>
      <c r="C189" s="311">
        <f t="shared" ref="C189:D189" si="58">SUM(C179:C187)</f>
        <v>17.54081988640317</v>
      </c>
      <c r="D189" s="311">
        <f t="shared" si="58"/>
        <v>22.177999999999987</v>
      </c>
      <c r="E189" s="311"/>
      <c r="F189" s="311">
        <f t="shared" ref="F189:H189" si="59">SUM(F179:F187)</f>
        <v>6.8618777382599534</v>
      </c>
      <c r="G189" s="311">
        <f t="shared" si="59"/>
        <v>22.446122261740079</v>
      </c>
      <c r="H189" s="311">
        <f t="shared" si="59"/>
        <v>29.308000000000035</v>
      </c>
      <c r="I189" s="311"/>
      <c r="J189" s="311">
        <f t="shared" ref="J189:L189" si="60">SUM(J179:J187)</f>
        <v>8.0582634446615256</v>
      </c>
      <c r="K189" s="311">
        <f t="shared" si="60"/>
        <v>24.25473655533844</v>
      </c>
      <c r="L189" s="311">
        <f t="shared" si="60"/>
        <v>32.312999999999967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0.81066731234441225</v>
      </c>
      <c r="C196" s="302">
        <v>2.0652170836566501</v>
      </c>
      <c r="D196" s="302">
        <f>SUM(B196:C196)</f>
        <v>2.8758843960010623</v>
      </c>
      <c r="E196" s="303"/>
      <c r="F196" s="302">
        <v>1.5147552429768179</v>
      </c>
      <c r="G196" s="302">
        <v>2.3349852571290102</v>
      </c>
      <c r="H196" s="302">
        <f>SUM(F196:G196)</f>
        <v>3.849740500105828</v>
      </c>
      <c r="I196" s="303"/>
      <c r="J196" s="302">
        <v>2.0257584360531751</v>
      </c>
      <c r="K196" s="302">
        <v>3.3881428376105434</v>
      </c>
      <c r="L196" s="302">
        <f>SUM(J196:K196)</f>
        <v>5.4139012736637184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0.35988448641245446</v>
      </c>
      <c r="C197" s="302">
        <v>0.45078846702936309</v>
      </c>
      <c r="D197" s="302">
        <f t="shared" ref="D197:D204" si="61">SUM(B197:C197)</f>
        <v>0.81067295344181756</v>
      </c>
      <c r="E197" s="303"/>
      <c r="F197" s="302">
        <v>0.60156827214091191</v>
      </c>
      <c r="G197" s="302">
        <v>0.61433844699752471</v>
      </c>
      <c r="H197" s="302">
        <f t="shared" ref="H197:H204" si="62">SUM(F197:G197)</f>
        <v>1.2159067191384367</v>
      </c>
      <c r="I197" s="303"/>
      <c r="J197" s="302">
        <v>0.77828491982287529</v>
      </c>
      <c r="K197" s="302">
        <v>0.79208444782154064</v>
      </c>
      <c r="L197" s="302">
        <f t="shared" ref="L197:L204" si="63">SUM(J197:K197)</f>
        <v>1.5703693676444159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0.58303212013313621</v>
      </c>
      <c r="C198" s="302">
        <v>0.40997273653594457</v>
      </c>
      <c r="D198" s="302">
        <f t="shared" si="61"/>
        <v>0.99300485666908078</v>
      </c>
      <c r="E198" s="303"/>
      <c r="F198" s="302">
        <v>0.85538928838789441</v>
      </c>
      <c r="G198" s="302">
        <v>0.5138931557741877</v>
      </c>
      <c r="H198" s="302">
        <f t="shared" si="62"/>
        <v>1.3692824441620821</v>
      </c>
      <c r="I198" s="303"/>
      <c r="J198" s="302">
        <v>1.1383887765754066</v>
      </c>
      <c r="K198" s="302">
        <v>0.57264230982455178</v>
      </c>
      <c r="L198" s="302">
        <f t="shared" si="63"/>
        <v>1.7110310863999585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1.2589256498098909</v>
      </c>
      <c r="C199" s="302">
        <v>0.37359081471866473</v>
      </c>
      <c r="D199" s="302">
        <f t="shared" si="61"/>
        <v>1.6325164645285555</v>
      </c>
      <c r="E199" s="303"/>
      <c r="F199" s="302">
        <v>1.4438188980936046</v>
      </c>
      <c r="G199" s="302">
        <v>0.4789421213139588</v>
      </c>
      <c r="H199" s="302">
        <f t="shared" si="62"/>
        <v>1.9227610194075635</v>
      </c>
      <c r="I199" s="303"/>
      <c r="J199" s="302">
        <v>1.6012713295559642</v>
      </c>
      <c r="K199" s="302">
        <v>0.65337103055030232</v>
      </c>
      <c r="L199" s="302">
        <f t="shared" si="63"/>
        <v>2.2546423601062666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1.4801812752351891</v>
      </c>
      <c r="C200" s="302">
        <v>4.7214112293993242</v>
      </c>
      <c r="D200" s="302">
        <f t="shared" si="61"/>
        <v>6.2015925046345135</v>
      </c>
      <c r="E200" s="303"/>
      <c r="F200" s="302">
        <v>1.7219320806764142</v>
      </c>
      <c r="G200" s="302">
        <v>3.5993837418552173</v>
      </c>
      <c r="H200" s="302">
        <f t="shared" si="62"/>
        <v>5.3213158225316315</v>
      </c>
      <c r="I200" s="303"/>
      <c r="J200" s="302">
        <v>1.5492786799697338</v>
      </c>
      <c r="K200" s="302">
        <v>3.7289049706408894</v>
      </c>
      <c r="L200" s="302">
        <f t="shared" si="63"/>
        <v>5.2781836506106234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1.2360309572606676</v>
      </c>
      <c r="C201" s="302">
        <v>0.28276264005486051</v>
      </c>
      <c r="D201" s="302">
        <f t="shared" si="61"/>
        <v>1.5187935973155282</v>
      </c>
      <c r="E201" s="303"/>
      <c r="F201" s="302">
        <v>1.3984008699223169</v>
      </c>
      <c r="G201" s="302">
        <v>0.35472282850172815</v>
      </c>
      <c r="H201" s="302">
        <f t="shared" si="62"/>
        <v>1.753123698424045</v>
      </c>
      <c r="I201" s="303"/>
      <c r="J201" s="302">
        <v>1.6550107719820044</v>
      </c>
      <c r="K201" s="302">
        <v>0.415563205113888</v>
      </c>
      <c r="L201" s="302">
        <f t="shared" si="63"/>
        <v>2.0705739770958926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1.2274355741640119</v>
      </c>
      <c r="C202" s="302">
        <v>1.1829889635361144</v>
      </c>
      <c r="D202" s="302">
        <f t="shared" si="61"/>
        <v>2.4104245377001261</v>
      </c>
      <c r="E202" s="303"/>
      <c r="F202" s="302">
        <v>1.6090820896796354</v>
      </c>
      <c r="G202" s="302">
        <v>1.3960567840166227</v>
      </c>
      <c r="H202" s="302">
        <f t="shared" si="62"/>
        <v>3.0051388736962581</v>
      </c>
      <c r="I202" s="303"/>
      <c r="J202" s="302">
        <v>2.0833896104644136</v>
      </c>
      <c r="K202" s="302">
        <v>1.6403764487035615</v>
      </c>
      <c r="L202" s="302">
        <f t="shared" si="63"/>
        <v>3.7237660591679749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0.21001232041355808</v>
      </c>
      <c r="C203" s="302">
        <v>0.80463448993343056</v>
      </c>
      <c r="D203" s="302">
        <f t="shared" si="61"/>
        <v>1.0146468103469886</v>
      </c>
      <c r="E203" s="303"/>
      <c r="F203" s="302">
        <v>0.19946130035583462</v>
      </c>
      <c r="G203" s="302">
        <v>0.95492243191791837</v>
      </c>
      <c r="H203" s="302">
        <f t="shared" si="62"/>
        <v>1.1543837322737529</v>
      </c>
      <c r="I203" s="303"/>
      <c r="J203" s="302">
        <v>0.43683109265997833</v>
      </c>
      <c r="K203" s="302">
        <v>1.2915182787541799</v>
      </c>
      <c r="L203" s="302">
        <f t="shared" si="63"/>
        <v>1.7283493714141582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12.415146093859288</v>
      </c>
      <c r="C204" s="302">
        <v>7.0573177855030274</v>
      </c>
      <c r="D204" s="302">
        <f t="shared" si="61"/>
        <v>19.472463879362316</v>
      </c>
      <c r="E204" s="303"/>
      <c r="F204" s="302">
        <v>13.885089032075992</v>
      </c>
      <c r="G204" s="302">
        <v>7.2822581581843817</v>
      </c>
      <c r="H204" s="302">
        <f t="shared" si="62"/>
        <v>21.167347190260372</v>
      </c>
      <c r="I204" s="303"/>
      <c r="J204" s="302">
        <v>15.729337949058602</v>
      </c>
      <c r="K204" s="302">
        <v>7.9098449048383319</v>
      </c>
      <c r="L204" s="302">
        <f t="shared" si="63"/>
        <v>23.639182853896934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19.581315789632608</v>
      </c>
      <c r="C206" s="311">
        <f t="shared" ref="C206:D206" si="64">SUM(C196:C204)</f>
        <v>17.348684210367381</v>
      </c>
      <c r="D206" s="311">
        <f t="shared" si="64"/>
        <v>36.929999999999993</v>
      </c>
      <c r="E206" s="311"/>
      <c r="F206" s="311">
        <f t="shared" ref="F206:H206" si="65">SUM(F196:F204)</f>
        <v>23.229497074309421</v>
      </c>
      <c r="G206" s="311">
        <f t="shared" si="65"/>
        <v>17.529502925690551</v>
      </c>
      <c r="H206" s="311">
        <f t="shared" si="65"/>
        <v>40.758999999999972</v>
      </c>
      <c r="I206" s="311"/>
      <c r="J206" s="311">
        <f t="shared" ref="J206:L206" si="66">SUM(J196:J204)</f>
        <v>26.997551566142153</v>
      </c>
      <c r="K206" s="311">
        <f t="shared" si="66"/>
        <v>20.392448433857787</v>
      </c>
      <c r="L206" s="311">
        <f t="shared" si="66"/>
        <v>47.389999999999944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0.65517195525555916</v>
      </c>
      <c r="C213" s="302">
        <v>0.79912807464708591</v>
      </c>
      <c r="D213" s="302">
        <f>SUM(B213:C213)</f>
        <v>1.4543000299026452</v>
      </c>
      <c r="E213" s="303"/>
      <c r="F213" s="302">
        <v>0.69041621196018876</v>
      </c>
      <c r="G213" s="302">
        <v>0.95123951447154131</v>
      </c>
      <c r="H213" s="302">
        <f>SUM(F213:G213)</f>
        <v>1.64165572643173</v>
      </c>
      <c r="I213" s="303"/>
      <c r="J213" s="302">
        <v>0.80302555821406663</v>
      </c>
      <c r="K213" s="302">
        <v>0.94697356531835797</v>
      </c>
      <c r="L213" s="302">
        <f>SUM(J213:K213)</f>
        <v>1.7499991235324246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0.65718559250227404</v>
      </c>
      <c r="C214" s="302">
        <v>1.1760545642901625</v>
      </c>
      <c r="D214" s="302">
        <f t="shared" ref="D214:D221" si="67">SUM(B214:C214)</f>
        <v>1.8332401567924366</v>
      </c>
      <c r="E214" s="303"/>
      <c r="F214" s="302">
        <v>0.76045987316899233</v>
      </c>
      <c r="G214" s="302">
        <v>1.5400147094910115</v>
      </c>
      <c r="H214" s="302">
        <f t="shared" ref="H214:H221" si="68">SUM(F214:G214)</f>
        <v>2.3004745826600037</v>
      </c>
      <c r="I214" s="303"/>
      <c r="J214" s="302">
        <v>0.79028408140352568</v>
      </c>
      <c r="K214" s="302">
        <v>1.5740074746857826</v>
      </c>
      <c r="L214" s="302">
        <f t="shared" ref="L214:L221" si="69">SUM(J214:K214)</f>
        <v>2.3642915560893085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1.2279652663091778</v>
      </c>
      <c r="C215" s="302">
        <v>1.1513777047973235</v>
      </c>
      <c r="D215" s="302">
        <f t="shared" si="67"/>
        <v>2.3793429711065013</v>
      </c>
      <c r="E215" s="303"/>
      <c r="F215" s="302">
        <v>1.1075777952851384</v>
      </c>
      <c r="G215" s="302">
        <v>1.273563736281788</v>
      </c>
      <c r="H215" s="302">
        <f t="shared" si="68"/>
        <v>2.3811415315669264</v>
      </c>
      <c r="I215" s="303"/>
      <c r="J215" s="302">
        <v>1.0980336159846282</v>
      </c>
      <c r="K215" s="302">
        <v>1.162970525590763</v>
      </c>
      <c r="L215" s="302">
        <f t="shared" si="69"/>
        <v>2.2610041415753912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0.72007204708020178</v>
      </c>
      <c r="C216" s="302">
        <v>0.13622884541969826</v>
      </c>
      <c r="D216" s="302">
        <f t="shared" si="67"/>
        <v>0.85630089249990005</v>
      </c>
      <c r="E216" s="303"/>
      <c r="F216" s="302">
        <v>0.61540540357718909</v>
      </c>
      <c r="G216" s="302">
        <v>0.14396563743937346</v>
      </c>
      <c r="H216" s="302">
        <f t="shared" si="68"/>
        <v>0.75937104101656261</v>
      </c>
      <c r="I216" s="303"/>
      <c r="J216" s="302">
        <v>0.3606445690548038</v>
      </c>
      <c r="K216" s="302">
        <v>0.11528796998750765</v>
      </c>
      <c r="L216" s="302">
        <f t="shared" si="69"/>
        <v>0.47593253904231148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0.20612294626153801</v>
      </c>
      <c r="C217" s="302">
        <v>0.55244659905818017</v>
      </c>
      <c r="D217" s="302">
        <f t="shared" si="67"/>
        <v>0.75856954531971821</v>
      </c>
      <c r="E217" s="303"/>
      <c r="F217" s="302">
        <v>0.17550073247921597</v>
      </c>
      <c r="G217" s="302">
        <v>0.46867388112336789</v>
      </c>
      <c r="H217" s="302">
        <f t="shared" si="68"/>
        <v>0.64417461360258388</v>
      </c>
      <c r="I217" s="303"/>
      <c r="J217" s="302">
        <v>0.1917210372356358</v>
      </c>
      <c r="K217" s="302">
        <v>0.3646918694345202</v>
      </c>
      <c r="L217" s="302">
        <f t="shared" si="69"/>
        <v>0.55641290667015597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0.2380049353321711</v>
      </c>
      <c r="C218" s="302">
        <v>9.2928427358320437E-2</v>
      </c>
      <c r="D218" s="302">
        <f t="shared" si="67"/>
        <v>0.33093336269049156</v>
      </c>
      <c r="E218" s="303"/>
      <c r="F218" s="302">
        <v>0.15670496792139946</v>
      </c>
      <c r="G218" s="302">
        <v>8.8780999707980562E-2</v>
      </c>
      <c r="H218" s="302">
        <f t="shared" si="68"/>
        <v>0.24548596762938002</v>
      </c>
      <c r="I218" s="303"/>
      <c r="J218" s="302">
        <v>0.14329335228267884</v>
      </c>
      <c r="K218" s="302">
        <v>9.4392246635962601E-2</v>
      </c>
      <c r="L218" s="302">
        <f t="shared" si="69"/>
        <v>0.23768559891864144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0.32754489547407034</v>
      </c>
      <c r="C219" s="302">
        <v>0.15408230382776122</v>
      </c>
      <c r="D219" s="302">
        <f t="shared" si="67"/>
        <v>0.48162719930183157</v>
      </c>
      <c r="E219" s="303"/>
      <c r="F219" s="302">
        <v>0.28928569139402044</v>
      </c>
      <c r="G219" s="302">
        <v>0.1496840454256109</v>
      </c>
      <c r="H219" s="302">
        <f t="shared" si="68"/>
        <v>0.43896973681963136</v>
      </c>
      <c r="I219" s="303"/>
      <c r="J219" s="302">
        <v>0.2779751058793215</v>
      </c>
      <c r="K219" s="302">
        <v>0.1636597984008204</v>
      </c>
      <c r="L219" s="302">
        <f t="shared" si="69"/>
        <v>0.4416349042801419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5.4220064511936727E-2</v>
      </c>
      <c r="C220" s="302">
        <v>0.16416191313678691</v>
      </c>
      <c r="D220" s="302">
        <f t="shared" si="67"/>
        <v>0.21838197764872364</v>
      </c>
      <c r="E220" s="303"/>
      <c r="F220" s="302">
        <v>4.8548271467044095E-2</v>
      </c>
      <c r="G220" s="302">
        <v>0.15326020651473077</v>
      </c>
      <c r="H220" s="302">
        <f t="shared" si="68"/>
        <v>0.20180847798177487</v>
      </c>
      <c r="I220" s="303"/>
      <c r="J220" s="302">
        <v>3.8217517708304935E-2</v>
      </c>
      <c r="K220" s="302">
        <v>0.17020159241016453</v>
      </c>
      <c r="L220" s="302">
        <f t="shared" si="69"/>
        <v>0.20841911011846947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0.56973659141830035</v>
      </c>
      <c r="C221" s="302">
        <v>0.51756727331945396</v>
      </c>
      <c r="D221" s="302">
        <f t="shared" si="67"/>
        <v>1.0873038647377542</v>
      </c>
      <c r="E221" s="303"/>
      <c r="F221" s="302">
        <v>0.35286295751128144</v>
      </c>
      <c r="G221" s="302">
        <v>0.36205536478012401</v>
      </c>
      <c r="H221" s="302">
        <f t="shared" si="68"/>
        <v>0.71491832229140551</v>
      </c>
      <c r="I221" s="303"/>
      <c r="J221" s="302">
        <v>0.27570512520002749</v>
      </c>
      <c r="K221" s="302">
        <v>0.33391499457312834</v>
      </c>
      <c r="L221" s="302">
        <f t="shared" si="69"/>
        <v>0.60962011977315589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4.6560242941452294</v>
      </c>
      <c r="C223" s="311">
        <f t="shared" ref="C223:D223" si="70">SUM(C213:C221)</f>
        <v>4.7439757058547727</v>
      </c>
      <c r="D223" s="311">
        <f t="shared" si="70"/>
        <v>9.4000000000000021</v>
      </c>
      <c r="E223" s="311"/>
      <c r="F223" s="311">
        <f t="shared" ref="F223:H223" si="71">SUM(F213:F221)</f>
        <v>4.19676190476447</v>
      </c>
      <c r="G223" s="311">
        <f t="shared" si="71"/>
        <v>5.1312380952355277</v>
      </c>
      <c r="H223" s="311">
        <f t="shared" si="71"/>
        <v>9.3279999999999976</v>
      </c>
      <c r="I223" s="311"/>
      <c r="J223" s="311">
        <f t="shared" ref="J223:L223" si="72">SUM(J213:J221)</f>
        <v>3.9788999629629931</v>
      </c>
      <c r="K223" s="311">
        <f t="shared" si="72"/>
        <v>4.9261000370370063</v>
      </c>
      <c r="L223" s="311">
        <f t="shared" si="72"/>
        <v>8.9050000000000011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1.0550258062537778</v>
      </c>
      <c r="C230" s="302">
        <v>3.1395953023224177</v>
      </c>
      <c r="D230" s="302">
        <f>SUM(B230:C230)</f>
        <v>4.1946211085761957</v>
      </c>
      <c r="E230" s="303"/>
      <c r="F230" s="302">
        <v>1.2768246125320251</v>
      </c>
      <c r="G230" s="302">
        <v>3.1826713352473082</v>
      </c>
      <c r="H230" s="302">
        <f>SUM(F230:G230)</f>
        <v>4.4594959477793328</v>
      </c>
      <c r="I230" s="303"/>
      <c r="J230" s="302">
        <v>1.5982787601300301</v>
      </c>
      <c r="K230" s="302">
        <v>3.1982882830165891</v>
      </c>
      <c r="L230" s="302">
        <f>SUM(J230:K230)</f>
        <v>4.7965670431466192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2.1299950938507464</v>
      </c>
      <c r="C231" s="302">
        <v>10.036577299879735</v>
      </c>
      <c r="D231" s="302">
        <f t="shared" ref="D231:D238" si="73">SUM(B231:C231)</f>
        <v>12.166572393730481</v>
      </c>
      <c r="E231" s="303"/>
      <c r="F231" s="302">
        <v>2.8375407594744502</v>
      </c>
      <c r="G231" s="302">
        <v>10.062540585633341</v>
      </c>
      <c r="H231" s="302">
        <f t="shared" ref="H231:H238" si="74">SUM(F231:G231)</f>
        <v>12.900081345107791</v>
      </c>
      <c r="I231" s="303"/>
      <c r="J231" s="302">
        <v>3.6146222392790781</v>
      </c>
      <c r="K231" s="302">
        <v>11.461508681872735</v>
      </c>
      <c r="L231" s="302">
        <f t="shared" ref="L231:L238" si="75">SUM(J231:K231)</f>
        <v>15.076130921151812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1.3761220813364621</v>
      </c>
      <c r="C232" s="302">
        <v>3.0347648873816335</v>
      </c>
      <c r="D232" s="302">
        <f t="shared" si="73"/>
        <v>4.4108869687180956</v>
      </c>
      <c r="E232" s="303"/>
      <c r="F232" s="302">
        <v>1.5618865273634814</v>
      </c>
      <c r="G232" s="302">
        <v>2.9708026587076142</v>
      </c>
      <c r="H232" s="302">
        <f t="shared" si="74"/>
        <v>4.5326891860710958</v>
      </c>
      <c r="I232" s="303"/>
      <c r="J232" s="302">
        <v>1.7604971731169434</v>
      </c>
      <c r="K232" s="302">
        <v>2.9506692712478646</v>
      </c>
      <c r="L232" s="302">
        <f t="shared" si="75"/>
        <v>4.7111664443648085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1.2855434683517062</v>
      </c>
      <c r="C233" s="302">
        <v>0.46306250158632201</v>
      </c>
      <c r="D233" s="302">
        <f t="shared" si="73"/>
        <v>1.7486059699380281</v>
      </c>
      <c r="E233" s="303"/>
      <c r="F233" s="302">
        <v>1.1776008064259023</v>
      </c>
      <c r="G233" s="302">
        <v>0.4723142402596513</v>
      </c>
      <c r="H233" s="302">
        <f t="shared" si="74"/>
        <v>1.6499150466855537</v>
      </c>
      <c r="I233" s="303"/>
      <c r="J233" s="302">
        <v>0.81885103520512059</v>
      </c>
      <c r="K233" s="302">
        <v>0.44715788832748249</v>
      </c>
      <c r="L233" s="302">
        <f t="shared" si="75"/>
        <v>1.2660089235326031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0.104019815921484</v>
      </c>
      <c r="C234" s="302">
        <v>1.6631359469365605</v>
      </c>
      <c r="D234" s="302">
        <f t="shared" si="73"/>
        <v>1.7671557628580445</v>
      </c>
      <c r="E234" s="303"/>
      <c r="F234" s="302">
        <v>0.12015756791102296</v>
      </c>
      <c r="G234" s="302">
        <v>1.2906021318731469</v>
      </c>
      <c r="H234" s="302">
        <f t="shared" si="74"/>
        <v>1.4107596997841698</v>
      </c>
      <c r="I234" s="303"/>
      <c r="J234" s="302">
        <v>0.18394992558023882</v>
      </c>
      <c r="K234" s="302">
        <v>1.1419162836268002</v>
      </c>
      <c r="L234" s="302">
        <f t="shared" si="75"/>
        <v>1.325866209207039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0.29253211516318328</v>
      </c>
      <c r="C235" s="302">
        <v>0.27859700488622363</v>
      </c>
      <c r="D235" s="302">
        <f t="shared" si="73"/>
        <v>0.57112912004940686</v>
      </c>
      <c r="E235" s="303"/>
      <c r="F235" s="302">
        <v>0.23790248704235967</v>
      </c>
      <c r="G235" s="302">
        <v>0.26781079062834734</v>
      </c>
      <c r="H235" s="302">
        <f t="shared" si="74"/>
        <v>0.50571327767070695</v>
      </c>
      <c r="I235" s="303"/>
      <c r="J235" s="302">
        <v>0.27739274794503249</v>
      </c>
      <c r="K235" s="302">
        <v>0.39021378524331568</v>
      </c>
      <c r="L235" s="302">
        <f t="shared" si="75"/>
        <v>0.66760653318834817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0.58094078061954879</v>
      </c>
      <c r="C236" s="302">
        <v>0.41811104981510561</v>
      </c>
      <c r="D236" s="302">
        <f t="shared" si="73"/>
        <v>0.9990518304346544</v>
      </c>
      <c r="E236" s="303"/>
      <c r="F236" s="302">
        <v>0.54898476075821745</v>
      </c>
      <c r="G236" s="302">
        <v>0.45631674610159861</v>
      </c>
      <c r="H236" s="302">
        <f t="shared" si="74"/>
        <v>1.0053015068598161</v>
      </c>
      <c r="I236" s="303"/>
      <c r="J236" s="302">
        <v>0.60680125109617278</v>
      </c>
      <c r="K236" s="302">
        <v>0.61490119654174324</v>
      </c>
      <c r="L236" s="302">
        <f t="shared" si="75"/>
        <v>1.2217024476379161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5.529254716489674E-2</v>
      </c>
      <c r="C237" s="302">
        <v>0.18923514243985334</v>
      </c>
      <c r="D237" s="302">
        <f t="shared" si="73"/>
        <v>0.24452768960475008</v>
      </c>
      <c r="E237" s="303"/>
      <c r="F237" s="302">
        <v>3.8504094574566952E-2</v>
      </c>
      <c r="G237" s="302">
        <v>0.21810438059360618</v>
      </c>
      <c r="H237" s="302">
        <f t="shared" si="74"/>
        <v>0.25660847516817314</v>
      </c>
      <c r="I237" s="303"/>
      <c r="J237" s="302">
        <v>5.0756583163714925E-2</v>
      </c>
      <c r="K237" s="302">
        <v>0.26901002976582239</v>
      </c>
      <c r="L237" s="302">
        <f t="shared" si="75"/>
        <v>0.31976661292953734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0.13608740151196144</v>
      </c>
      <c r="C238" s="302">
        <v>0.32236175457835664</v>
      </c>
      <c r="D238" s="302">
        <f t="shared" si="73"/>
        <v>0.45844915609031811</v>
      </c>
      <c r="E238" s="303"/>
      <c r="F238" s="302">
        <v>9.3751407903363851E-2</v>
      </c>
      <c r="G238" s="302">
        <v>0.20168410697001449</v>
      </c>
      <c r="H238" s="302">
        <f t="shared" si="74"/>
        <v>0.29543551487337832</v>
      </c>
      <c r="I238" s="303"/>
      <c r="J238" s="302">
        <v>8.7118342772799159E-2</v>
      </c>
      <c r="K238" s="302">
        <v>0.19806652206854919</v>
      </c>
      <c r="L238" s="302">
        <f t="shared" si="75"/>
        <v>0.28518486484134836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7.0155591101737667</v>
      </c>
      <c r="C240" s="311">
        <f t="shared" ref="C240:D240" si="76">SUM(C230:C238)</f>
        <v>19.545440889826203</v>
      </c>
      <c r="D240" s="311">
        <f t="shared" si="76"/>
        <v>26.560999999999975</v>
      </c>
      <c r="E240" s="311"/>
      <c r="F240" s="311">
        <f t="shared" ref="F240:H240" si="77">SUM(F230:F238)</f>
        <v>7.8931530239853886</v>
      </c>
      <c r="G240" s="311">
        <f t="shared" si="77"/>
        <v>19.122846976014628</v>
      </c>
      <c r="H240" s="311">
        <f t="shared" si="77"/>
        <v>27.016000000000016</v>
      </c>
      <c r="I240" s="311"/>
      <c r="J240" s="311">
        <f t="shared" ref="J240:L240" si="78">SUM(J230:J238)</f>
        <v>8.9982680582891295</v>
      </c>
      <c r="K240" s="311">
        <f t="shared" si="78"/>
        <v>20.671731941710902</v>
      </c>
      <c r="L240" s="311">
        <f t="shared" si="78"/>
        <v>29.67000000000003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0.739057763637051</v>
      </c>
      <c r="C247" s="302">
        <v>1.645684057972614</v>
      </c>
      <c r="D247" s="302">
        <f>SUM(B247:C247)</f>
        <v>2.3847418216096647</v>
      </c>
      <c r="E247" s="303"/>
      <c r="F247" s="302">
        <v>1.1246426851450646</v>
      </c>
      <c r="G247" s="302">
        <v>1.7373490672488419</v>
      </c>
      <c r="H247" s="302">
        <f>SUM(F247:G247)</f>
        <v>2.8619917523939065</v>
      </c>
      <c r="I247" s="303"/>
      <c r="J247" s="302">
        <v>1.1405379025719018</v>
      </c>
      <c r="K247" s="302">
        <v>1.4997010863718128</v>
      </c>
      <c r="L247" s="302">
        <f>SUM(J247:K247)</f>
        <v>2.6402389889437146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0.94096930100295606</v>
      </c>
      <c r="C248" s="302">
        <v>2.144687544992629</v>
      </c>
      <c r="D248" s="302">
        <f t="shared" ref="D248:D255" si="79">SUM(B248:C248)</f>
        <v>3.0856568459955849</v>
      </c>
      <c r="E248" s="303"/>
      <c r="F248" s="302">
        <v>1.7387267130339275</v>
      </c>
      <c r="G248" s="302">
        <v>2.2257283567318265</v>
      </c>
      <c r="H248" s="302">
        <f t="shared" ref="H248:H255" si="80">SUM(F248:G248)</f>
        <v>3.9644550697657541</v>
      </c>
      <c r="I248" s="303"/>
      <c r="J248" s="302">
        <v>1.9145693320554751</v>
      </c>
      <c r="K248" s="302">
        <v>2.3117074751408664</v>
      </c>
      <c r="L248" s="302">
        <f t="shared" ref="L248:L255" si="81">SUM(J248:K248)</f>
        <v>4.2262768071963412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1.4129811541312354</v>
      </c>
      <c r="C249" s="302">
        <v>2.1168703984051831</v>
      </c>
      <c r="D249" s="302">
        <f t="shared" si="79"/>
        <v>3.5298515525364182</v>
      </c>
      <c r="E249" s="303"/>
      <c r="F249" s="302">
        <v>2.1569054887539179</v>
      </c>
      <c r="G249" s="302">
        <v>2.2148000700798356</v>
      </c>
      <c r="H249" s="302">
        <f t="shared" si="80"/>
        <v>4.371705558833753</v>
      </c>
      <c r="I249" s="303"/>
      <c r="J249" s="302">
        <v>2.0188124594557872</v>
      </c>
      <c r="K249" s="302">
        <v>1.7489775199419169</v>
      </c>
      <c r="L249" s="302">
        <f t="shared" si="81"/>
        <v>3.7677899793977039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2.7883345135551418</v>
      </c>
      <c r="C250" s="302">
        <v>0.70492769337838301</v>
      </c>
      <c r="D250" s="302">
        <f t="shared" si="79"/>
        <v>3.4932622069335251</v>
      </c>
      <c r="E250" s="303"/>
      <c r="F250" s="302">
        <v>2.8764292802812816</v>
      </c>
      <c r="G250" s="302">
        <v>0.7114857263020411</v>
      </c>
      <c r="H250" s="302">
        <f t="shared" si="80"/>
        <v>3.587915006583323</v>
      </c>
      <c r="I250" s="303"/>
      <c r="J250" s="302">
        <v>1.7041447976276001</v>
      </c>
      <c r="K250" s="302">
        <v>0.47792425300387542</v>
      </c>
      <c r="L250" s="302">
        <f t="shared" si="81"/>
        <v>2.1820690506314753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4.0601777328008758E-2</v>
      </c>
      <c r="C251" s="302">
        <v>0.30927308404937515</v>
      </c>
      <c r="D251" s="302">
        <f t="shared" si="79"/>
        <v>0.34987486137738388</v>
      </c>
      <c r="E251" s="303"/>
      <c r="F251" s="302">
        <v>6.5144305585093099E-2</v>
      </c>
      <c r="G251" s="302">
        <v>0.17657011301714501</v>
      </c>
      <c r="H251" s="302">
        <f t="shared" si="80"/>
        <v>0.24171441860223811</v>
      </c>
      <c r="I251" s="303"/>
      <c r="J251" s="302">
        <v>7.7273762756216405E-2</v>
      </c>
      <c r="K251" s="302">
        <v>0.14303416375761738</v>
      </c>
      <c r="L251" s="302">
        <f t="shared" si="81"/>
        <v>0.2203079265138338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5.9722637927767441E-2</v>
      </c>
      <c r="C252" s="302">
        <v>5.7895178382354529E-2</v>
      </c>
      <c r="D252" s="302">
        <f t="shared" si="79"/>
        <v>0.11761781631012197</v>
      </c>
      <c r="E252" s="303"/>
      <c r="F252" s="302">
        <v>0.13766108807142746</v>
      </c>
      <c r="G252" s="302">
        <v>6.9095213095403563E-2</v>
      </c>
      <c r="H252" s="302">
        <f t="shared" si="80"/>
        <v>0.20675630116683102</v>
      </c>
      <c r="I252" s="303"/>
      <c r="J252" s="302">
        <v>0.14720567037736554</v>
      </c>
      <c r="K252" s="302">
        <v>8.1786894447440361E-2</v>
      </c>
      <c r="L252" s="302">
        <f t="shared" si="81"/>
        <v>0.2289925648248059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0.73208956954353677</v>
      </c>
      <c r="C253" s="302">
        <v>0.31835239963049988</v>
      </c>
      <c r="D253" s="302">
        <f t="shared" si="79"/>
        <v>1.0504419691740368</v>
      </c>
      <c r="E253" s="303"/>
      <c r="F253" s="302">
        <v>0.83670941954531597</v>
      </c>
      <c r="G253" s="302">
        <v>0.28529483149980067</v>
      </c>
      <c r="H253" s="302">
        <f t="shared" si="80"/>
        <v>1.1220042510451167</v>
      </c>
      <c r="I253" s="303"/>
      <c r="J253" s="302">
        <v>0.7486620939162496</v>
      </c>
      <c r="K253" s="302">
        <v>0.28495871877927753</v>
      </c>
      <c r="L253" s="302">
        <f t="shared" si="81"/>
        <v>1.0336208126955271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2.5933767070773498E-2</v>
      </c>
      <c r="C254" s="302">
        <v>0.11139924077038776</v>
      </c>
      <c r="D254" s="302">
        <f t="shared" si="79"/>
        <v>0.13733300784116126</v>
      </c>
      <c r="E254" s="303"/>
      <c r="F254" s="302">
        <v>3.0853382928948157E-2</v>
      </c>
      <c r="G254" s="302">
        <v>8.0015098236377882E-2</v>
      </c>
      <c r="H254" s="302">
        <f t="shared" si="80"/>
        <v>0.11086848116532604</v>
      </c>
      <c r="I254" s="303"/>
      <c r="J254" s="302">
        <v>4.3838286948948729E-2</v>
      </c>
      <c r="K254" s="302">
        <v>9.5590716970054487E-2</v>
      </c>
      <c r="L254" s="302">
        <f t="shared" si="81"/>
        <v>0.1394290039190032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8.6196062408991012E-2</v>
      </c>
      <c r="C255" s="302">
        <v>0.13202385581312276</v>
      </c>
      <c r="D255" s="302">
        <f t="shared" si="79"/>
        <v>0.21821991822211378</v>
      </c>
      <c r="E255" s="303"/>
      <c r="F255" s="302">
        <v>9.0571784934699445E-2</v>
      </c>
      <c r="G255" s="302">
        <v>9.8017375509043186E-2</v>
      </c>
      <c r="H255" s="302">
        <f t="shared" si="80"/>
        <v>0.18858916044374263</v>
      </c>
      <c r="I255" s="303"/>
      <c r="J255" s="302">
        <v>7.4695417391937052E-2</v>
      </c>
      <c r="K255" s="302">
        <v>8.4579448485652936E-2</v>
      </c>
      <c r="L255" s="302">
        <f t="shared" si="81"/>
        <v>0.15927486587758999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6.8258865466054619</v>
      </c>
      <c r="C257" s="311">
        <f t="shared" ref="C257:D257" si="82">SUM(C247:C255)</f>
        <v>7.5411134533945496</v>
      </c>
      <c r="D257" s="311">
        <f t="shared" si="82"/>
        <v>14.367000000000008</v>
      </c>
      <c r="E257" s="311"/>
      <c r="F257" s="311">
        <f t="shared" ref="F257:H257" si="83">SUM(F247:F255)</f>
        <v>9.0576441482796763</v>
      </c>
      <c r="G257" s="311">
        <f t="shared" si="83"/>
        <v>7.5983558517203154</v>
      </c>
      <c r="H257" s="311">
        <f t="shared" si="83"/>
        <v>16.655999999999992</v>
      </c>
      <c r="I257" s="311"/>
      <c r="J257" s="311">
        <f t="shared" ref="J257:L257" si="84">SUM(J247:J255)</f>
        <v>7.8697397231014818</v>
      </c>
      <c r="K257" s="311">
        <f t="shared" si="84"/>
        <v>6.7282602768985145</v>
      </c>
      <c r="L257" s="311">
        <f t="shared" si="84"/>
        <v>14.597999999999995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1.025192087636819</v>
      </c>
      <c r="C264" s="302">
        <v>1.105329417003347</v>
      </c>
      <c r="D264" s="302">
        <f>SUM(B264:C264)</f>
        <v>2.130521504640166</v>
      </c>
      <c r="E264" s="303"/>
      <c r="F264" s="302">
        <v>1.0830582161004481</v>
      </c>
      <c r="G264" s="302">
        <v>1.5273064637526936</v>
      </c>
      <c r="H264" s="302">
        <f>SUM(F264:G264)</f>
        <v>2.6103646798531415</v>
      </c>
      <c r="I264" s="303"/>
      <c r="J264" s="302">
        <v>1.4043953531892064</v>
      </c>
      <c r="K264" s="302">
        <v>1.8693804937320058</v>
      </c>
      <c r="L264" s="302">
        <f>SUM(J264:K264)</f>
        <v>3.2737758469212119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0.70115261081831592</v>
      </c>
      <c r="C265" s="302">
        <v>0.77771489733589694</v>
      </c>
      <c r="D265" s="302">
        <f t="shared" ref="D265:D272" si="85">SUM(B265:C265)</f>
        <v>1.4788675081542129</v>
      </c>
      <c r="E265" s="303"/>
      <c r="F265" s="302">
        <v>0.89064066413888898</v>
      </c>
      <c r="G265" s="302">
        <v>1.2274849792715663</v>
      </c>
      <c r="H265" s="302">
        <f t="shared" ref="H265:H272" si="86">SUM(F265:G265)</f>
        <v>2.1181256434104552</v>
      </c>
      <c r="I265" s="303"/>
      <c r="J265" s="302">
        <v>1.1808377624540507</v>
      </c>
      <c r="K265" s="302">
        <v>1.5341411415321751</v>
      </c>
      <c r="L265" s="302">
        <f t="shared" ref="L265:L272" si="87">SUM(J265:K265)</f>
        <v>2.7149789039862258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0.79271628155845131</v>
      </c>
      <c r="C266" s="302">
        <v>0.69189127191342514</v>
      </c>
      <c r="D266" s="302">
        <f t="shared" si="85"/>
        <v>1.4846075534718763</v>
      </c>
      <c r="E266" s="303"/>
      <c r="F266" s="302">
        <v>0.9156449072431706</v>
      </c>
      <c r="G266" s="302">
        <v>0.97769080185108515</v>
      </c>
      <c r="H266" s="302">
        <f t="shared" si="86"/>
        <v>1.8933357090942557</v>
      </c>
      <c r="I266" s="303"/>
      <c r="J266" s="302">
        <v>1.1786888623309111</v>
      </c>
      <c r="K266" s="302">
        <v>0.96440359133747389</v>
      </c>
      <c r="L266" s="302">
        <f t="shared" si="87"/>
        <v>2.1430924536683849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1.9020471628993627</v>
      </c>
      <c r="C267" s="302">
        <v>0.18054863598052723</v>
      </c>
      <c r="D267" s="302">
        <f t="shared" si="85"/>
        <v>2.0825957988798898</v>
      </c>
      <c r="E267" s="303"/>
      <c r="F267" s="302">
        <v>1.7510407722417265</v>
      </c>
      <c r="G267" s="302">
        <v>0.23211056239896252</v>
      </c>
      <c r="H267" s="302">
        <f t="shared" si="86"/>
        <v>1.983151334640689</v>
      </c>
      <c r="I267" s="303"/>
      <c r="J267" s="302">
        <v>1.4618868906088096</v>
      </c>
      <c r="K267" s="302">
        <v>0.26853780410111727</v>
      </c>
      <c r="L267" s="302">
        <f t="shared" si="87"/>
        <v>1.7304246947099269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0.18613919950649405</v>
      </c>
      <c r="C268" s="302">
        <v>0.60105129691273762</v>
      </c>
      <c r="D268" s="302">
        <f t="shared" si="85"/>
        <v>0.78719049641923167</v>
      </c>
      <c r="E268" s="303"/>
      <c r="F268" s="302">
        <v>0.19034638691715317</v>
      </c>
      <c r="G268" s="302">
        <v>0.51999784929680004</v>
      </c>
      <c r="H268" s="302">
        <f t="shared" si="86"/>
        <v>0.71034423621395315</v>
      </c>
      <c r="I268" s="303"/>
      <c r="J268" s="302">
        <v>0.38047064803215835</v>
      </c>
      <c r="K268" s="302">
        <v>0.59438744841416713</v>
      </c>
      <c r="L268" s="302">
        <f t="shared" si="87"/>
        <v>0.97485809644632548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0.24009239687046643</v>
      </c>
      <c r="C269" s="302">
        <v>0.10241497745576847</v>
      </c>
      <c r="D269" s="302">
        <f t="shared" si="85"/>
        <v>0.3425073743262349</v>
      </c>
      <c r="E269" s="303"/>
      <c r="F269" s="302">
        <v>0.22388079795073135</v>
      </c>
      <c r="G269" s="302">
        <v>0.12779376725688202</v>
      </c>
      <c r="H269" s="302">
        <f t="shared" si="86"/>
        <v>0.35167456520761337</v>
      </c>
      <c r="I269" s="303"/>
      <c r="J269" s="302">
        <v>0.32092350591283336</v>
      </c>
      <c r="K269" s="302">
        <v>0.15624510036137512</v>
      </c>
      <c r="L269" s="302">
        <f t="shared" si="87"/>
        <v>0.47716860627420848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1.1373345673829853</v>
      </c>
      <c r="C270" s="302">
        <v>0.25414984950549113</v>
      </c>
      <c r="D270" s="302">
        <f t="shared" si="85"/>
        <v>1.3914844168884763</v>
      </c>
      <c r="E270" s="303"/>
      <c r="F270" s="302">
        <v>0.94747871640981063</v>
      </c>
      <c r="G270" s="302">
        <v>0.29078751339263326</v>
      </c>
      <c r="H270" s="302">
        <f t="shared" si="86"/>
        <v>1.2382662298024438</v>
      </c>
      <c r="I270" s="303"/>
      <c r="J270" s="302">
        <v>1.0941486684475268</v>
      </c>
      <c r="K270" s="302">
        <v>0.30570052241227147</v>
      </c>
      <c r="L270" s="302">
        <f t="shared" si="87"/>
        <v>1.3998491908597983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2.408410882248312E-2</v>
      </c>
      <c r="C271" s="302">
        <v>0.1085229538949456</v>
      </c>
      <c r="D271" s="302">
        <f t="shared" si="85"/>
        <v>0.13260706271742873</v>
      </c>
      <c r="E271" s="303"/>
      <c r="F271" s="302">
        <v>1.9484598521712075E-2</v>
      </c>
      <c r="G271" s="302">
        <v>0.11144885328251666</v>
      </c>
      <c r="H271" s="302">
        <f t="shared" si="86"/>
        <v>0.13093345180422875</v>
      </c>
      <c r="I271" s="303"/>
      <c r="J271" s="302">
        <v>4.3910858453778776E-2</v>
      </c>
      <c r="K271" s="302">
        <v>0.10365523008321617</v>
      </c>
      <c r="L271" s="302">
        <f t="shared" si="87"/>
        <v>0.14756608853699493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0.28440297474411286</v>
      </c>
      <c r="C272" s="302">
        <v>0.14821530975838654</v>
      </c>
      <c r="D272" s="302">
        <f t="shared" si="85"/>
        <v>0.4326182845024994</v>
      </c>
      <c r="E272" s="303"/>
      <c r="F272" s="302">
        <v>0.21504204156877721</v>
      </c>
      <c r="G272" s="302">
        <v>0.14376210840443093</v>
      </c>
      <c r="H272" s="302">
        <f t="shared" si="86"/>
        <v>0.35880414997320814</v>
      </c>
      <c r="I272" s="303"/>
      <c r="J272" s="302">
        <v>0.18037935303317532</v>
      </c>
      <c r="K272" s="302">
        <v>0.14790676556375135</v>
      </c>
      <c r="L272" s="302">
        <f t="shared" si="87"/>
        <v>0.32828611859692669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6.2931613902394901</v>
      </c>
      <c r="C274" s="311">
        <f t="shared" ref="C274:D274" si="88">SUM(C264:C272)</f>
        <v>3.9698386097605254</v>
      </c>
      <c r="D274" s="311">
        <f t="shared" si="88"/>
        <v>10.263000000000016</v>
      </c>
      <c r="E274" s="311"/>
      <c r="F274" s="311">
        <f t="shared" ref="F274:H274" si="89">SUM(F264:F272)</f>
        <v>6.2366171010924196</v>
      </c>
      <c r="G274" s="311">
        <f t="shared" si="89"/>
        <v>5.1583828989075702</v>
      </c>
      <c r="H274" s="311">
        <f t="shared" si="89"/>
        <v>11.394999999999987</v>
      </c>
      <c r="I274" s="311"/>
      <c r="J274" s="311">
        <f t="shared" ref="J274:L274" si="90">SUM(J264:J272)</f>
        <v>7.2456419024624505</v>
      </c>
      <c r="K274" s="311">
        <f t="shared" si="90"/>
        <v>5.9443580975375534</v>
      </c>
      <c r="L274" s="311">
        <f t="shared" si="90"/>
        <v>13.190000000000003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4.5012849783511681</v>
      </c>
      <c r="C281" s="302">
        <v>6.743165761958247</v>
      </c>
      <c r="D281" s="302">
        <f>SUM(B281:C281)</f>
        <v>11.244450740309414</v>
      </c>
      <c r="E281" s="303"/>
      <c r="F281" s="302">
        <v>4.7321563995855023</v>
      </c>
      <c r="G281" s="302">
        <v>8.0634700765104483</v>
      </c>
      <c r="H281" s="302">
        <f>SUM(F281:G281)</f>
        <v>12.795626476095951</v>
      </c>
      <c r="I281" s="303"/>
      <c r="J281" s="302">
        <v>6.2448611204379816</v>
      </c>
      <c r="K281" s="302">
        <v>9.0333289588413415</v>
      </c>
      <c r="L281" s="302">
        <f>SUM(J281:K281)</f>
        <v>15.278190079279323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10.509614417104515</v>
      </c>
      <c r="C282" s="302">
        <v>20.916381270839004</v>
      </c>
      <c r="D282" s="302">
        <f t="shared" ref="D282:D289" si="91">SUM(B282:C282)</f>
        <v>31.425995687943519</v>
      </c>
      <c r="E282" s="303"/>
      <c r="F282" s="302">
        <v>12.136516702897941</v>
      </c>
      <c r="G282" s="302">
        <v>26.043645884749925</v>
      </c>
      <c r="H282" s="302">
        <f t="shared" ref="H282:H289" si="92">SUM(F282:G282)</f>
        <v>38.180162587647864</v>
      </c>
      <c r="I282" s="303"/>
      <c r="J282" s="302">
        <v>16.973388634518422</v>
      </c>
      <c r="K282" s="302">
        <v>30.899622152144008</v>
      </c>
      <c r="L282" s="302">
        <f t="shared" ref="L282:L289" si="93">SUM(J282:K282)</f>
        <v>47.873010786662434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7.1773325986536838</v>
      </c>
      <c r="C283" s="302">
        <v>8.2976608916834849</v>
      </c>
      <c r="D283" s="302">
        <f t="shared" si="91"/>
        <v>15.47499349033717</v>
      </c>
      <c r="E283" s="303"/>
      <c r="F283" s="302">
        <v>7.0050339657928058</v>
      </c>
      <c r="G283" s="302">
        <v>10.170278088887981</v>
      </c>
      <c r="H283" s="302">
        <f t="shared" si="92"/>
        <v>17.175312054680788</v>
      </c>
      <c r="I283" s="303"/>
      <c r="J283" s="302">
        <v>8.9906846074484186</v>
      </c>
      <c r="K283" s="302">
        <v>10.037647548937741</v>
      </c>
      <c r="L283" s="302">
        <f t="shared" si="93"/>
        <v>19.02833215638616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12.489694567418272</v>
      </c>
      <c r="C284" s="302">
        <v>2.0269424894008807</v>
      </c>
      <c r="D284" s="302">
        <f t="shared" si="91"/>
        <v>14.516637056819153</v>
      </c>
      <c r="E284" s="303"/>
      <c r="F284" s="302">
        <v>10.50617611185285</v>
      </c>
      <c r="G284" s="302">
        <v>2.3054570921068351</v>
      </c>
      <c r="H284" s="302">
        <f t="shared" si="92"/>
        <v>12.811633203959685</v>
      </c>
      <c r="I284" s="303"/>
      <c r="J284" s="302">
        <v>8.0887446470693458</v>
      </c>
      <c r="K284" s="302">
        <v>2.0921475012699164</v>
      </c>
      <c r="L284" s="302">
        <f t="shared" si="93"/>
        <v>10.180892148339263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0.37899052894926116</v>
      </c>
      <c r="C285" s="302">
        <v>2.318995009874568</v>
      </c>
      <c r="D285" s="302">
        <f t="shared" si="91"/>
        <v>2.6979855388238292</v>
      </c>
      <c r="E285" s="303"/>
      <c r="F285" s="302">
        <v>0.32810588771263816</v>
      </c>
      <c r="G285" s="302">
        <v>1.8182891063767248</v>
      </c>
      <c r="H285" s="302">
        <f t="shared" si="92"/>
        <v>2.1463949940893627</v>
      </c>
      <c r="I285" s="303"/>
      <c r="J285" s="302">
        <v>0.71406501787600296</v>
      </c>
      <c r="K285" s="302">
        <v>1.721706418041052</v>
      </c>
      <c r="L285" s="302">
        <f t="shared" si="93"/>
        <v>2.4357714359170548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1.578658099081738</v>
      </c>
      <c r="C286" s="302">
        <v>0.53283881808833022</v>
      </c>
      <c r="D286" s="302">
        <f t="shared" si="91"/>
        <v>2.1114969171700682</v>
      </c>
      <c r="E286" s="303"/>
      <c r="F286" s="302">
        <v>1.6738845186652933</v>
      </c>
      <c r="G286" s="302">
        <v>0.64689132413348893</v>
      </c>
      <c r="H286" s="302">
        <f t="shared" si="92"/>
        <v>2.3207758427987821</v>
      </c>
      <c r="I286" s="303"/>
      <c r="J286" s="302">
        <v>2.2304589435389706</v>
      </c>
      <c r="K286" s="302">
        <v>0.9966168089283669</v>
      </c>
      <c r="L286" s="302">
        <f t="shared" si="93"/>
        <v>3.2270757524673375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2.4963162322235344</v>
      </c>
      <c r="C287" s="302">
        <v>0.84959925107923684</v>
      </c>
      <c r="D287" s="302">
        <f t="shared" si="91"/>
        <v>3.3459154833027713</v>
      </c>
      <c r="E287" s="303"/>
      <c r="F287" s="302">
        <v>1.9291750932784721</v>
      </c>
      <c r="G287" s="302">
        <v>0.8558410041442569</v>
      </c>
      <c r="H287" s="302">
        <f t="shared" si="92"/>
        <v>2.7850160974227292</v>
      </c>
      <c r="I287" s="303"/>
      <c r="J287" s="302">
        <v>2.2111374594507862</v>
      </c>
      <c r="K287" s="302">
        <v>1.0775161517118357</v>
      </c>
      <c r="L287" s="302">
        <f t="shared" si="93"/>
        <v>3.2886536111626219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0.2473205631595117</v>
      </c>
      <c r="C288" s="302">
        <v>0.905575080948538</v>
      </c>
      <c r="D288" s="302">
        <f t="shared" si="91"/>
        <v>1.1528956441080498</v>
      </c>
      <c r="E288" s="303"/>
      <c r="F288" s="302">
        <v>0.17358742794182427</v>
      </c>
      <c r="G288" s="302">
        <v>0.79879997062383434</v>
      </c>
      <c r="H288" s="302">
        <f t="shared" si="92"/>
        <v>0.97238739856565859</v>
      </c>
      <c r="I288" s="303"/>
      <c r="J288" s="302">
        <v>0.26896070537325617</v>
      </c>
      <c r="K288" s="302">
        <v>0.93901883528518815</v>
      </c>
      <c r="L288" s="302">
        <f t="shared" si="93"/>
        <v>1.2079795406584444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1.4751999190875522</v>
      </c>
      <c r="C289" s="302">
        <v>1.1924295220985415</v>
      </c>
      <c r="D289" s="302">
        <f t="shared" si="91"/>
        <v>2.6676294411860937</v>
      </c>
      <c r="E289" s="303"/>
      <c r="F289" s="302">
        <v>1.1980214665622451</v>
      </c>
      <c r="G289" s="302">
        <v>1.1146698781769973</v>
      </c>
      <c r="H289" s="302">
        <f t="shared" si="92"/>
        <v>2.3126913447392425</v>
      </c>
      <c r="I289" s="303"/>
      <c r="J289" s="302">
        <v>0.92136093246086759</v>
      </c>
      <c r="K289" s="302">
        <v>1.1897335566665395</v>
      </c>
      <c r="L289" s="302">
        <f t="shared" si="93"/>
        <v>2.111094489127407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40.854411904029234</v>
      </c>
      <c r="C291" s="311">
        <f t="shared" ref="C291:D291" si="94">SUM(C281:C289)</f>
        <v>43.783588095970828</v>
      </c>
      <c r="D291" s="311">
        <f t="shared" si="94"/>
        <v>84.638000000000076</v>
      </c>
      <c r="E291" s="311"/>
      <c r="F291" s="311">
        <f t="shared" ref="F291:H291" si="95">SUM(F281:F289)</f>
        <v>39.682657574289578</v>
      </c>
      <c r="G291" s="311">
        <f t="shared" si="95"/>
        <v>51.8173424257105</v>
      </c>
      <c r="H291" s="311">
        <f t="shared" si="95"/>
        <v>91.500000000000057</v>
      </c>
      <c r="I291" s="311"/>
      <c r="J291" s="311">
        <f t="shared" ref="J291:L291" si="96">SUM(J281:J289)</f>
        <v>46.643662068174052</v>
      </c>
      <c r="K291" s="311">
        <f t="shared" si="96"/>
        <v>57.987337931825984</v>
      </c>
      <c r="L291" s="311">
        <f t="shared" si="96"/>
        <v>104.63100000000006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3.0483105698402433</v>
      </c>
      <c r="C298" s="302">
        <v>6.0353639032632493</v>
      </c>
      <c r="D298" s="302">
        <f>SUM(B298:C298)</f>
        <v>9.0836744731034926</v>
      </c>
      <c r="E298" s="303"/>
      <c r="F298" s="302">
        <v>3.6300311825070026</v>
      </c>
      <c r="G298" s="302">
        <v>6.8235723010862284</v>
      </c>
      <c r="H298" s="302">
        <f>SUM(F298:G298)</f>
        <v>10.453603483593231</v>
      </c>
      <c r="I298" s="303"/>
      <c r="J298" s="302">
        <v>4.6427930611577235</v>
      </c>
      <c r="K298" s="302">
        <v>7.6213304464354152</v>
      </c>
      <c r="L298" s="302">
        <f>SUM(J298:K298)</f>
        <v>12.264123507593139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3.0879537400594637</v>
      </c>
      <c r="C299" s="302">
        <v>5.9838842260762757</v>
      </c>
      <c r="D299" s="302">
        <f t="shared" ref="D299:D306" si="97">SUM(B299:C299)</f>
        <v>9.0718379661357389</v>
      </c>
      <c r="E299" s="303"/>
      <c r="F299" s="302">
        <v>4.1203512466925076</v>
      </c>
      <c r="G299" s="302">
        <v>7.6352805164669624</v>
      </c>
      <c r="H299" s="302">
        <f t="shared" ref="H299:H306" si="98">SUM(F299:G299)</f>
        <v>11.755631763159471</v>
      </c>
      <c r="I299" s="303"/>
      <c r="J299" s="302">
        <v>5.3860589589561458</v>
      </c>
      <c r="K299" s="302">
        <v>9.9790078178310608</v>
      </c>
      <c r="L299" s="302">
        <f t="shared" ref="L299:L306" si="99">SUM(J299:K299)</f>
        <v>15.365066776787206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4.9232203970009563</v>
      </c>
      <c r="C300" s="302">
        <v>8.111710153225296</v>
      </c>
      <c r="D300" s="302">
        <f t="shared" si="97"/>
        <v>13.034930550226253</v>
      </c>
      <c r="E300" s="303"/>
      <c r="F300" s="302">
        <v>5.616220900938</v>
      </c>
      <c r="G300" s="302">
        <v>9.6092334219641486</v>
      </c>
      <c r="H300" s="302">
        <f t="shared" si="98"/>
        <v>15.225454322902149</v>
      </c>
      <c r="I300" s="303"/>
      <c r="J300" s="302">
        <v>6.6431600383726748</v>
      </c>
      <c r="K300" s="302">
        <v>10.030536704877916</v>
      </c>
      <c r="L300" s="302">
        <f t="shared" si="99"/>
        <v>16.673696743250591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6.8853038890399052</v>
      </c>
      <c r="C301" s="302">
        <v>2.2455505711838804</v>
      </c>
      <c r="D301" s="302">
        <f t="shared" si="97"/>
        <v>9.1308544602237856</v>
      </c>
      <c r="E301" s="303"/>
      <c r="F301" s="302">
        <v>7.4258502945389795</v>
      </c>
      <c r="G301" s="302">
        <v>2.5499745947332015</v>
      </c>
      <c r="H301" s="302">
        <f t="shared" si="98"/>
        <v>9.9758248892721806</v>
      </c>
      <c r="I301" s="303"/>
      <c r="J301" s="302">
        <v>7.3357652658736523</v>
      </c>
      <c r="K301" s="302">
        <v>3.0969492751753633</v>
      </c>
      <c r="L301" s="302">
        <f t="shared" si="99"/>
        <v>10.432714541049016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0.62394405321149948</v>
      </c>
      <c r="C302" s="302">
        <v>3.5580656583860817</v>
      </c>
      <c r="D302" s="302">
        <f t="shared" si="97"/>
        <v>4.1820097115975816</v>
      </c>
      <c r="E302" s="303"/>
      <c r="F302" s="302">
        <v>0.64785125711464697</v>
      </c>
      <c r="G302" s="302">
        <v>2.5690111215707065</v>
      </c>
      <c r="H302" s="302">
        <f t="shared" si="98"/>
        <v>3.2168623786853536</v>
      </c>
      <c r="I302" s="303"/>
      <c r="J302" s="302">
        <v>1.1528409323619142</v>
      </c>
      <c r="K302" s="302">
        <v>2.2924360454022379</v>
      </c>
      <c r="L302" s="302">
        <f t="shared" si="99"/>
        <v>3.4452769777641521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4.4726421702485499</v>
      </c>
      <c r="C303" s="302">
        <v>1.5395576806087883</v>
      </c>
      <c r="D303" s="302">
        <f t="shared" si="97"/>
        <v>6.0121998508573382</v>
      </c>
      <c r="E303" s="303"/>
      <c r="F303" s="302">
        <v>4.8616525593745514</v>
      </c>
      <c r="G303" s="302">
        <v>2.0382065143098371</v>
      </c>
      <c r="H303" s="302">
        <f t="shared" si="98"/>
        <v>6.8998590736843886</v>
      </c>
      <c r="I303" s="303"/>
      <c r="J303" s="302">
        <v>6.2341091038869365</v>
      </c>
      <c r="K303" s="302">
        <v>2.5656642085886117</v>
      </c>
      <c r="L303" s="302">
        <f t="shared" si="99"/>
        <v>8.7997733124755477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2.8665905249778216</v>
      </c>
      <c r="C304" s="302">
        <v>2.0885281296320723</v>
      </c>
      <c r="D304" s="302">
        <f t="shared" si="97"/>
        <v>4.955118654609894</v>
      </c>
      <c r="E304" s="303"/>
      <c r="F304" s="302">
        <v>3.0080700713336221</v>
      </c>
      <c r="G304" s="302">
        <v>2.2344230856320473</v>
      </c>
      <c r="H304" s="302">
        <f t="shared" si="98"/>
        <v>5.2424931569656694</v>
      </c>
      <c r="I304" s="303"/>
      <c r="J304" s="302">
        <v>4.431990324167022</v>
      </c>
      <c r="K304" s="302">
        <v>2.7332913050206589</v>
      </c>
      <c r="L304" s="302">
        <f t="shared" si="99"/>
        <v>7.1652816291876809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0.43399035846167977</v>
      </c>
      <c r="C305" s="302">
        <v>3.1086905620388663</v>
      </c>
      <c r="D305" s="302">
        <f t="shared" si="97"/>
        <v>3.5426809205005458</v>
      </c>
      <c r="E305" s="303"/>
      <c r="F305" s="302">
        <v>0.37739810781113814</v>
      </c>
      <c r="G305" s="302">
        <v>3.1584114187411254</v>
      </c>
      <c r="H305" s="302">
        <f t="shared" si="98"/>
        <v>3.5358095265522635</v>
      </c>
      <c r="I305" s="303"/>
      <c r="J305" s="302">
        <v>0.72115076393315214</v>
      </c>
      <c r="K305" s="302">
        <v>3.3232631254113776</v>
      </c>
      <c r="L305" s="302">
        <f t="shared" si="99"/>
        <v>4.0444138893445301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10.864911953487972</v>
      </c>
      <c r="C306" s="302">
        <v>15.116781459257316</v>
      </c>
      <c r="D306" s="302">
        <f t="shared" si="97"/>
        <v>25.981693412745287</v>
      </c>
      <c r="E306" s="303"/>
      <c r="F306" s="302">
        <v>11.165088510928138</v>
      </c>
      <c r="G306" s="302">
        <v>16.865372894257089</v>
      </c>
      <c r="H306" s="302">
        <f t="shared" si="98"/>
        <v>28.030461405185228</v>
      </c>
      <c r="I306" s="303"/>
      <c r="J306" s="302">
        <v>9.6713932582808866</v>
      </c>
      <c r="K306" s="302">
        <v>19.040259364267179</v>
      </c>
      <c r="L306" s="302">
        <f t="shared" si="99"/>
        <v>28.711652622548065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37.206867656328093</v>
      </c>
      <c r="C308" s="311">
        <f t="shared" ref="C308:D308" si="100">SUM(C298:C306)</f>
        <v>47.788132343671826</v>
      </c>
      <c r="D308" s="311">
        <f t="shared" si="100"/>
        <v>84.994999999999905</v>
      </c>
      <c r="E308" s="311"/>
      <c r="F308" s="311">
        <f t="shared" ref="F308:H308" si="101">SUM(F298:F306)</f>
        <v>40.852514131238586</v>
      </c>
      <c r="G308" s="311">
        <f t="shared" si="101"/>
        <v>53.483485868761349</v>
      </c>
      <c r="H308" s="311">
        <f t="shared" si="101"/>
        <v>94.335999999999956</v>
      </c>
      <c r="I308" s="311"/>
      <c r="J308" s="311">
        <f t="shared" ref="J308:L308" si="102">SUM(J298:J306)</f>
        <v>46.21926170699011</v>
      </c>
      <c r="K308" s="311">
        <f t="shared" si="102"/>
        <v>60.682738293009827</v>
      </c>
      <c r="L308" s="311">
        <f t="shared" si="102"/>
        <v>106.9019999999999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0.4789942304786472</v>
      </c>
      <c r="C315" s="302">
        <v>0.85427037964210917</v>
      </c>
      <c r="D315" s="302">
        <f>SUM(B315:C315)</f>
        <v>1.3332646101207564</v>
      </c>
      <c r="E315" s="303"/>
      <c r="F315" s="302">
        <v>0.48862233361786767</v>
      </c>
      <c r="G315" s="302">
        <v>0.75828232521926997</v>
      </c>
      <c r="H315" s="302">
        <f>SUM(F315:G315)</f>
        <v>1.2469046588371375</v>
      </c>
      <c r="I315" s="303"/>
      <c r="J315" s="302">
        <v>0.61419035408555001</v>
      </c>
      <c r="K315" s="302">
        <v>0.83446774085438391</v>
      </c>
      <c r="L315" s="302">
        <f>SUM(J315:K315)</f>
        <v>1.4486580949399339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1.559186450755742</v>
      </c>
      <c r="C316" s="302">
        <v>1.2843110084692679</v>
      </c>
      <c r="D316" s="302">
        <f t="shared" ref="D316:D323" si="103">SUM(B316:C316)</f>
        <v>2.8434974592250102</v>
      </c>
      <c r="E316" s="303"/>
      <c r="F316" s="302">
        <v>1.6487714399678552</v>
      </c>
      <c r="G316" s="302">
        <v>1.2155326791925796</v>
      </c>
      <c r="H316" s="302">
        <f t="shared" ref="H316:H323" si="104">SUM(F316:G316)</f>
        <v>2.864304119160435</v>
      </c>
      <c r="I316" s="303"/>
      <c r="J316" s="302">
        <v>2.1698639625876068</v>
      </c>
      <c r="K316" s="302">
        <v>1.5430672637593517</v>
      </c>
      <c r="L316" s="302">
        <f t="shared" ref="L316:L323" si="105">SUM(J316:K316)</f>
        <v>3.7129312263469583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2.1174737300031961</v>
      </c>
      <c r="C317" s="302">
        <v>2.9200467395791585</v>
      </c>
      <c r="D317" s="302">
        <f t="shared" si="103"/>
        <v>5.0375204695823541</v>
      </c>
      <c r="E317" s="303"/>
      <c r="F317" s="302">
        <v>2.0533669318864813</v>
      </c>
      <c r="G317" s="302">
        <v>2.5935174230681564</v>
      </c>
      <c r="H317" s="302">
        <f t="shared" si="104"/>
        <v>4.6468843549546381</v>
      </c>
      <c r="I317" s="303"/>
      <c r="J317" s="302">
        <v>3.0786951610764643</v>
      </c>
      <c r="K317" s="302">
        <v>2.9218018803373593</v>
      </c>
      <c r="L317" s="302">
        <f t="shared" si="105"/>
        <v>6.0004970414138237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4.6192180347093554</v>
      </c>
      <c r="C318" s="302">
        <v>1.150629707473994</v>
      </c>
      <c r="D318" s="302">
        <f t="shared" si="103"/>
        <v>5.7698477421833498</v>
      </c>
      <c r="E318" s="303"/>
      <c r="F318" s="302">
        <v>3.3509292402000073</v>
      </c>
      <c r="G318" s="302">
        <v>1.0110152984543699</v>
      </c>
      <c r="H318" s="302">
        <f t="shared" si="104"/>
        <v>4.3619445386543774</v>
      </c>
      <c r="I318" s="303"/>
      <c r="J318" s="302">
        <v>2.8377292987047689</v>
      </c>
      <c r="K318" s="302">
        <v>1.0063007738439322</v>
      </c>
      <c r="L318" s="302">
        <f t="shared" si="105"/>
        <v>3.8440300725487013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3.6655399702488996E-2</v>
      </c>
      <c r="C319" s="302">
        <v>0.27189098949042656</v>
      </c>
      <c r="D319" s="302">
        <f t="shared" si="103"/>
        <v>0.30854638919291555</v>
      </c>
      <c r="E319" s="303"/>
      <c r="F319" s="302">
        <v>3.1936404411621003E-2</v>
      </c>
      <c r="G319" s="302">
        <v>0.13760667088070341</v>
      </c>
      <c r="H319" s="302">
        <f t="shared" si="104"/>
        <v>0.16954307529232443</v>
      </c>
      <c r="I319" s="303"/>
      <c r="J319" s="302">
        <v>8.8587941522362143E-2</v>
      </c>
      <c r="K319" s="302">
        <v>0.13520219801065816</v>
      </c>
      <c r="L319" s="302">
        <f t="shared" si="105"/>
        <v>0.22379013953302029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0.38539628356703454</v>
      </c>
      <c r="C320" s="302">
        <v>0.19630228775926969</v>
      </c>
      <c r="D320" s="302">
        <f t="shared" si="103"/>
        <v>0.5816985713263042</v>
      </c>
      <c r="E320" s="303"/>
      <c r="F320" s="302">
        <v>0.29087477350417107</v>
      </c>
      <c r="G320" s="302">
        <v>0.1611336856250179</v>
      </c>
      <c r="H320" s="302">
        <f t="shared" si="104"/>
        <v>0.45200845912918897</v>
      </c>
      <c r="I320" s="303"/>
      <c r="J320" s="302">
        <v>0.35468633242227054</v>
      </c>
      <c r="K320" s="302">
        <v>0.19201113900915348</v>
      </c>
      <c r="L320" s="302">
        <f t="shared" si="105"/>
        <v>0.546697471431424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0.37955280427178978</v>
      </c>
      <c r="C321" s="302">
        <v>0.14078026424386811</v>
      </c>
      <c r="D321" s="302">
        <f t="shared" si="103"/>
        <v>0.52033306851565786</v>
      </c>
      <c r="E321" s="303"/>
      <c r="F321" s="302">
        <v>0.2985621513638172</v>
      </c>
      <c r="G321" s="302">
        <v>0.10604278876967385</v>
      </c>
      <c r="H321" s="302">
        <f t="shared" si="104"/>
        <v>0.40460494013349102</v>
      </c>
      <c r="I321" s="303"/>
      <c r="J321" s="302">
        <v>0.39769280982502059</v>
      </c>
      <c r="K321" s="302">
        <v>0.1590269451664337</v>
      </c>
      <c r="L321" s="302">
        <f t="shared" si="105"/>
        <v>0.55671975499145432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2.9010203040220905E-2</v>
      </c>
      <c r="C322" s="302">
        <v>0.1599522104943871</v>
      </c>
      <c r="D322" s="302">
        <f t="shared" si="103"/>
        <v>0.18896241353460799</v>
      </c>
      <c r="E322" s="303"/>
      <c r="F322" s="302">
        <v>1.5001754979392413E-2</v>
      </c>
      <c r="G322" s="302">
        <v>9.6762559234801274E-2</v>
      </c>
      <c r="H322" s="302">
        <f t="shared" si="104"/>
        <v>0.11176431421419369</v>
      </c>
      <c r="I322" s="303"/>
      <c r="J322" s="302">
        <v>3.3164206442120148E-2</v>
      </c>
      <c r="K322" s="302">
        <v>0.12585257439566466</v>
      </c>
      <c r="L322" s="302">
        <f t="shared" si="105"/>
        <v>0.15901678083778481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0.38759768689905755</v>
      </c>
      <c r="C323" s="302">
        <v>0.34973158942000043</v>
      </c>
      <c r="D323" s="302">
        <f t="shared" si="103"/>
        <v>0.73732927631905798</v>
      </c>
      <c r="E323" s="303"/>
      <c r="F323" s="302">
        <v>0.23095343784557448</v>
      </c>
      <c r="G323" s="302">
        <v>0.22608810177866481</v>
      </c>
      <c r="H323" s="302">
        <f t="shared" si="104"/>
        <v>0.45704153962423932</v>
      </c>
      <c r="I323" s="303"/>
      <c r="J323" s="302">
        <v>0.25984122286761935</v>
      </c>
      <c r="K323" s="302">
        <v>0.22381819508929093</v>
      </c>
      <c r="L323" s="302">
        <f t="shared" si="105"/>
        <v>0.48365941795691025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9.993084823427532</v>
      </c>
      <c r="C325" s="311">
        <f t="shared" ref="C325:D325" si="106">SUM(C315:C323)</f>
        <v>7.3279151765724819</v>
      </c>
      <c r="D325" s="311">
        <f t="shared" si="106"/>
        <v>17.321000000000016</v>
      </c>
      <c r="E325" s="311"/>
      <c r="F325" s="311">
        <f t="shared" ref="F325:H325" si="107">SUM(F315:F323)</f>
        <v>8.4090184677767876</v>
      </c>
      <c r="G325" s="311">
        <f t="shared" si="107"/>
        <v>6.3059815322232371</v>
      </c>
      <c r="H325" s="311">
        <f t="shared" si="107"/>
        <v>14.715000000000027</v>
      </c>
      <c r="I325" s="311"/>
      <c r="J325" s="311">
        <f t="shared" ref="J325:L325" si="108">SUM(J315:J323)</f>
        <v>9.8344512895337814</v>
      </c>
      <c r="K325" s="311">
        <f t="shared" si="108"/>
        <v>7.1415487104662283</v>
      </c>
      <c r="L325" s="311">
        <f t="shared" si="108"/>
        <v>16.976000000000013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0.7197338718951185</v>
      </c>
      <c r="C332" s="302">
        <v>0.74626769144413196</v>
      </c>
      <c r="D332" s="302">
        <f>SUM(B332:C332)</f>
        <v>1.4660015633392505</v>
      </c>
      <c r="E332" s="303"/>
      <c r="F332" s="302">
        <v>0.9018912060747003</v>
      </c>
      <c r="G332" s="302">
        <v>0.72485388507146287</v>
      </c>
      <c r="H332" s="302">
        <f>SUM(F332:G332)</f>
        <v>1.6267450911461632</v>
      </c>
      <c r="I332" s="303"/>
      <c r="J332" s="302">
        <v>0.94924887710627237</v>
      </c>
      <c r="K332" s="302">
        <v>0.7060088621866385</v>
      </c>
      <c r="L332" s="302">
        <f>SUM(J332:K332)</f>
        <v>1.6552577392929109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15.936142939747191</v>
      </c>
      <c r="C333" s="302">
        <v>9.4366415458660509</v>
      </c>
      <c r="D333" s="302">
        <f t="shared" ref="D333:D340" si="109">SUM(B333:C333)</f>
        <v>25.372784485613241</v>
      </c>
      <c r="E333" s="303"/>
      <c r="F333" s="302">
        <v>19.824247412223297</v>
      </c>
      <c r="G333" s="302">
        <v>9.7242492903302153</v>
      </c>
      <c r="H333" s="302">
        <f t="shared" ref="H333:H340" si="110">SUM(F333:G333)</f>
        <v>29.548496702553514</v>
      </c>
      <c r="I333" s="303"/>
      <c r="J333" s="302">
        <v>22.41769166273934</v>
      </c>
      <c r="K333" s="302">
        <v>10.367653091445785</v>
      </c>
      <c r="L333" s="302">
        <f t="shared" ref="L333:L340" si="111">SUM(J333:K333)</f>
        <v>32.785344754185125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2.5761526141805562</v>
      </c>
      <c r="C334" s="302">
        <v>1.4024898932826193</v>
      </c>
      <c r="D334" s="302">
        <f t="shared" si="109"/>
        <v>3.9786425074631753</v>
      </c>
      <c r="E334" s="303"/>
      <c r="F334" s="302">
        <v>2.9586695331717494</v>
      </c>
      <c r="G334" s="302">
        <v>1.3777209550531453</v>
      </c>
      <c r="H334" s="302">
        <f t="shared" si="110"/>
        <v>4.3363904882248949</v>
      </c>
      <c r="I334" s="303"/>
      <c r="J334" s="302">
        <v>3.025064106364395</v>
      </c>
      <c r="K334" s="302">
        <v>1.0604161120177582</v>
      </c>
      <c r="L334" s="302">
        <f t="shared" si="111"/>
        <v>4.0854802183821537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3.4221071355533055</v>
      </c>
      <c r="C335" s="302">
        <v>0.48119691763690003</v>
      </c>
      <c r="D335" s="302">
        <f t="shared" si="109"/>
        <v>3.9033040531902055</v>
      </c>
      <c r="E335" s="303"/>
      <c r="F335" s="302">
        <v>3.3969269896105181</v>
      </c>
      <c r="G335" s="302">
        <v>0.41474943820075455</v>
      </c>
      <c r="H335" s="302">
        <f t="shared" si="110"/>
        <v>3.8116764278112725</v>
      </c>
      <c r="I335" s="303"/>
      <c r="J335" s="302">
        <v>1.3644285808435852</v>
      </c>
      <c r="K335" s="302">
        <v>0.35767982386432046</v>
      </c>
      <c r="L335" s="302">
        <f t="shared" si="111"/>
        <v>1.7221084047079056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0.43184240063722973</v>
      </c>
      <c r="C336" s="302">
        <v>0.39858458867582608</v>
      </c>
      <c r="D336" s="302">
        <f t="shared" si="109"/>
        <v>0.83042698931305581</v>
      </c>
      <c r="E336" s="303"/>
      <c r="F336" s="302">
        <v>0.38160614025508938</v>
      </c>
      <c r="G336" s="302">
        <v>0.24832058403666565</v>
      </c>
      <c r="H336" s="302">
        <f t="shared" si="110"/>
        <v>0.629926724291755</v>
      </c>
      <c r="I336" s="303"/>
      <c r="J336" s="302">
        <v>0.22386305155864866</v>
      </c>
      <c r="K336" s="302">
        <v>0.17177093175308278</v>
      </c>
      <c r="L336" s="302">
        <f t="shared" si="111"/>
        <v>0.39563398331173144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10.811942774438334</v>
      </c>
      <c r="C337" s="302">
        <v>1.2314642545616346</v>
      </c>
      <c r="D337" s="302">
        <f t="shared" si="109"/>
        <v>12.043407028999969</v>
      </c>
      <c r="E337" s="303"/>
      <c r="F337" s="302">
        <v>11.202074780609232</v>
      </c>
      <c r="G337" s="302">
        <v>1.1624226602099135</v>
      </c>
      <c r="H337" s="302">
        <f t="shared" si="110"/>
        <v>12.364497440819145</v>
      </c>
      <c r="I337" s="303"/>
      <c r="J337" s="302">
        <v>11.934969246571429</v>
      </c>
      <c r="K337" s="302">
        <v>1.218495741976487</v>
      </c>
      <c r="L337" s="302">
        <f t="shared" si="111"/>
        <v>13.153464988547915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0.29777411101385526</v>
      </c>
      <c r="C338" s="302">
        <v>8.5793202647828345E-2</v>
      </c>
      <c r="D338" s="302">
        <f t="shared" si="109"/>
        <v>0.38356731366168362</v>
      </c>
      <c r="E338" s="303"/>
      <c r="F338" s="302">
        <v>0.28602786171283706</v>
      </c>
      <c r="G338" s="302">
        <v>6.6368610286439617E-2</v>
      </c>
      <c r="H338" s="302">
        <f t="shared" si="110"/>
        <v>0.35239647199927671</v>
      </c>
      <c r="I338" s="303"/>
      <c r="J338" s="302">
        <v>0.25869310102349163</v>
      </c>
      <c r="K338" s="302">
        <v>6.9778945774226997E-2</v>
      </c>
      <c r="L338" s="302">
        <f t="shared" si="111"/>
        <v>0.32847204679771863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0.23696130000288226</v>
      </c>
      <c r="C339" s="302">
        <v>0.5136060124114018</v>
      </c>
      <c r="D339" s="302">
        <f t="shared" si="109"/>
        <v>0.75056731241428409</v>
      </c>
      <c r="E339" s="303"/>
      <c r="F339" s="302">
        <v>0.20828085791619652</v>
      </c>
      <c r="G339" s="302">
        <v>0.47684615912350992</v>
      </c>
      <c r="H339" s="302">
        <f t="shared" si="110"/>
        <v>0.68512701703970647</v>
      </c>
      <c r="I339" s="303"/>
      <c r="J339" s="302">
        <v>0.22401521245971989</v>
      </c>
      <c r="K339" s="302">
        <v>0.47914505248791622</v>
      </c>
      <c r="L339" s="302">
        <f t="shared" si="111"/>
        <v>0.70316026494763606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3.5105636388548378</v>
      </c>
      <c r="C340" s="302">
        <v>0.75373510715032965</v>
      </c>
      <c r="D340" s="302">
        <f t="shared" si="109"/>
        <v>4.2642987460051671</v>
      </c>
      <c r="E340" s="303"/>
      <c r="F340" s="302">
        <v>3.076488800734261</v>
      </c>
      <c r="G340" s="302">
        <v>0.5102548353799623</v>
      </c>
      <c r="H340" s="302">
        <f t="shared" si="110"/>
        <v>3.5867436361142233</v>
      </c>
      <c r="I340" s="303"/>
      <c r="J340" s="302">
        <v>1.8493466627845467</v>
      </c>
      <c r="K340" s="302">
        <v>0.33773093704236301</v>
      </c>
      <c r="L340" s="302">
        <f t="shared" si="111"/>
        <v>2.1870775998269099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37.943220786323316</v>
      </c>
      <c r="C342" s="311">
        <f t="shared" ref="C342:D342" si="112">SUM(C332:C340)</f>
        <v>15.049779213676722</v>
      </c>
      <c r="D342" s="311">
        <f t="shared" si="112"/>
        <v>52.993000000000031</v>
      </c>
      <c r="E342" s="311"/>
      <c r="F342" s="311">
        <f t="shared" ref="F342:H342" si="113">SUM(F332:F340)</f>
        <v>42.236213582307883</v>
      </c>
      <c r="G342" s="311">
        <f t="shared" si="113"/>
        <v>14.705786417692067</v>
      </c>
      <c r="H342" s="311">
        <f t="shared" si="113"/>
        <v>56.941999999999943</v>
      </c>
      <c r="I342" s="311"/>
      <c r="J342" s="311">
        <f t="shared" ref="J342:L342" si="114">SUM(J332:J340)</f>
        <v>42.247320501451426</v>
      </c>
      <c r="K342" s="311">
        <f t="shared" si="114"/>
        <v>14.768679498548577</v>
      </c>
      <c r="L342" s="311">
        <f t="shared" si="114"/>
        <v>57.016000000000005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1.7320785648786334</v>
      </c>
      <c r="C349" s="302">
        <v>1.0807126591219922</v>
      </c>
      <c r="D349" s="302">
        <f>SUM(B349:C349)</f>
        <v>2.8127912240006259</v>
      </c>
      <c r="E349" s="303"/>
      <c r="F349" s="302">
        <v>2.3554361081387269</v>
      </c>
      <c r="G349" s="302">
        <v>0.99144393400711373</v>
      </c>
      <c r="H349" s="302">
        <f>SUM(F349:G349)</f>
        <v>3.3468800421458407</v>
      </c>
      <c r="I349" s="303"/>
      <c r="J349" s="302">
        <v>3.1832291092057141</v>
      </c>
      <c r="K349" s="302">
        <v>1.065095318028763</v>
      </c>
      <c r="L349" s="302">
        <f>SUM(J349:K349)</f>
        <v>4.2483244272344773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11.533488234626821</v>
      </c>
      <c r="C350" s="302">
        <v>4.3337268338734631</v>
      </c>
      <c r="D350" s="302">
        <f t="shared" ref="D350:D357" si="115">SUM(B350:C350)</f>
        <v>15.867215068500284</v>
      </c>
      <c r="E350" s="303"/>
      <c r="F350" s="302">
        <v>15.111431311998986</v>
      </c>
      <c r="G350" s="302">
        <v>4.4604364906724312</v>
      </c>
      <c r="H350" s="302">
        <f t="shared" ref="H350:H357" si="116">SUM(F350:G350)</f>
        <v>19.571867802671417</v>
      </c>
      <c r="I350" s="303"/>
      <c r="J350" s="302">
        <v>19.468772901002176</v>
      </c>
      <c r="K350" s="302">
        <v>5.1657366540044833</v>
      </c>
      <c r="L350" s="302">
        <f t="shared" ref="L350:L357" si="117">SUM(J350:K350)</f>
        <v>24.634509555006659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5.6755942228343992</v>
      </c>
      <c r="C351" s="302">
        <v>1.6393528013487926</v>
      </c>
      <c r="D351" s="302">
        <f t="shared" si="115"/>
        <v>7.3149470241831915</v>
      </c>
      <c r="E351" s="303"/>
      <c r="F351" s="302">
        <v>7.2878180216852471</v>
      </c>
      <c r="G351" s="302">
        <v>1.5654998121852586</v>
      </c>
      <c r="H351" s="302">
        <f t="shared" si="116"/>
        <v>8.8533178338705056</v>
      </c>
      <c r="I351" s="303"/>
      <c r="J351" s="302">
        <v>8.7189607009489549</v>
      </c>
      <c r="K351" s="302">
        <v>1.4527318098092339</v>
      </c>
      <c r="L351" s="302">
        <f t="shared" si="117"/>
        <v>10.171692510758188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6.4785042201248908</v>
      </c>
      <c r="C352" s="302">
        <v>0.93477207801164874</v>
      </c>
      <c r="D352" s="302">
        <f t="shared" si="115"/>
        <v>7.4132762981365392</v>
      </c>
      <c r="E352" s="303"/>
      <c r="F352" s="302">
        <v>6.690314366733694</v>
      </c>
      <c r="G352" s="302">
        <v>0.7703330576044648</v>
      </c>
      <c r="H352" s="302">
        <f t="shared" si="116"/>
        <v>7.4606474243381591</v>
      </c>
      <c r="I352" s="303"/>
      <c r="J352" s="302">
        <v>4.7704020566464926</v>
      </c>
      <c r="K352" s="302">
        <v>0.72108413665382509</v>
      </c>
      <c r="L352" s="302">
        <f t="shared" si="117"/>
        <v>5.4914861933003181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0.40645893410823641</v>
      </c>
      <c r="C353" s="302">
        <v>0.52315509030748508</v>
      </c>
      <c r="D353" s="302">
        <f t="shared" si="115"/>
        <v>0.9296140244157215</v>
      </c>
      <c r="E353" s="303"/>
      <c r="F353" s="302">
        <v>0.39410931614941652</v>
      </c>
      <c r="G353" s="302">
        <v>0.32198386615111285</v>
      </c>
      <c r="H353" s="302">
        <f t="shared" si="116"/>
        <v>0.71609318230052943</v>
      </c>
      <c r="I353" s="303"/>
      <c r="J353" s="302">
        <v>0.36640527723927419</v>
      </c>
      <c r="K353" s="302">
        <v>0.28066276549125735</v>
      </c>
      <c r="L353" s="302">
        <f t="shared" si="117"/>
        <v>0.64706804273053153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18.452362120031911</v>
      </c>
      <c r="C354" s="302">
        <v>3.595178862736188</v>
      </c>
      <c r="D354" s="302">
        <f t="shared" si="115"/>
        <v>22.047540982768098</v>
      </c>
      <c r="E354" s="303"/>
      <c r="F354" s="302">
        <v>20.865268816432799</v>
      </c>
      <c r="G354" s="302">
        <v>3.2905919608378817</v>
      </c>
      <c r="H354" s="302">
        <f t="shared" si="116"/>
        <v>24.155860777270682</v>
      </c>
      <c r="I354" s="303"/>
      <c r="J354" s="302">
        <v>24.800568328880868</v>
      </c>
      <c r="K354" s="302">
        <v>5.0164264922869108</v>
      </c>
      <c r="L354" s="302">
        <f t="shared" si="117"/>
        <v>29.816994821167778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0.75714592205465592</v>
      </c>
      <c r="C355" s="302">
        <v>0.17859941471346155</v>
      </c>
      <c r="D355" s="302">
        <f t="shared" si="115"/>
        <v>0.93574533676811744</v>
      </c>
      <c r="E355" s="303"/>
      <c r="F355" s="302">
        <v>0.78962699542032666</v>
      </c>
      <c r="G355" s="302">
        <v>0.12775236470548335</v>
      </c>
      <c r="H355" s="302">
        <f t="shared" si="116"/>
        <v>0.91737936012581001</v>
      </c>
      <c r="I355" s="303"/>
      <c r="J355" s="302">
        <v>0.93708793462669926</v>
      </c>
      <c r="K355" s="302">
        <v>0.13754985572670006</v>
      </c>
      <c r="L355" s="302">
        <f t="shared" si="117"/>
        <v>1.0746377903533992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0.10519665802278301</v>
      </c>
      <c r="C356" s="302">
        <v>0.17659923094719596</v>
      </c>
      <c r="D356" s="302">
        <f t="shared" si="115"/>
        <v>0.28179588896997898</v>
      </c>
      <c r="E356" s="303"/>
      <c r="F356" s="302">
        <v>9.3540111640636608E-2</v>
      </c>
      <c r="G356" s="302">
        <v>0.11314020871526892</v>
      </c>
      <c r="H356" s="302">
        <f t="shared" si="116"/>
        <v>0.20668032035590553</v>
      </c>
      <c r="I356" s="303"/>
      <c r="J356" s="302">
        <v>8.9858606657652149E-2</v>
      </c>
      <c r="K356" s="302">
        <v>8.580770092159995E-2</v>
      </c>
      <c r="L356" s="302">
        <f t="shared" si="117"/>
        <v>0.17566630757925211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1.2277451514941777</v>
      </c>
      <c r="C357" s="302">
        <v>0.91032900076327938</v>
      </c>
      <c r="D357" s="302">
        <f t="shared" si="115"/>
        <v>2.1380741522574569</v>
      </c>
      <c r="E357" s="303"/>
      <c r="F357" s="302">
        <v>1.1157931893331388</v>
      </c>
      <c r="G357" s="302">
        <v>0.57948006758799186</v>
      </c>
      <c r="H357" s="302">
        <f t="shared" si="116"/>
        <v>1.6952732569211306</v>
      </c>
      <c r="I357" s="303"/>
      <c r="J357" s="302">
        <v>0.64867225164498266</v>
      </c>
      <c r="K357" s="302">
        <v>0.42894810022440122</v>
      </c>
      <c r="L357" s="302">
        <f t="shared" si="117"/>
        <v>1.0776203518693839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46.368574028176511</v>
      </c>
      <c r="C359" s="311">
        <f t="shared" ref="C359:D359" si="118">SUM(C349:C357)</f>
        <v>13.372425971823507</v>
      </c>
      <c r="D359" s="311">
        <f t="shared" si="118"/>
        <v>59.741000000000014</v>
      </c>
      <c r="E359" s="311"/>
      <c r="F359" s="311">
        <f t="shared" ref="F359:H359" si="119">SUM(F349:F357)</f>
        <v>54.703338237532975</v>
      </c>
      <c r="G359" s="311">
        <f t="shared" si="119"/>
        <v>12.220661762467007</v>
      </c>
      <c r="H359" s="311">
        <f t="shared" si="119"/>
        <v>66.923999999999978</v>
      </c>
      <c r="I359" s="311"/>
      <c r="J359" s="311">
        <f t="shared" ref="J359:L359" si="120">SUM(J349:J357)</f>
        <v>62.983957166852804</v>
      </c>
      <c r="K359" s="311">
        <f t="shared" si="120"/>
        <v>14.354042833147176</v>
      </c>
      <c r="L359" s="311">
        <f t="shared" si="120"/>
        <v>77.33799999999998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1.4617245318506296</v>
      </c>
      <c r="C366" s="302">
        <v>0.86913363598606996</v>
      </c>
      <c r="D366" s="302">
        <f>SUM(B366:C366)</f>
        <v>2.3308581678366993</v>
      </c>
      <c r="E366" s="303"/>
      <c r="F366" s="302">
        <v>2.1148159348249171</v>
      </c>
      <c r="G366" s="302">
        <v>1.2038289754837828</v>
      </c>
      <c r="H366" s="302">
        <f>SUM(F366:G366)</f>
        <v>3.3186449103086999</v>
      </c>
      <c r="I366" s="303"/>
      <c r="J366" s="302">
        <v>2.8744092800517502</v>
      </c>
      <c r="K366" s="302">
        <v>1.337509624083818</v>
      </c>
      <c r="L366" s="302">
        <f>SUM(J366:K366)</f>
        <v>4.211918904135568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0.83442243467727895</v>
      </c>
      <c r="C367" s="302">
        <v>1.1959472774081541</v>
      </c>
      <c r="D367" s="302">
        <f t="shared" ref="D367:D374" si="121">SUM(B367:C367)</f>
        <v>2.0303697120854332</v>
      </c>
      <c r="E367" s="303"/>
      <c r="F367" s="302">
        <v>1.5733880577174251</v>
      </c>
      <c r="G367" s="302">
        <v>1.9872276407861158</v>
      </c>
      <c r="H367" s="302">
        <f t="shared" ref="H367:H374" si="122">SUM(F367:G367)</f>
        <v>3.5606156985035406</v>
      </c>
      <c r="I367" s="303"/>
      <c r="J367" s="302">
        <v>1.3658038268120161</v>
      </c>
      <c r="K367" s="302">
        <v>2.3824871780410892</v>
      </c>
      <c r="L367" s="302">
        <f t="shared" ref="L367:L374" si="123">SUM(J367:K367)</f>
        <v>3.7482910048531055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1.3708911147948766</v>
      </c>
      <c r="C368" s="302">
        <v>2.3937683350841557</v>
      </c>
      <c r="D368" s="302">
        <f t="shared" si="121"/>
        <v>3.7646594498790322</v>
      </c>
      <c r="E368" s="303"/>
      <c r="F368" s="302">
        <v>3.1148702821706551</v>
      </c>
      <c r="G368" s="302">
        <v>3.7685686133732799</v>
      </c>
      <c r="H368" s="302">
        <f t="shared" si="122"/>
        <v>6.883438895543935</v>
      </c>
      <c r="I368" s="303"/>
      <c r="J368" s="302">
        <v>2.8284141316338185</v>
      </c>
      <c r="K368" s="302">
        <v>3.8182181227465382</v>
      </c>
      <c r="L368" s="302">
        <f t="shared" si="123"/>
        <v>6.6466322543803571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1.2041977433762461</v>
      </c>
      <c r="C369" s="302">
        <v>0.24183810007846462</v>
      </c>
      <c r="D369" s="302">
        <f t="shared" si="121"/>
        <v>1.4460358434547107</v>
      </c>
      <c r="E369" s="303"/>
      <c r="F369" s="302">
        <v>1.337807573315084</v>
      </c>
      <c r="G369" s="302">
        <v>0.34775935526711538</v>
      </c>
      <c r="H369" s="302">
        <f t="shared" si="122"/>
        <v>1.6855669285821995</v>
      </c>
      <c r="I369" s="303"/>
      <c r="J369" s="302">
        <v>0.75870351188605378</v>
      </c>
      <c r="K369" s="302">
        <v>0.26659247442556278</v>
      </c>
      <c r="L369" s="302">
        <f t="shared" si="123"/>
        <v>1.0252959863116167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0.39330492315607624</v>
      </c>
      <c r="C370" s="302">
        <v>1.0121185667048249</v>
      </c>
      <c r="D370" s="302">
        <f t="shared" si="121"/>
        <v>1.405423489860901</v>
      </c>
      <c r="E370" s="303"/>
      <c r="F370" s="302">
        <v>0.7446736515957425</v>
      </c>
      <c r="G370" s="302">
        <v>1.0902712287986631</v>
      </c>
      <c r="H370" s="302">
        <f t="shared" si="122"/>
        <v>1.8349448803944055</v>
      </c>
      <c r="I370" s="303"/>
      <c r="J370" s="302">
        <v>1.1252841388784205</v>
      </c>
      <c r="K370" s="302">
        <v>1.0299246339109756</v>
      </c>
      <c r="L370" s="302">
        <f t="shared" si="123"/>
        <v>2.155208772789396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0.86657495315973332</v>
      </c>
      <c r="C371" s="302">
        <v>0.54254041833695621</v>
      </c>
      <c r="D371" s="302">
        <f t="shared" si="121"/>
        <v>1.4091153714966895</v>
      </c>
      <c r="E371" s="303"/>
      <c r="F371" s="302">
        <v>0.90159884877180463</v>
      </c>
      <c r="G371" s="302">
        <v>0.68733220016835717</v>
      </c>
      <c r="H371" s="302">
        <f t="shared" si="122"/>
        <v>1.5889310489401618</v>
      </c>
      <c r="I371" s="303"/>
      <c r="J371" s="302">
        <v>0.74229984627252488</v>
      </c>
      <c r="K371" s="302">
        <v>0.81109851118652676</v>
      </c>
      <c r="L371" s="302">
        <f t="shared" si="123"/>
        <v>1.5533983574590517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0.55962051532061219</v>
      </c>
      <c r="C372" s="302">
        <v>0.31263247461068239</v>
      </c>
      <c r="D372" s="302">
        <f t="shared" si="121"/>
        <v>0.87225298993129452</v>
      </c>
      <c r="E372" s="303"/>
      <c r="F372" s="302">
        <v>0.60312163471877467</v>
      </c>
      <c r="G372" s="302">
        <v>0.40614220579292287</v>
      </c>
      <c r="H372" s="302">
        <f t="shared" si="122"/>
        <v>1.0092638405116976</v>
      </c>
      <c r="I372" s="303"/>
      <c r="J372" s="302">
        <v>0.58723945814726908</v>
      </c>
      <c r="K372" s="302">
        <v>0.43255032214049288</v>
      </c>
      <c r="L372" s="302">
        <f t="shared" si="123"/>
        <v>1.019789780287762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2.1094951018293118E-2</v>
      </c>
      <c r="C373" s="302">
        <v>0.13394571825860549</v>
      </c>
      <c r="D373" s="302">
        <f t="shared" si="121"/>
        <v>0.15504066927689861</v>
      </c>
      <c r="E373" s="303"/>
      <c r="F373" s="302">
        <v>3.5323446101457448E-2</v>
      </c>
      <c r="G373" s="302">
        <v>0.15318689508230204</v>
      </c>
      <c r="H373" s="302">
        <f t="shared" si="122"/>
        <v>0.18851034118375948</v>
      </c>
      <c r="I373" s="303"/>
      <c r="J373" s="302">
        <v>4.4317923496311022E-2</v>
      </c>
      <c r="K373" s="302">
        <v>0.15281705993794187</v>
      </c>
      <c r="L373" s="302">
        <f t="shared" si="123"/>
        <v>0.1971349834342529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0.7949540147411146</v>
      </c>
      <c r="C374" s="302">
        <v>0.86029029143723335</v>
      </c>
      <c r="D374" s="302">
        <f t="shared" si="121"/>
        <v>1.6552443061783479</v>
      </c>
      <c r="E374" s="303"/>
      <c r="F374" s="302">
        <v>0.69682237881893727</v>
      </c>
      <c r="G374" s="302">
        <v>0.94326107721262364</v>
      </c>
      <c r="H374" s="302">
        <f t="shared" si="122"/>
        <v>1.6400834560315609</v>
      </c>
      <c r="I374" s="303"/>
      <c r="J374" s="302">
        <v>0.40810176376085844</v>
      </c>
      <c r="K374" s="302">
        <v>0.80022819258804212</v>
      </c>
      <c r="L374" s="302">
        <f t="shared" si="123"/>
        <v>1.2083299563489005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7.5067851820948617</v>
      </c>
      <c r="C376" s="311">
        <f t="shared" ref="C376:D376" si="124">SUM(C366:C374)</f>
        <v>7.5622148179051454</v>
      </c>
      <c r="D376" s="311">
        <f t="shared" si="124"/>
        <v>15.069000000000006</v>
      </c>
      <c r="E376" s="311"/>
      <c r="F376" s="311">
        <f t="shared" ref="F376:H376" si="125">SUM(F366:F374)</f>
        <v>11.122421808034801</v>
      </c>
      <c r="G376" s="311">
        <f t="shared" si="125"/>
        <v>10.587578191965163</v>
      </c>
      <c r="H376" s="311">
        <f t="shared" si="125"/>
        <v>21.709999999999958</v>
      </c>
      <c r="I376" s="311"/>
      <c r="J376" s="311">
        <f t="shared" ref="J376:L376" si="126">SUM(J366:J374)</f>
        <v>10.734573880939026</v>
      </c>
      <c r="K376" s="311">
        <f t="shared" si="126"/>
        <v>11.031426119060988</v>
      </c>
      <c r="L376" s="311">
        <f t="shared" si="126"/>
        <v>21.766000000000012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1.391927894255657</v>
      </c>
      <c r="C383" s="302">
        <v>1.5289355343107927</v>
      </c>
      <c r="D383" s="302">
        <f>SUM(B383:C383)</f>
        <v>2.9208634285664496</v>
      </c>
      <c r="E383" s="303"/>
      <c r="F383" s="302">
        <v>1.9225259029726276</v>
      </c>
      <c r="G383" s="302">
        <v>1.0420062445317873</v>
      </c>
      <c r="H383" s="302">
        <f>SUM(F383:G383)</f>
        <v>2.9645321475044151</v>
      </c>
      <c r="I383" s="303"/>
      <c r="J383" s="302">
        <v>2.5080622805900488</v>
      </c>
      <c r="K383" s="302">
        <v>1.1933457432660668</v>
      </c>
      <c r="L383" s="302">
        <f>SUM(J383:K383)</f>
        <v>3.7014080238561156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1.7145181282879343</v>
      </c>
      <c r="C384" s="302">
        <v>2.7953342315769132</v>
      </c>
      <c r="D384" s="302">
        <f t="shared" ref="D384:D391" si="127">SUM(B384:C384)</f>
        <v>4.5098523598648477</v>
      </c>
      <c r="E384" s="303"/>
      <c r="F384" s="302">
        <v>2.7208421554245086</v>
      </c>
      <c r="G384" s="302">
        <v>1.7346778038570903</v>
      </c>
      <c r="H384" s="302">
        <f t="shared" ref="H384:H391" si="128">SUM(F384:G384)</f>
        <v>4.4555199592815988</v>
      </c>
      <c r="I384" s="303"/>
      <c r="J384" s="302">
        <v>2.7498635759960219</v>
      </c>
      <c r="K384" s="302">
        <v>2.057384576810688</v>
      </c>
      <c r="L384" s="302">
        <f t="shared" ref="L384:L391" si="129">SUM(J384:K384)</f>
        <v>4.8072481528067099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1.4580738904919845</v>
      </c>
      <c r="C385" s="302">
        <v>1.3349539921086273</v>
      </c>
      <c r="D385" s="302">
        <f t="shared" si="127"/>
        <v>2.7930278826006116</v>
      </c>
      <c r="E385" s="303"/>
      <c r="F385" s="302">
        <v>2.3634404917579825</v>
      </c>
      <c r="G385" s="302">
        <v>0.95253976720771738</v>
      </c>
      <c r="H385" s="302">
        <f t="shared" si="128"/>
        <v>3.3159802589657001</v>
      </c>
      <c r="I385" s="303"/>
      <c r="J385" s="302">
        <v>2.323350250610364</v>
      </c>
      <c r="K385" s="302">
        <v>0.99743065335918824</v>
      </c>
      <c r="L385" s="302">
        <f t="shared" si="129"/>
        <v>3.3207809039695522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1.4903082841595019</v>
      </c>
      <c r="C386" s="302">
        <v>0.28066058326307869</v>
      </c>
      <c r="D386" s="302">
        <f t="shared" si="127"/>
        <v>1.7709688674225805</v>
      </c>
      <c r="E386" s="303"/>
      <c r="F386" s="302">
        <v>1.5860595653168961</v>
      </c>
      <c r="G386" s="302">
        <v>0.16917538115231917</v>
      </c>
      <c r="H386" s="302">
        <f t="shared" si="128"/>
        <v>1.7552349464692152</v>
      </c>
      <c r="I386" s="303"/>
      <c r="J386" s="302">
        <v>1.2549605347062256</v>
      </c>
      <c r="K386" s="302">
        <v>0.15286458190291863</v>
      </c>
      <c r="L386" s="302">
        <f t="shared" si="129"/>
        <v>1.4078251166091442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0.35952187971473293</v>
      </c>
      <c r="C387" s="302">
        <v>0.91886728344928037</v>
      </c>
      <c r="D387" s="302">
        <f t="shared" si="127"/>
        <v>1.2783891631640132</v>
      </c>
      <c r="E387" s="303"/>
      <c r="F387" s="302">
        <v>0.53157579810209099</v>
      </c>
      <c r="G387" s="302">
        <v>0.49817707656708815</v>
      </c>
      <c r="H387" s="302">
        <f t="shared" si="128"/>
        <v>1.0297528746691791</v>
      </c>
      <c r="I387" s="303"/>
      <c r="J387" s="302">
        <v>0.78504084224221271</v>
      </c>
      <c r="K387" s="302">
        <v>0.54645290926019607</v>
      </c>
      <c r="L387" s="302">
        <f t="shared" si="129"/>
        <v>1.3314937515024088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4.345322795872649</v>
      </c>
      <c r="C388" s="302">
        <v>1.1852976515613736</v>
      </c>
      <c r="D388" s="302">
        <f t="shared" si="127"/>
        <v>5.530620447434023</v>
      </c>
      <c r="E388" s="303"/>
      <c r="F388" s="302">
        <v>6.9387416231158925</v>
      </c>
      <c r="G388" s="302">
        <v>0.95767802786758838</v>
      </c>
      <c r="H388" s="302">
        <f t="shared" si="128"/>
        <v>7.8964196509834812</v>
      </c>
      <c r="I388" s="303"/>
      <c r="J388" s="302">
        <v>6.2585610010774273</v>
      </c>
      <c r="K388" s="302">
        <v>1.0387588194528561</v>
      </c>
      <c r="L388" s="302">
        <f t="shared" si="129"/>
        <v>7.2973198205302836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0.93187005850026761</v>
      </c>
      <c r="C389" s="302">
        <v>0.69907869707576242</v>
      </c>
      <c r="D389" s="302">
        <f t="shared" si="127"/>
        <v>1.63094875557603</v>
      </c>
      <c r="E389" s="303"/>
      <c r="F389" s="302">
        <v>0.72394330769889104</v>
      </c>
      <c r="G389" s="302">
        <v>0.34673595962670745</v>
      </c>
      <c r="H389" s="302">
        <f t="shared" si="128"/>
        <v>1.0706792673255985</v>
      </c>
      <c r="I389" s="303"/>
      <c r="J389" s="302">
        <v>0.67097160283129043</v>
      </c>
      <c r="K389" s="302">
        <v>0.29928976040352995</v>
      </c>
      <c r="L389" s="302">
        <f t="shared" si="129"/>
        <v>0.97026136323482037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0.19808759203823115</v>
      </c>
      <c r="C390" s="302">
        <v>0.49131861611902383</v>
      </c>
      <c r="D390" s="302">
        <f t="shared" si="127"/>
        <v>0.68940620815725495</v>
      </c>
      <c r="E390" s="303"/>
      <c r="F390" s="302">
        <v>0.25724985732208927</v>
      </c>
      <c r="G390" s="302">
        <v>0.29716143258727246</v>
      </c>
      <c r="H390" s="302">
        <f t="shared" si="128"/>
        <v>0.55441128990936173</v>
      </c>
      <c r="I390" s="303"/>
      <c r="J390" s="302">
        <v>0.3350026586140441</v>
      </c>
      <c r="K390" s="302">
        <v>0.27018928176652313</v>
      </c>
      <c r="L390" s="302">
        <f t="shared" si="129"/>
        <v>0.60519194038056723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0.89068641626035949</v>
      </c>
      <c r="C391" s="302">
        <v>0.9352364709538693</v>
      </c>
      <c r="D391" s="302">
        <f t="shared" si="127"/>
        <v>1.8259228872142288</v>
      </c>
      <c r="E391" s="303"/>
      <c r="F391" s="302">
        <v>0.78498968352125209</v>
      </c>
      <c r="G391" s="302">
        <v>0.54047992137021872</v>
      </c>
      <c r="H391" s="302">
        <f t="shared" si="128"/>
        <v>1.3254696048914707</v>
      </c>
      <c r="I391" s="303"/>
      <c r="J391" s="302">
        <v>0.53346209496634178</v>
      </c>
      <c r="K391" s="302">
        <v>0.52000883214402693</v>
      </c>
      <c r="L391" s="302">
        <f t="shared" si="129"/>
        <v>1.0534709271103688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12.780316939581319</v>
      </c>
      <c r="C393" s="311">
        <f t="shared" ref="C393:D393" si="130">SUM(C383:C391)</f>
        <v>10.169683060418722</v>
      </c>
      <c r="D393" s="311">
        <f t="shared" si="130"/>
        <v>22.950000000000038</v>
      </c>
      <c r="E393" s="311"/>
      <c r="F393" s="311">
        <f t="shared" ref="F393:H393" si="131">SUM(F383:F391)</f>
        <v>17.829368385232236</v>
      </c>
      <c r="G393" s="311">
        <f t="shared" si="131"/>
        <v>6.5386316147677901</v>
      </c>
      <c r="H393" s="311">
        <f t="shared" si="131"/>
        <v>24.36800000000002</v>
      </c>
      <c r="I393" s="311"/>
      <c r="J393" s="311">
        <f t="shared" ref="J393:L393" si="132">SUM(J383:J391)</f>
        <v>17.419274841633978</v>
      </c>
      <c r="K393" s="311">
        <f t="shared" si="132"/>
        <v>7.0757251583659952</v>
      </c>
      <c r="L393" s="311">
        <f t="shared" si="132"/>
        <v>24.494999999999969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Hertfordshire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51.157594220218293</v>
      </c>
      <c r="C9" s="249">
        <f t="shared" ref="C9:D9" si="0">SUM(C26,C43,C60,C77,C94,C111,C128,C145,C162,C179,C196,C213,C230,C247,C264,C281,C298,C315,C332,C349,C366,C383)</f>
        <v>7.7864886490379499</v>
      </c>
      <c r="D9" s="249">
        <f t="shared" si="0"/>
        <v>13.735785182755563</v>
      </c>
      <c r="E9" s="249">
        <f>SUM(B9:D9)</f>
        <v>72.679868052011813</v>
      </c>
      <c r="F9" s="238"/>
      <c r="G9" s="249">
        <f>SUM(G26,G43,G60,G77,G94,G111,G128,G145,G162,G179,G196,G213,G230,G247,G264,G281,G298,G315,G332,G349,G366,G383)</f>
        <v>58.952116145595078</v>
      </c>
      <c r="H9" s="249">
        <f t="shared" ref="H9:I9" si="1">SUM(H26,H43,H60,H77,H94,H111,H128,H145,H162,H179,H196,H213,H230,H247,H264,H281,H298,H315,H332,H349,H366,H383)</f>
        <v>12.794424904684288</v>
      </c>
      <c r="I9" s="249">
        <f t="shared" si="1"/>
        <v>15.182882377964081</v>
      </c>
      <c r="J9" s="249">
        <f>SUM(G9:I9)</f>
        <v>86.929423428243439</v>
      </c>
      <c r="K9" s="238"/>
      <c r="L9" s="249">
        <f>SUM(L26,L43,L60,L77,L94,L111,L128,L145,L162,L179,L196,L213,L230,L247,L264,L281,L298,L315,L332,L349,L366,L383)</f>
        <v>67.622218360829265</v>
      </c>
      <c r="M9" s="249">
        <f t="shared" ref="M9:N9" si="2">SUM(M26,M43,M60,M77,M94,M111,M128,M145,M162,M179,M196,M213,M230,M247,M264,M281,M298,M315,M332,M349,M366,M383)</f>
        <v>16.664966884595199</v>
      </c>
      <c r="N9" s="249">
        <f t="shared" si="2"/>
        <v>17.684213287594204</v>
      </c>
      <c r="O9" s="249">
        <f>SUM(L9:N9)</f>
        <v>101.97139853301867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91.456688475597275</v>
      </c>
      <c r="C10" s="249">
        <f t="shared" si="3"/>
        <v>22.608961063563122</v>
      </c>
      <c r="D10" s="249">
        <f t="shared" si="3"/>
        <v>20.196373808598043</v>
      </c>
      <c r="E10" s="249">
        <f t="shared" ref="E10:E17" si="4">SUM(B10:D10)</f>
        <v>134.26202334775846</v>
      </c>
      <c r="F10" s="238"/>
      <c r="G10" s="249">
        <f t="shared" ref="G10:I10" si="5">SUM(G27,G44,G61,G78,G95,G112,G129,G146,G163,G180,G197,G214,G231,G248,G265,G282,G299,G316,G333,G350,G367,G384)</f>
        <v>113.44437467337704</v>
      </c>
      <c r="H10" s="249">
        <f t="shared" si="5"/>
        <v>31.7076415413622</v>
      </c>
      <c r="I10" s="249">
        <f t="shared" si="5"/>
        <v>19.4979460103219</v>
      </c>
      <c r="J10" s="249">
        <f t="shared" ref="J10:J17" si="6">SUM(G10:I10)</f>
        <v>164.64996222506113</v>
      </c>
      <c r="K10" s="238"/>
      <c r="L10" s="249">
        <f t="shared" ref="L10:N10" si="7">SUM(L27,L44,L61,L78,L95,L112,L129,L146,L163,L180,L197,L214,L231,L248,L265,L282,L299,L316,L333,L350,L367,L384)</f>
        <v>139.48748901136909</v>
      </c>
      <c r="M10" s="249">
        <f t="shared" si="7"/>
        <v>40.045584533830059</v>
      </c>
      <c r="N10" s="249">
        <f t="shared" si="7"/>
        <v>19.883605513782211</v>
      </c>
      <c r="O10" s="249">
        <f t="shared" ref="O10:O17" si="8">SUM(L10:N10)</f>
        <v>199.41667905898137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54.459748891831431</v>
      </c>
      <c r="C11" s="249">
        <f t="shared" si="3"/>
        <v>14.639832663522428</v>
      </c>
      <c r="D11" s="249">
        <f t="shared" si="3"/>
        <v>15.154518551451893</v>
      </c>
      <c r="E11" s="249">
        <f t="shared" si="4"/>
        <v>84.254100106805765</v>
      </c>
      <c r="F11" s="238"/>
      <c r="G11" s="249">
        <f t="shared" ref="G11:I11" si="9">SUM(G28,G45,G62,G79,G96,G113,G130,G147,G164,G181,G198,G215,G232,G249,G266,G283,G300,G317,G334,G351,G368,G385)</f>
        <v>64.674112757971656</v>
      </c>
      <c r="H11" s="249">
        <f t="shared" si="9"/>
        <v>19.147557392662037</v>
      </c>
      <c r="I11" s="249">
        <f t="shared" si="9"/>
        <v>16.184963180815267</v>
      </c>
      <c r="J11" s="249">
        <f t="shared" si="6"/>
        <v>100.00663333144897</v>
      </c>
      <c r="K11" s="238"/>
      <c r="L11" s="249">
        <f t="shared" ref="L11:N11" si="10">SUM(L28,L45,L62,L79,L96,L113,L130,L147,L164,L181,L198,L215,L232,L249,L266,L283,L300,L317,L334,L351,L368,L385)</f>
        <v>69.506313848561931</v>
      </c>
      <c r="M11" s="249">
        <f t="shared" si="10"/>
        <v>20.758079667215817</v>
      </c>
      <c r="N11" s="249">
        <f t="shared" si="10"/>
        <v>16.843922480070756</v>
      </c>
      <c r="O11" s="249">
        <f t="shared" si="8"/>
        <v>107.10831599584851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39.181642716619599</v>
      </c>
      <c r="C12" s="249">
        <f t="shared" si="3"/>
        <v>31.057054971076759</v>
      </c>
      <c r="D12" s="249">
        <f t="shared" si="3"/>
        <v>4.453794625192085</v>
      </c>
      <c r="E12" s="249">
        <f t="shared" si="4"/>
        <v>74.692492312888447</v>
      </c>
      <c r="F12" s="238"/>
      <c r="G12" s="249">
        <f t="shared" ref="G12:I12" si="11">SUM(G29,G46,G63,G80,G97,G114,G131,G148,G165,G182,G199,G216,G233,G250,G267,G284,G301,G318,G335,G352,G369,G386)</f>
        <v>40.15799172564806</v>
      </c>
      <c r="H12" s="249">
        <f t="shared" si="11"/>
        <v>31.977020000184961</v>
      </c>
      <c r="I12" s="249">
        <f t="shared" si="11"/>
        <v>3.9017153363056472</v>
      </c>
      <c r="J12" s="249">
        <f t="shared" si="6"/>
        <v>76.036727062138667</v>
      </c>
      <c r="K12" s="238"/>
      <c r="L12" s="249">
        <f t="shared" ref="L12:N12" si="12">SUM(L29,L46,L63,L80,L97,L114,L131,L148,L165,L182,L199,L216,L233,L250,L267,L284,L301,L318,L335,L352,L369,L386)</f>
        <v>33.759052829106309</v>
      </c>
      <c r="M12" s="249">
        <f t="shared" si="12"/>
        <v>27.701930436085529</v>
      </c>
      <c r="N12" s="249">
        <f t="shared" si="12"/>
        <v>3.8502637260869297</v>
      </c>
      <c r="O12" s="249">
        <f t="shared" si="8"/>
        <v>65.311246991278779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38.1438845302225</v>
      </c>
      <c r="C13" s="249">
        <f t="shared" si="3"/>
        <v>6.4139530237036615</v>
      </c>
      <c r="D13" s="249">
        <f t="shared" si="3"/>
        <v>23.16976061372208</v>
      </c>
      <c r="E13" s="249">
        <f t="shared" si="4"/>
        <v>67.727598167648239</v>
      </c>
      <c r="F13" s="238"/>
      <c r="G13" s="249">
        <f t="shared" ref="G13:I13" si="13">SUM(G30,G47,G64,G81,G98,G115,G132,G149,G166,G183,G200,G217,G234,G251,G268,G285,G302,G319,G336,G353,G370,G387)</f>
        <v>31.588049720948923</v>
      </c>
      <c r="H13" s="249">
        <f t="shared" si="13"/>
        <v>5.9384428713882063</v>
      </c>
      <c r="I13" s="249">
        <f t="shared" si="13"/>
        <v>23.139791914853024</v>
      </c>
      <c r="J13" s="249">
        <f t="shared" si="6"/>
        <v>60.666284507190156</v>
      </c>
      <c r="K13" s="238"/>
      <c r="L13" s="249">
        <f t="shared" ref="L13:N13" si="14">SUM(L30,L47,L64,L81,L98,L115,L132,L149,L166,L183,L200,L217,L234,L251,L268,L285,L302,L319,L336,L353,L370,L387)</f>
        <v>28.1236437805271</v>
      </c>
      <c r="M13" s="249">
        <f t="shared" si="14"/>
        <v>7.4202486625240915</v>
      </c>
      <c r="N13" s="249">
        <f t="shared" si="14"/>
        <v>27.939573834956402</v>
      </c>
      <c r="O13" s="249">
        <f t="shared" si="8"/>
        <v>63.483466278007597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24.475780369478308</v>
      </c>
      <c r="C14" s="249">
        <f t="shared" si="3"/>
        <v>24.558355622744322</v>
      </c>
      <c r="D14" s="249">
        <f t="shared" si="3"/>
        <v>7.0361344186655241</v>
      </c>
      <c r="E14" s="249">
        <f t="shared" si="4"/>
        <v>56.070270410888156</v>
      </c>
      <c r="F14" s="238"/>
      <c r="G14" s="249">
        <f t="shared" ref="G14:I14" si="15">SUM(G31,G48,G65,G82,G99,G116,G133,G150,G167,G184,G201,G218,G235,G252,G269,G286,G303,G320,G337,G354,G371,G388)</f>
        <v>25.249339034618881</v>
      </c>
      <c r="H14" s="249">
        <f t="shared" si="15"/>
        <v>27.396075006246654</v>
      </c>
      <c r="I14" s="249">
        <f t="shared" si="15"/>
        <v>10.068363240500396</v>
      </c>
      <c r="J14" s="249">
        <f t="shared" si="6"/>
        <v>62.713777281365928</v>
      </c>
      <c r="K14" s="238"/>
      <c r="L14" s="249">
        <f t="shared" ref="L14:N14" si="16">SUM(L31,L48,L65,L82,L99,L116,L133,L150,L167,L184,L201,L218,L235,L252,L269,L286,L303,L320,L337,L354,L371,L388)</f>
        <v>31.190696623477141</v>
      </c>
      <c r="M14" s="249">
        <f t="shared" si="16"/>
        <v>29.589111071181225</v>
      </c>
      <c r="N14" s="249">
        <f t="shared" si="16"/>
        <v>12.061220097181067</v>
      </c>
      <c r="O14" s="249">
        <f t="shared" si="8"/>
        <v>72.841027791839437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20.900519140031292</v>
      </c>
      <c r="C15" s="249">
        <f t="shared" si="3"/>
        <v>34.193173009290888</v>
      </c>
      <c r="D15" s="249">
        <f t="shared" si="3"/>
        <v>4.8679466704374539</v>
      </c>
      <c r="E15" s="249">
        <f t="shared" si="4"/>
        <v>59.961638819759635</v>
      </c>
      <c r="F15" s="238"/>
      <c r="G15" s="249">
        <f t="shared" ref="G15:I15" si="17">SUM(G32,G49,G66,G83,G100,G117,G134,G151,G168,G185,G202,G219,G236,G253,G270,G287,G304,G321,G338,G355,G372,G389)</f>
        <v>20.001273321354809</v>
      </c>
      <c r="H15" s="249">
        <f t="shared" si="17"/>
        <v>34.69071052889683</v>
      </c>
      <c r="I15" s="249">
        <f t="shared" si="17"/>
        <v>3.3281335153012166</v>
      </c>
      <c r="J15" s="249">
        <f t="shared" si="6"/>
        <v>58.020117365552856</v>
      </c>
      <c r="K15" s="238"/>
      <c r="L15" s="249">
        <f t="shared" ref="L15:N15" si="18">SUM(L32,L49,L66,L83,L100,L117,L134,L151,L168,L185,L202,L219,L236,L253,L270,L287,L304,L321,L338,L355,L372,L389)</f>
        <v>20.409514998014135</v>
      </c>
      <c r="M15" s="249">
        <f t="shared" si="18"/>
        <v>35.139636826733067</v>
      </c>
      <c r="N15" s="249">
        <f t="shared" si="18"/>
        <v>2.9326545531195953</v>
      </c>
      <c r="O15" s="249">
        <f t="shared" si="8"/>
        <v>58.481806377866796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26.298263289134205</v>
      </c>
      <c r="C16" s="249">
        <f t="shared" si="3"/>
        <v>5.2250427939181421</v>
      </c>
      <c r="D16" s="249">
        <f t="shared" si="3"/>
        <v>5.5537728287517272</v>
      </c>
      <c r="E16" s="249">
        <f t="shared" si="4"/>
        <v>37.077078911804072</v>
      </c>
      <c r="F16" s="238"/>
      <c r="G16" s="249">
        <f t="shared" ref="G16:I16" si="19">SUM(G33,G50,G67,G84,G101,G118,G135,G152,G169,G186,G203,G220,G237,G254,G271,G288,G305,G322,G339,G356,G373,G390)</f>
        <v>23.237682693133682</v>
      </c>
      <c r="H16" s="249">
        <f t="shared" si="19"/>
        <v>6.4497765374306963</v>
      </c>
      <c r="I16" s="249">
        <f t="shared" si="19"/>
        <v>7.6375453089537411</v>
      </c>
      <c r="J16" s="249">
        <f t="shared" si="6"/>
        <v>37.325004539518119</v>
      </c>
      <c r="K16" s="238"/>
      <c r="L16" s="249">
        <f t="shared" ref="L16:N16" si="20">SUM(L33,L50,L67,L84,L101,L118,L135,L152,L169,L186,L203,L220,L237,L254,L271,L288,L305,L322,L339,L356,L373,L390)</f>
        <v>25.533057272914412</v>
      </c>
      <c r="M16" s="249">
        <f t="shared" si="20"/>
        <v>8.7143917655421728</v>
      </c>
      <c r="N16" s="249">
        <f t="shared" si="20"/>
        <v>10.428623082855813</v>
      </c>
      <c r="O16" s="249">
        <f t="shared" si="8"/>
        <v>44.676072121312401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31.789081772341358</v>
      </c>
      <c r="C17" s="249">
        <f t="shared" si="3"/>
        <v>47.588899384851693</v>
      </c>
      <c r="D17" s="249">
        <f t="shared" si="3"/>
        <v>5.246948713242384</v>
      </c>
      <c r="E17" s="249">
        <f t="shared" si="4"/>
        <v>84.624929870435437</v>
      </c>
      <c r="F17" s="238"/>
      <c r="G17" s="249">
        <f t="shared" ref="G17:I17" si="21">SUM(G34,G51,G68,G85,G102,G119,G136,G153,G170,G187,G204,G221,G238,G255,G272,G289,G306,G323,G340,G357,G374,G391)</f>
        <v>28.73394142166029</v>
      </c>
      <c r="H17" s="249">
        <f t="shared" si="21"/>
        <v>49.66688538900879</v>
      </c>
      <c r="I17" s="249">
        <f t="shared" si="21"/>
        <v>4.8562434488117043</v>
      </c>
      <c r="J17" s="249">
        <f t="shared" si="6"/>
        <v>83.257070259480798</v>
      </c>
      <c r="K17" s="238"/>
      <c r="L17" s="249">
        <f t="shared" ref="L17:N17" si="22">SUM(L34,L51,L68,L85,L102,L119,L136,L153,L170,L187,L204,L221,L238,L255,L272,L289,L306,L323,L340,L357,L374,L391)</f>
        <v>28.91281847975166</v>
      </c>
      <c r="M17" s="249">
        <f t="shared" si="22"/>
        <v>45.534531435561959</v>
      </c>
      <c r="N17" s="249">
        <f t="shared" si="22"/>
        <v>6.8516369365324827</v>
      </c>
      <c r="O17" s="249">
        <f t="shared" si="8"/>
        <v>81.298986851846109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377.86320340547422</v>
      </c>
      <c r="C19" s="247">
        <f t="shared" ref="C19:O19" si="23">SUM(C9:C17)</f>
        <v>194.07176118170895</v>
      </c>
      <c r="D19" s="247">
        <f t="shared" si="23"/>
        <v>99.415035412816749</v>
      </c>
      <c r="E19" s="247">
        <f t="shared" si="23"/>
        <v>671.34999999999991</v>
      </c>
      <c r="F19" s="247"/>
      <c r="G19" s="247">
        <f t="shared" si="23"/>
        <v>406.03888149430838</v>
      </c>
      <c r="H19" s="247">
        <f t="shared" si="23"/>
        <v>219.76853417186467</v>
      </c>
      <c r="I19" s="247">
        <f t="shared" si="23"/>
        <v>103.797584333827</v>
      </c>
      <c r="J19" s="247">
        <f t="shared" si="23"/>
        <v>729.60500000000002</v>
      </c>
      <c r="K19" s="247"/>
      <c r="L19" s="247">
        <f t="shared" si="23"/>
        <v>444.54480520455104</v>
      </c>
      <c r="M19" s="247">
        <f t="shared" si="23"/>
        <v>231.56848128326914</v>
      </c>
      <c r="N19" s="247">
        <f t="shared" si="23"/>
        <v>118.47571351217945</v>
      </c>
      <c r="O19" s="247">
        <f t="shared" si="23"/>
        <v>794.58899999999971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0.143842347850311</v>
      </c>
      <c r="C26" s="302">
        <v>3.5726404407942745E-2</v>
      </c>
      <c r="D26" s="302">
        <v>2.4889144479713077E-2</v>
      </c>
      <c r="E26" s="302">
        <f>SUM(B26:D26)</f>
        <v>0.20445789673796683</v>
      </c>
      <c r="F26" s="303"/>
      <c r="G26" s="302">
        <v>0.18634739711573653</v>
      </c>
      <c r="H26" s="302">
        <v>3.6889397668313395E-2</v>
      </c>
      <c r="I26" s="302">
        <v>8.6559834553354819E-3</v>
      </c>
      <c r="J26" s="302">
        <f>SUM(G26:I26)</f>
        <v>0.23189277823938539</v>
      </c>
      <c r="K26" s="303"/>
      <c r="L26" s="302">
        <v>0.27052142633248527</v>
      </c>
      <c r="M26" s="302">
        <v>3.74702018413237E-2</v>
      </c>
      <c r="N26" s="302">
        <v>1.0077786462976667E-2</v>
      </c>
      <c r="O26" s="302">
        <f>SUM(L26:N26)</f>
        <v>0.31806941463678567</v>
      </c>
    </row>
    <row r="27" spans="1:15" s="236" customFormat="1" x14ac:dyDescent="0.2">
      <c r="A27" s="237" t="str">
        <f>name!E$5</f>
        <v>Professional occupations</v>
      </c>
      <c r="B27" s="302">
        <v>0.11008943380590325</v>
      </c>
      <c r="C27" s="302">
        <v>2.417329165532044E-2</v>
      </c>
      <c r="D27" s="302">
        <v>7.7421242545461337E-3</v>
      </c>
      <c r="E27" s="302">
        <f t="shared" ref="E27:E34" si="24">SUM(B27:D27)</f>
        <v>0.14200484971576982</v>
      </c>
      <c r="F27" s="303"/>
      <c r="G27" s="302">
        <v>0.19469144049623849</v>
      </c>
      <c r="H27" s="302">
        <v>3.1061836840117749E-2</v>
      </c>
      <c r="I27" s="302">
        <v>1.4604095885731709E-3</v>
      </c>
      <c r="J27" s="302">
        <f t="shared" ref="J27:J34" si="25">SUM(G27:I27)</f>
        <v>0.22721368692492941</v>
      </c>
      <c r="K27" s="303"/>
      <c r="L27" s="302">
        <v>0.27826527005192453</v>
      </c>
      <c r="M27" s="302">
        <v>3.74763950098847E-2</v>
      </c>
      <c r="N27" s="302">
        <v>3.175429227849926E-3</v>
      </c>
      <c r="O27" s="302">
        <f t="shared" ref="O27:O34" si="26">SUM(L27:N27)</f>
        <v>0.31891709428965914</v>
      </c>
    </row>
    <row r="28" spans="1:15" s="236" customFormat="1" x14ac:dyDescent="0.2">
      <c r="A28" s="237" t="str">
        <f>name!E$6</f>
        <v>Associate professional occupations</v>
      </c>
      <c r="B28" s="302">
        <v>7.5636620614089226E-2</v>
      </c>
      <c r="C28" s="302">
        <v>2.4359992294568939E-2</v>
      </c>
      <c r="D28" s="302">
        <v>2.9726324038762586E-3</v>
      </c>
      <c r="E28" s="302">
        <f t="shared" si="24"/>
        <v>0.10296924531253442</v>
      </c>
      <c r="F28" s="303"/>
      <c r="G28" s="302">
        <v>0.11922198321604839</v>
      </c>
      <c r="H28" s="302">
        <v>2.6438565978525296E-2</v>
      </c>
      <c r="I28" s="302">
        <v>1.0250634048801163E-3</v>
      </c>
      <c r="J28" s="302">
        <f t="shared" si="25"/>
        <v>0.14668561259945381</v>
      </c>
      <c r="K28" s="303"/>
      <c r="L28" s="302">
        <v>0.13754377987878799</v>
      </c>
      <c r="M28" s="302">
        <v>2.6690032085474682E-2</v>
      </c>
      <c r="N28" s="302">
        <v>1.8347599539355159E-3</v>
      </c>
      <c r="O28" s="302">
        <f t="shared" si="26"/>
        <v>0.16606857191819818</v>
      </c>
    </row>
    <row r="29" spans="1:15" s="236" customFormat="1" x14ac:dyDescent="0.2">
      <c r="A29" s="237" t="str">
        <f>name!E$7</f>
        <v>Administrative and secretarial occupations</v>
      </c>
      <c r="B29" s="302">
        <v>5.897167350225483E-2</v>
      </c>
      <c r="C29" s="302">
        <v>0.14187428037052963</v>
      </c>
      <c r="D29" s="302">
        <v>2.8808474366960432E-3</v>
      </c>
      <c r="E29" s="302">
        <f t="shared" si="24"/>
        <v>0.20372680130948048</v>
      </c>
      <c r="F29" s="303"/>
      <c r="G29" s="302">
        <v>9.2382773334631393E-2</v>
      </c>
      <c r="H29" s="302">
        <v>0.14601087993091169</v>
      </c>
      <c r="I29" s="302">
        <v>2.9025736636584891E-3</v>
      </c>
      <c r="J29" s="302">
        <f t="shared" si="25"/>
        <v>0.24129622692920155</v>
      </c>
      <c r="K29" s="303"/>
      <c r="L29" s="302">
        <v>5.5565859924724806E-2</v>
      </c>
      <c r="M29" s="302">
        <v>0.10397420033354879</v>
      </c>
      <c r="N29" s="302">
        <v>1.2243151312815691E-3</v>
      </c>
      <c r="O29" s="302">
        <f t="shared" si="26"/>
        <v>0.16076437538955518</v>
      </c>
    </row>
    <row r="30" spans="1:15" s="236" customFormat="1" x14ac:dyDescent="0.2">
      <c r="A30" s="237" t="str">
        <f>name!E$8</f>
        <v>Skilled trades occupations</v>
      </c>
      <c r="B30" s="302">
        <v>0.7701269258718787</v>
      </c>
      <c r="C30" s="302">
        <v>0.2731657567400132</v>
      </c>
      <c r="D30" s="302">
        <v>0.80723968135979052</v>
      </c>
      <c r="E30" s="302">
        <f t="shared" si="24"/>
        <v>1.8505323639716824</v>
      </c>
      <c r="F30" s="303"/>
      <c r="G30" s="302">
        <v>0.76846375659655064</v>
      </c>
      <c r="H30" s="302">
        <v>0.11537742746499531</v>
      </c>
      <c r="I30" s="302">
        <v>0.16978324925820942</v>
      </c>
      <c r="J30" s="302">
        <f>SUM(G30:I30)</f>
        <v>1.0536244333197553</v>
      </c>
      <c r="K30" s="303"/>
      <c r="L30" s="302">
        <v>0.81165985351188952</v>
      </c>
      <c r="M30" s="302">
        <v>0.14508308407997195</v>
      </c>
      <c r="N30" s="302">
        <v>0.17038128629966798</v>
      </c>
      <c r="O30" s="302">
        <f t="shared" si="26"/>
        <v>1.1271242238915296</v>
      </c>
    </row>
    <row r="31" spans="1:15" s="236" customFormat="1" x14ac:dyDescent="0.2">
      <c r="A31" s="237" t="str">
        <f>name!E$9</f>
        <v>Caring, leisure and other service occupations</v>
      </c>
      <c r="B31" s="302">
        <v>8.6976461041960232E-2</v>
      </c>
      <c r="C31" s="302">
        <v>5.6456251521121499E-2</v>
      </c>
      <c r="D31" s="302">
        <v>4.169430523255197E-3</v>
      </c>
      <c r="E31" s="302">
        <f t="shared" si="24"/>
        <v>0.14760214308633693</v>
      </c>
      <c r="F31" s="303"/>
      <c r="G31" s="302">
        <v>0.10583336475132424</v>
      </c>
      <c r="H31" s="302">
        <v>5.0482837613031691E-2</v>
      </c>
      <c r="I31" s="302">
        <v>2.1166127240944696E-3</v>
      </c>
      <c r="J31" s="302">
        <f t="shared" si="25"/>
        <v>0.15843281508845039</v>
      </c>
      <c r="K31" s="303"/>
      <c r="L31" s="302">
        <v>0.12320436892986211</v>
      </c>
      <c r="M31" s="302">
        <v>3.4640252568344299E-2</v>
      </c>
      <c r="N31" s="302">
        <v>1.5719321994759712E-3</v>
      </c>
      <c r="O31" s="302">
        <f t="shared" si="26"/>
        <v>0.15941655369768237</v>
      </c>
    </row>
    <row r="32" spans="1:15" s="236" customFormat="1" x14ac:dyDescent="0.2">
      <c r="A32" s="237" t="str">
        <f>name!E$10</f>
        <v>Sales and customer service occupations</v>
      </c>
      <c r="B32" s="302">
        <v>3.209057075752908E-2</v>
      </c>
      <c r="C32" s="302">
        <v>4.2424600216572371E-2</v>
      </c>
      <c r="D32" s="302">
        <v>7.055830339757002E-3</v>
      </c>
      <c r="E32" s="302">
        <f t="shared" si="24"/>
        <v>8.1571001313858457E-2</v>
      </c>
      <c r="F32" s="303"/>
      <c r="G32" s="302">
        <v>3.9320891666513438E-2</v>
      </c>
      <c r="H32" s="302">
        <v>3.5308259168386306E-2</v>
      </c>
      <c r="I32" s="302">
        <v>1.6847509548465758E-3</v>
      </c>
      <c r="J32" s="302">
        <f t="shared" si="25"/>
        <v>7.6313901789746313E-2</v>
      </c>
      <c r="K32" s="303"/>
      <c r="L32" s="302">
        <v>4.3249751474533873E-2</v>
      </c>
      <c r="M32" s="302">
        <v>2.8207912008840375E-2</v>
      </c>
      <c r="N32" s="302">
        <v>1.2852992930964765E-3</v>
      </c>
      <c r="O32" s="302">
        <f t="shared" si="26"/>
        <v>7.2742962776470729E-2</v>
      </c>
    </row>
    <row r="33" spans="1:15" s="236" customFormat="1" x14ac:dyDescent="0.2">
      <c r="A33" s="237" t="str">
        <f>name!E$11</f>
        <v>Process, plant and machine operatives</v>
      </c>
      <c r="B33" s="302">
        <v>0.18623163557558917</v>
      </c>
      <c r="C33" s="302">
        <v>4.8852911107225304E-2</v>
      </c>
      <c r="D33" s="302">
        <v>1.7184609585277641E-3</v>
      </c>
      <c r="E33" s="302">
        <f t="shared" si="24"/>
        <v>0.23680300764134224</v>
      </c>
      <c r="F33" s="303"/>
      <c r="G33" s="302">
        <v>0.16402197546556646</v>
      </c>
      <c r="H33" s="302">
        <v>2.2222809830112843E-2</v>
      </c>
      <c r="I33" s="302">
        <v>4.0792158854385514E-4</v>
      </c>
      <c r="J33" s="302">
        <f t="shared" si="25"/>
        <v>0.18665270688422317</v>
      </c>
      <c r="K33" s="303"/>
      <c r="L33" s="302">
        <v>0.16532752668922077</v>
      </c>
      <c r="M33" s="302">
        <v>3.5580146499781695E-2</v>
      </c>
      <c r="N33" s="302">
        <v>1.3278270936297059E-3</v>
      </c>
      <c r="O33" s="302">
        <f t="shared" si="26"/>
        <v>0.20223550028263218</v>
      </c>
    </row>
    <row r="34" spans="1:15" s="236" customFormat="1" x14ac:dyDescent="0.2">
      <c r="A34" s="237" t="str">
        <f>name!E$12</f>
        <v>Elementary occupations</v>
      </c>
      <c r="B34" s="302">
        <v>0.49815839066175682</v>
      </c>
      <c r="C34" s="302">
        <v>0.2012154886826385</v>
      </c>
      <c r="D34" s="302">
        <v>2.1958811566645073E-2</v>
      </c>
      <c r="E34" s="302">
        <f t="shared" si="24"/>
        <v>0.72133269091104035</v>
      </c>
      <c r="F34" s="303"/>
      <c r="G34" s="302">
        <v>0.40376869107312008</v>
      </c>
      <c r="H34" s="302">
        <v>0.12829689011709577</v>
      </c>
      <c r="I34" s="302">
        <v>3.822257034635367E-3</v>
      </c>
      <c r="J34" s="302">
        <f t="shared" si="25"/>
        <v>0.5358878382248512</v>
      </c>
      <c r="K34" s="303"/>
      <c r="L34" s="302">
        <v>0.31941463846058921</v>
      </c>
      <c r="M34" s="302">
        <v>8.1713987097485813E-2</v>
      </c>
      <c r="N34" s="302">
        <v>3.5326775594053312E-3</v>
      </c>
      <c r="O34" s="302">
        <f t="shared" si="26"/>
        <v>0.40466130311748039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1.9621240596812723</v>
      </c>
      <c r="C36" s="311">
        <f t="shared" ref="C36:O36" si="27">SUM(C26:C34)</f>
        <v>0.84824897699593271</v>
      </c>
      <c r="D36" s="311">
        <f t="shared" si="27"/>
        <v>0.8806269633228071</v>
      </c>
      <c r="E36" s="311">
        <f t="shared" si="27"/>
        <v>3.6910000000000123</v>
      </c>
      <c r="F36" s="311"/>
      <c r="G36" s="311">
        <f t="shared" si="27"/>
        <v>2.0740522737157296</v>
      </c>
      <c r="H36" s="311">
        <f t="shared" si="27"/>
        <v>0.59208890461149011</v>
      </c>
      <c r="I36" s="311">
        <f t="shared" si="27"/>
        <v>0.19185882167277696</v>
      </c>
      <c r="J36" s="311">
        <f t="shared" si="27"/>
        <v>2.8579999999999965</v>
      </c>
      <c r="K36" s="311"/>
      <c r="L36" s="311">
        <f t="shared" si="27"/>
        <v>2.204752475254018</v>
      </c>
      <c r="M36" s="311">
        <f t="shared" si="27"/>
        <v>0.53083621152465599</v>
      </c>
      <c r="N36" s="311">
        <f t="shared" si="27"/>
        <v>0.19441131322131916</v>
      </c>
      <c r="O36" s="311">
        <f t="shared" si="27"/>
        <v>2.9299999999999935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1.6162638852414764E-2</v>
      </c>
      <c r="C43" s="302">
        <v>2.3426975503205085E-4</v>
      </c>
      <c r="D43" s="302">
        <v>7.8982597293848836E-3</v>
      </c>
      <c r="E43" s="302">
        <f>SUM(B43:D43)</f>
        <v>2.4295168336831697E-2</v>
      </c>
      <c r="F43" s="303"/>
      <c r="G43" s="302">
        <v>1.2295141270139101E-2</v>
      </c>
      <c r="H43" s="302">
        <v>1.4981924237814941E-4</v>
      </c>
      <c r="I43" s="302">
        <v>6.9776997787458989E-3</v>
      </c>
      <c r="J43" s="302">
        <f>SUM(G43:I43)</f>
        <v>1.942266029126315E-2</v>
      </c>
      <c r="K43" s="303"/>
      <c r="L43" s="302">
        <v>9.4894738393266377E-3</v>
      </c>
      <c r="M43" s="302">
        <v>1.4781939437165831E-4</v>
      </c>
      <c r="N43" s="302">
        <v>4.1140405460982597E-3</v>
      </c>
      <c r="O43" s="302">
        <f>SUM(L43:N43)</f>
        <v>1.3751333779796556E-2</v>
      </c>
    </row>
    <row r="44" spans="1:15" s="236" customFormat="1" x14ac:dyDescent="0.2">
      <c r="A44" s="237" t="str">
        <f>name!E$5</f>
        <v>Professional occupations</v>
      </c>
      <c r="B44" s="302">
        <v>3.5315695197287139E-2</v>
      </c>
      <c r="C44" s="302">
        <v>8.1249049432914622E-4</v>
      </c>
      <c r="D44" s="302">
        <v>6.0781855180814916E-3</v>
      </c>
      <c r="E44" s="302">
        <f t="shared" ref="E44:E51" si="28">SUM(B44:D44)</f>
        <v>4.2206371209697779E-2</v>
      </c>
      <c r="F44" s="303"/>
      <c r="G44" s="302">
        <v>2.9562236637767234E-2</v>
      </c>
      <c r="H44" s="302">
        <v>4.1356812749184196E-4</v>
      </c>
      <c r="I44" s="302">
        <v>4.2475723153487174E-3</v>
      </c>
      <c r="J44" s="302">
        <f t="shared" ref="J44:J46" si="29">SUM(G44:I44)</f>
        <v>3.4223377080607797E-2</v>
      </c>
      <c r="K44" s="303"/>
      <c r="L44" s="302">
        <v>2.7515226919490821E-2</v>
      </c>
      <c r="M44" s="302">
        <v>3.3128474393507364E-4</v>
      </c>
      <c r="N44" s="302">
        <v>9.2369658215907214E-4</v>
      </c>
      <c r="O44" s="302">
        <f t="shared" ref="O44:O51" si="30">SUM(L44:N44)</f>
        <v>2.8770208245584968E-2</v>
      </c>
    </row>
    <row r="45" spans="1:15" s="236" customFormat="1" x14ac:dyDescent="0.2">
      <c r="A45" s="237" t="str">
        <f>name!E$6</f>
        <v>Associate professional occupations</v>
      </c>
      <c r="B45" s="302">
        <v>1.5650834784467875E-2</v>
      </c>
      <c r="C45" s="302">
        <v>5.0229805955303772E-4</v>
      </c>
      <c r="D45" s="302">
        <v>3.4509407476552346E-3</v>
      </c>
      <c r="E45" s="302">
        <f t="shared" si="28"/>
        <v>1.9604073591676149E-2</v>
      </c>
      <c r="F45" s="303"/>
      <c r="G45" s="302">
        <v>1.2396606872416093E-2</v>
      </c>
      <c r="H45" s="302">
        <v>2.643297890487918E-4</v>
      </c>
      <c r="I45" s="302">
        <v>2.3824526865798513E-3</v>
      </c>
      <c r="J45" s="302">
        <f t="shared" si="29"/>
        <v>1.5043389348044736E-2</v>
      </c>
      <c r="K45" s="303"/>
      <c r="L45" s="302">
        <v>8.3042399328521598E-3</v>
      </c>
      <c r="M45" s="302">
        <v>2.2062148783542413E-4</v>
      </c>
      <c r="N45" s="302">
        <v>7.2811459796595234E-4</v>
      </c>
      <c r="O45" s="302">
        <f t="shared" si="30"/>
        <v>9.2529760186535366E-3</v>
      </c>
    </row>
    <row r="46" spans="1:15" s="236" customFormat="1" x14ac:dyDescent="0.2">
      <c r="A46" s="237" t="str">
        <f>name!E$7</f>
        <v>Administrative and secretarial occupations</v>
      </c>
      <c r="B46" s="302">
        <v>8.2066615179406249E-3</v>
      </c>
      <c r="C46" s="302">
        <v>9.7110685375542813E-4</v>
      </c>
      <c r="D46" s="302">
        <v>1.6102034836752909E-3</v>
      </c>
      <c r="E46" s="302">
        <f t="shared" si="28"/>
        <v>1.0787971855371344E-2</v>
      </c>
      <c r="F46" s="303"/>
      <c r="G46" s="302">
        <v>5.2702835487818357E-3</v>
      </c>
      <c r="H46" s="302">
        <v>5.1041657972483723E-4</v>
      </c>
      <c r="I46" s="302">
        <v>1.0042677501494171E-3</v>
      </c>
      <c r="J46" s="302">
        <f t="shared" si="29"/>
        <v>6.78496787865609E-3</v>
      </c>
      <c r="K46" s="303"/>
      <c r="L46" s="302">
        <v>3.211979345483452E-3</v>
      </c>
      <c r="M46" s="302">
        <v>3.228706091095247E-4</v>
      </c>
      <c r="N46" s="302">
        <v>5.7510673556274248E-4</v>
      </c>
      <c r="O46" s="302">
        <f t="shared" si="30"/>
        <v>4.1099566901557196E-3</v>
      </c>
    </row>
    <row r="47" spans="1:15" s="236" customFormat="1" x14ac:dyDescent="0.2">
      <c r="A47" s="237" t="str">
        <f>name!E$8</f>
        <v>Skilled trades occupations</v>
      </c>
      <c r="B47" s="302">
        <v>1.8625529901893458E-2</v>
      </c>
      <c r="C47" s="302">
        <v>2.602255113418141E-4</v>
      </c>
      <c r="D47" s="302">
        <v>1.5054195951671439E-2</v>
      </c>
      <c r="E47" s="302">
        <f t="shared" si="28"/>
        <v>3.3939951364906712E-2</v>
      </c>
      <c r="F47" s="303"/>
      <c r="G47" s="302">
        <v>1.0455415945951564E-2</v>
      </c>
      <c r="H47" s="302">
        <v>8.1187584240856913E-5</v>
      </c>
      <c r="I47" s="302">
        <v>8.933263356539432E-3</v>
      </c>
      <c r="J47" s="302">
        <f>SUM(G47:I47)</f>
        <v>1.9469866886731853E-2</v>
      </c>
      <c r="K47" s="303"/>
      <c r="L47" s="302">
        <v>5.7131590220044362E-3</v>
      </c>
      <c r="M47" s="302">
        <v>8.2545951406205544E-5</v>
      </c>
      <c r="N47" s="302">
        <v>5.1958719957846721E-3</v>
      </c>
      <c r="O47" s="302">
        <f t="shared" si="30"/>
        <v>1.0991576969195314E-2</v>
      </c>
    </row>
    <row r="48" spans="1:15" s="236" customFormat="1" x14ac:dyDescent="0.2">
      <c r="A48" s="237" t="str">
        <f>name!E$9</f>
        <v>Caring, leisure and other service occupations</v>
      </c>
      <c r="B48" s="302">
        <v>4.1095255406934129E-3</v>
      </c>
      <c r="C48" s="302">
        <v>9.5939136739296824E-4</v>
      </c>
      <c r="D48" s="302">
        <v>4.7882082895341082E-4</v>
      </c>
      <c r="E48" s="302">
        <f t="shared" si="28"/>
        <v>5.5477377370397917E-3</v>
      </c>
      <c r="F48" s="303"/>
      <c r="G48" s="302">
        <v>2.4624122943212538E-3</v>
      </c>
      <c r="H48" s="302">
        <v>4.0038361930329076E-4</v>
      </c>
      <c r="I48" s="302">
        <v>3.619260032323077E-4</v>
      </c>
      <c r="J48" s="302">
        <f t="shared" ref="J48:J51" si="31">SUM(G48:I48)</f>
        <v>3.2247219168568524E-3</v>
      </c>
      <c r="K48" s="303"/>
      <c r="L48" s="302">
        <v>1.5025285201900314E-3</v>
      </c>
      <c r="M48" s="302">
        <v>2.9823700927002114E-4</v>
      </c>
      <c r="N48" s="302">
        <v>3.6682510542998482E-4</v>
      </c>
      <c r="O48" s="302">
        <f t="shared" si="30"/>
        <v>2.1675906348900373E-3</v>
      </c>
    </row>
    <row r="49" spans="1:15" s="236" customFormat="1" x14ac:dyDescent="0.2">
      <c r="A49" s="237" t="str">
        <f>name!E$10</f>
        <v>Sales and customer service occupations</v>
      </c>
      <c r="B49" s="302">
        <v>2.7358310966332918E-3</v>
      </c>
      <c r="C49" s="302">
        <v>1.1093107439816275E-3</v>
      </c>
      <c r="D49" s="302">
        <v>1.1422628641857794E-3</v>
      </c>
      <c r="E49" s="302">
        <f t="shared" si="28"/>
        <v>4.9874047048006987E-3</v>
      </c>
      <c r="F49" s="303"/>
      <c r="G49" s="302">
        <v>1.6896308303699752E-3</v>
      </c>
      <c r="H49" s="302">
        <v>4.6069968936718146E-4</v>
      </c>
      <c r="I49" s="302">
        <v>6.9179185040496149E-4</v>
      </c>
      <c r="J49" s="302">
        <f t="shared" si="31"/>
        <v>2.8421223701421182E-3</v>
      </c>
      <c r="K49" s="303"/>
      <c r="L49" s="302">
        <v>1.2729100969802727E-3</v>
      </c>
      <c r="M49" s="302">
        <v>3.5907100389760916E-4</v>
      </c>
      <c r="N49" s="302">
        <v>3.4496504847858446E-4</v>
      </c>
      <c r="O49" s="302">
        <f t="shared" si="30"/>
        <v>1.9769461493564663E-3</v>
      </c>
    </row>
    <row r="50" spans="1:15" s="236" customFormat="1" x14ac:dyDescent="0.2">
      <c r="A50" s="237" t="str">
        <f>name!E$11</f>
        <v>Process, plant and machine operatives</v>
      </c>
      <c r="B50" s="302">
        <v>4.2391322448393595E-2</v>
      </c>
      <c r="C50" s="302">
        <v>4.3362911140242753E-4</v>
      </c>
      <c r="D50" s="302">
        <v>9.3105197605387619E-3</v>
      </c>
      <c r="E50" s="302">
        <f t="shared" si="28"/>
        <v>5.2135471320334782E-2</v>
      </c>
      <c r="F50" s="303"/>
      <c r="G50" s="302">
        <v>2.2967820536848475E-2</v>
      </c>
      <c r="H50" s="302">
        <v>9.2958807914166327E-5</v>
      </c>
      <c r="I50" s="302">
        <v>7.1566140366810345E-3</v>
      </c>
      <c r="J50" s="302">
        <f t="shared" si="31"/>
        <v>3.0217393381443677E-2</v>
      </c>
      <c r="K50" s="303"/>
      <c r="L50" s="302">
        <v>1.0016277580454811E-2</v>
      </c>
      <c r="M50" s="302">
        <v>1.0716682027425654E-4</v>
      </c>
      <c r="N50" s="302">
        <v>6.1401237559149573E-3</v>
      </c>
      <c r="O50" s="302">
        <f t="shared" si="30"/>
        <v>1.6263568156644027E-2</v>
      </c>
    </row>
    <row r="51" spans="1:15" s="236" customFormat="1" x14ac:dyDescent="0.2">
      <c r="A51" s="237" t="str">
        <f>name!E$12</f>
        <v>Elementary occupations</v>
      </c>
      <c r="B51" s="302">
        <v>3.6518376088366875E-3</v>
      </c>
      <c r="C51" s="302">
        <v>1.1532912287457139E-3</v>
      </c>
      <c r="D51" s="302">
        <v>2.2690721041758535E-2</v>
      </c>
      <c r="E51" s="302">
        <f t="shared" si="28"/>
        <v>2.7495849879340936E-2</v>
      </c>
      <c r="F51" s="303"/>
      <c r="G51" s="302">
        <v>1.8174509763430539E-3</v>
      </c>
      <c r="H51" s="302">
        <v>4.1605301579297494E-4</v>
      </c>
      <c r="I51" s="302">
        <v>1.4537996854118031E-2</v>
      </c>
      <c r="J51" s="302">
        <f t="shared" si="31"/>
        <v>1.6771500846254058E-2</v>
      </c>
      <c r="K51" s="303"/>
      <c r="L51" s="302">
        <v>8.7985163457288324E-4</v>
      </c>
      <c r="M51" s="302">
        <v>2.0329220079265425E-4</v>
      </c>
      <c r="N51" s="302">
        <v>1.1632699520357878E-2</v>
      </c>
      <c r="O51" s="302">
        <f t="shared" si="30"/>
        <v>1.2715843355723415E-2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0.14684987694856086</v>
      </c>
      <c r="C53" s="311">
        <f t="shared" ref="C53:E53" si="32">SUM(C43:C51)</f>
        <v>6.4360131255342149E-3</v>
      </c>
      <c r="D53" s="311">
        <f t="shared" si="32"/>
        <v>6.771410992590482E-2</v>
      </c>
      <c r="E53" s="311">
        <f t="shared" si="32"/>
        <v>0.22099999999999986</v>
      </c>
      <c r="F53" s="311"/>
      <c r="G53" s="311">
        <f t="shared" ref="G53:J53" si="33">SUM(G43:G51)</f>
        <v>9.8916998912938592E-2</v>
      </c>
      <c r="H53" s="311">
        <f t="shared" si="33"/>
        <v>2.7894164552620909E-3</v>
      </c>
      <c r="I53" s="311">
        <f t="shared" si="33"/>
        <v>4.6293584631799653E-2</v>
      </c>
      <c r="J53" s="311">
        <f t="shared" si="33"/>
        <v>0.14800000000000035</v>
      </c>
      <c r="K53" s="311"/>
      <c r="L53" s="311">
        <f t="shared" ref="L53:O53" si="34">SUM(L43:L51)</f>
        <v>6.7905646891355503E-2</v>
      </c>
      <c r="M53" s="311">
        <f t="shared" si="34"/>
        <v>2.0729092208924276E-3</v>
      </c>
      <c r="N53" s="311">
        <f t="shared" si="34"/>
        <v>3.0021443887752103E-2</v>
      </c>
      <c r="O53" s="311">
        <f t="shared" si="34"/>
        <v>0.10000000000000003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0.18573130747467506</v>
      </c>
      <c r="C60" s="302">
        <v>1.0551255765627791E-2</v>
      </c>
      <c r="D60" s="302">
        <v>1.2951023207848234E-2</v>
      </c>
      <c r="E60" s="302">
        <f>SUM(B60:D60)</f>
        <v>0.2092335864481511</v>
      </c>
      <c r="F60" s="303"/>
      <c r="G60" s="302">
        <v>0.25836284465667481</v>
      </c>
      <c r="H60" s="302">
        <v>2.3788500137321426E-2</v>
      </c>
      <c r="I60" s="302">
        <v>6.4600901257097533E-3</v>
      </c>
      <c r="J60" s="302">
        <f>SUM(G60:I60)</f>
        <v>0.28861143491970598</v>
      </c>
      <c r="K60" s="303"/>
      <c r="L60" s="302">
        <v>0.30911904063454315</v>
      </c>
      <c r="M60" s="302">
        <v>3.0657598844957397E-2</v>
      </c>
      <c r="N60" s="302">
        <v>5.9117714548756247E-3</v>
      </c>
      <c r="O60" s="302">
        <f>SUM(L60:N60)</f>
        <v>0.34568841093437619</v>
      </c>
    </row>
    <row r="61" spans="1:15" s="236" customFormat="1" x14ac:dyDescent="0.2">
      <c r="A61" s="237" t="str">
        <f>name!E$5</f>
        <v>Professional occupations</v>
      </c>
      <c r="B61" s="302">
        <v>0.15782805685497778</v>
      </c>
      <c r="C61" s="302">
        <v>9.7014188049073889E-3</v>
      </c>
      <c r="D61" s="302">
        <v>1.3828508111611178E-2</v>
      </c>
      <c r="E61" s="302">
        <f t="shared" ref="E61:E68" si="35">SUM(B61:D61)</f>
        <v>0.18135798377149634</v>
      </c>
      <c r="F61" s="303"/>
      <c r="G61" s="302">
        <v>0.2424289197334413</v>
      </c>
      <c r="H61" s="302">
        <v>1.9351667734963194E-2</v>
      </c>
      <c r="I61" s="302">
        <v>1.1793668686934709E-2</v>
      </c>
      <c r="J61" s="302">
        <f t="shared" ref="J61:J63" si="36">SUM(G61:I61)</f>
        <v>0.2735742561553392</v>
      </c>
      <c r="K61" s="303"/>
      <c r="L61" s="302">
        <v>0.36692547225327077</v>
      </c>
      <c r="M61" s="302">
        <v>2.2990128114685135E-2</v>
      </c>
      <c r="N61" s="302">
        <v>1.3980838272612615E-2</v>
      </c>
      <c r="O61" s="302">
        <f t="shared" ref="O61:O68" si="37">SUM(L61:N61)</f>
        <v>0.40389643864056851</v>
      </c>
    </row>
    <row r="62" spans="1:15" s="236" customFormat="1" x14ac:dyDescent="0.2">
      <c r="A62" s="237" t="str">
        <f>name!E$6</f>
        <v>Associate professional occupations</v>
      </c>
      <c r="B62" s="302">
        <v>0.22591549618767667</v>
      </c>
      <c r="C62" s="302">
        <v>2.0850171250103116E-2</v>
      </c>
      <c r="D62" s="302">
        <v>6.0011414612369997E-3</v>
      </c>
      <c r="E62" s="302">
        <f t="shared" si="35"/>
        <v>0.25276680889901676</v>
      </c>
      <c r="F62" s="303"/>
      <c r="G62" s="302">
        <v>0.32812779078245696</v>
      </c>
      <c r="H62" s="302">
        <v>3.3483736740286173E-2</v>
      </c>
      <c r="I62" s="302">
        <v>2.108462474131205E-3</v>
      </c>
      <c r="J62" s="302">
        <f t="shared" si="36"/>
        <v>0.36371998999687433</v>
      </c>
      <c r="K62" s="303"/>
      <c r="L62" s="302">
        <v>0.38195677972338626</v>
      </c>
      <c r="M62" s="302">
        <v>3.3028036908339872E-2</v>
      </c>
      <c r="N62" s="302">
        <v>1.5924220306219059E-3</v>
      </c>
      <c r="O62" s="302">
        <f t="shared" si="37"/>
        <v>0.41657723866234808</v>
      </c>
    </row>
    <row r="63" spans="1:15" s="236" customFormat="1" x14ac:dyDescent="0.2">
      <c r="A63" s="237" t="str">
        <f>name!E$7</f>
        <v>Administrative and secretarial occupations</v>
      </c>
      <c r="B63" s="302">
        <v>0.10636853231772321</v>
      </c>
      <c r="C63" s="302">
        <v>6.0271427482604986E-2</v>
      </c>
      <c r="D63" s="302">
        <v>2.8768728368607367E-2</v>
      </c>
      <c r="E63" s="302">
        <f t="shared" si="35"/>
        <v>0.19540868816893556</v>
      </c>
      <c r="F63" s="303"/>
      <c r="G63" s="302">
        <v>0.13962785613460019</v>
      </c>
      <c r="H63" s="302">
        <v>6.9277349417238482E-2</v>
      </c>
      <c r="I63" s="302">
        <v>8.0617711643955828E-3</v>
      </c>
      <c r="J63" s="302">
        <f t="shared" si="36"/>
        <v>0.21696697671623424</v>
      </c>
      <c r="K63" s="303"/>
      <c r="L63" s="302">
        <v>0.15012265553672874</v>
      </c>
      <c r="M63" s="302">
        <v>7.2003561418564579E-2</v>
      </c>
      <c r="N63" s="302">
        <v>1.0167806459942778E-2</v>
      </c>
      <c r="O63" s="302">
        <f t="shared" si="37"/>
        <v>0.23229402341523611</v>
      </c>
    </row>
    <row r="64" spans="1:15" s="236" customFormat="1" x14ac:dyDescent="0.2">
      <c r="A64" s="237" t="str">
        <f>name!E$8</f>
        <v>Skilled trades occupations</v>
      </c>
      <c r="B64" s="302">
        <v>0.4767789265405683</v>
      </c>
      <c r="C64" s="302">
        <v>1.4069958604659785E-2</v>
      </c>
      <c r="D64" s="302">
        <v>6.1392200395335758E-2</v>
      </c>
      <c r="E64" s="302">
        <f t="shared" si="35"/>
        <v>0.55224108554056384</v>
      </c>
      <c r="F64" s="303"/>
      <c r="G64" s="302">
        <v>0.48319167283952447</v>
      </c>
      <c r="H64" s="302">
        <v>1.8330047041316473E-2</v>
      </c>
      <c r="I64" s="302">
        <v>2.5413562957753256E-2</v>
      </c>
      <c r="J64" s="302">
        <f>SUM(G64:I64)</f>
        <v>0.52693528283859414</v>
      </c>
      <c r="K64" s="303"/>
      <c r="L64" s="302">
        <v>0.5203113589685251</v>
      </c>
      <c r="M64" s="302">
        <v>1.3116543650249633E-2</v>
      </c>
      <c r="N64" s="302">
        <v>3.2123481853090476E-2</v>
      </c>
      <c r="O64" s="302">
        <f t="shared" si="37"/>
        <v>0.56555138447186515</v>
      </c>
    </row>
    <row r="65" spans="1:15" s="236" customFormat="1" x14ac:dyDescent="0.2">
      <c r="A65" s="237" t="str">
        <f>name!E$9</f>
        <v>Caring, leisure and other service occupations</v>
      </c>
      <c r="B65" s="302">
        <v>1.7190586540587489E-2</v>
      </c>
      <c r="C65" s="302">
        <v>7.0956541662309325E-3</v>
      </c>
      <c r="D65" s="302">
        <v>4.3745436685351082E-3</v>
      </c>
      <c r="E65" s="302">
        <f t="shared" si="35"/>
        <v>2.8660784375353528E-2</v>
      </c>
      <c r="F65" s="303"/>
      <c r="G65" s="302">
        <v>1.9994658313704956E-2</v>
      </c>
      <c r="H65" s="302">
        <v>9.3985654758797794E-3</v>
      </c>
      <c r="I65" s="302">
        <v>1.495994438688813E-3</v>
      </c>
      <c r="J65" s="302">
        <f t="shared" ref="J65:J68" si="38">SUM(G65:I65)</f>
        <v>3.0889218228273545E-2</v>
      </c>
      <c r="K65" s="303"/>
      <c r="L65" s="302">
        <v>2.2479525878800827E-2</v>
      </c>
      <c r="M65" s="302">
        <v>8.8382086528261943E-3</v>
      </c>
      <c r="N65" s="302">
        <v>2.242890564358667E-3</v>
      </c>
      <c r="O65" s="302">
        <f t="shared" si="37"/>
        <v>3.3560625095985688E-2</v>
      </c>
    </row>
    <row r="66" spans="1:15" s="236" customFormat="1" x14ac:dyDescent="0.2">
      <c r="A66" s="237" t="str">
        <f>name!E$10</f>
        <v>Sales and customer service occupations</v>
      </c>
      <c r="B66" s="302">
        <v>6.3616753247669883E-2</v>
      </c>
      <c r="C66" s="302">
        <v>3.9087683045856206E-2</v>
      </c>
      <c r="D66" s="302">
        <v>5.056255073292896E-3</v>
      </c>
      <c r="E66" s="302">
        <f t="shared" si="35"/>
        <v>0.10776069136681898</v>
      </c>
      <c r="F66" s="303"/>
      <c r="G66" s="302">
        <v>7.2119199863730166E-2</v>
      </c>
      <c r="H66" s="302">
        <v>5.0963566267027048E-2</v>
      </c>
      <c r="I66" s="302">
        <v>1.6231720680530723E-3</v>
      </c>
      <c r="J66" s="302">
        <f t="shared" si="38"/>
        <v>0.12470593819881029</v>
      </c>
      <c r="K66" s="303"/>
      <c r="L66" s="302">
        <v>8.6076208484083566E-2</v>
      </c>
      <c r="M66" s="302">
        <v>6.4223773983524871E-2</v>
      </c>
      <c r="N66" s="302">
        <v>1.9243980917783459E-3</v>
      </c>
      <c r="O66" s="302">
        <f t="shared" si="37"/>
        <v>0.15222438055938681</v>
      </c>
    </row>
    <row r="67" spans="1:15" s="236" customFormat="1" x14ac:dyDescent="0.2">
      <c r="A67" s="237" t="str">
        <f>name!E$11</f>
        <v>Process, plant and machine operatives</v>
      </c>
      <c r="B67" s="302">
        <v>0.9862155542190707</v>
      </c>
      <c r="C67" s="302">
        <v>3.6292616395075084E-2</v>
      </c>
      <c r="D67" s="302">
        <v>1.2973336985985117E-2</v>
      </c>
      <c r="E67" s="302">
        <f t="shared" si="35"/>
        <v>1.0354815076001307</v>
      </c>
      <c r="F67" s="303"/>
      <c r="G67" s="302">
        <v>1.0028750610721311</v>
      </c>
      <c r="H67" s="302">
        <v>7.4835113450930718E-2</v>
      </c>
      <c r="I67" s="302">
        <v>5.0707263441795896E-3</v>
      </c>
      <c r="J67" s="302">
        <f t="shared" si="38"/>
        <v>1.0827809008672413</v>
      </c>
      <c r="K67" s="303"/>
      <c r="L67" s="302">
        <v>1.1675549346026795</v>
      </c>
      <c r="M67" s="302">
        <v>9.1488411035264117E-2</v>
      </c>
      <c r="N67" s="302">
        <v>5.7537422738101586E-3</v>
      </c>
      <c r="O67" s="302">
        <f t="shared" si="37"/>
        <v>1.2647970879117536</v>
      </c>
    </row>
    <row r="68" spans="1:15" s="236" customFormat="1" x14ac:dyDescent="0.2">
      <c r="A68" s="237" t="str">
        <f>name!E$12</f>
        <v>Elementary occupations</v>
      </c>
      <c r="B68" s="302">
        <v>0.27013680014850144</v>
      </c>
      <c r="C68" s="302">
        <v>8.1398234983256476E-2</v>
      </c>
      <c r="D68" s="302">
        <v>1.3553828697777203E-2</v>
      </c>
      <c r="E68" s="302">
        <f t="shared" si="35"/>
        <v>0.36508886382953515</v>
      </c>
      <c r="F68" s="303"/>
      <c r="G68" s="302">
        <v>0.25389788225038268</v>
      </c>
      <c r="H68" s="302">
        <v>0.12041143973986476</v>
      </c>
      <c r="I68" s="302">
        <v>3.5066800886895139E-3</v>
      </c>
      <c r="J68" s="302">
        <f t="shared" si="38"/>
        <v>0.37781600207893701</v>
      </c>
      <c r="K68" s="303"/>
      <c r="L68" s="302">
        <v>0.19822024478890096</v>
      </c>
      <c r="M68" s="302">
        <v>0.13833252989576494</v>
      </c>
      <c r="N68" s="302">
        <v>4.8576356238101024E-3</v>
      </c>
      <c r="O68" s="302">
        <f t="shared" si="37"/>
        <v>0.34141041030847602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2.489782013531451</v>
      </c>
      <c r="C70" s="311">
        <f t="shared" ref="C70:E70" si="39">SUM(C60:C68)</f>
        <v>0.27931842049832178</v>
      </c>
      <c r="D70" s="311">
        <f t="shared" si="39"/>
        <v>0.15889956597022989</v>
      </c>
      <c r="E70" s="311">
        <f t="shared" si="39"/>
        <v>2.9280000000000017</v>
      </c>
      <c r="F70" s="311"/>
      <c r="G70" s="311">
        <f t="shared" ref="G70:J70" si="40">SUM(G60:G68)</f>
        <v>2.8006258856466464</v>
      </c>
      <c r="H70" s="311">
        <f t="shared" si="40"/>
        <v>0.41983998600482808</v>
      </c>
      <c r="I70" s="311">
        <f t="shared" si="40"/>
        <v>6.5534128348535489E-2</v>
      </c>
      <c r="J70" s="311">
        <f t="shared" si="40"/>
        <v>3.2860000000000102</v>
      </c>
      <c r="K70" s="311"/>
      <c r="L70" s="311">
        <f t="shared" ref="L70:O70" si="41">SUM(L60:L68)</f>
        <v>3.2027662208709189</v>
      </c>
      <c r="M70" s="311">
        <f t="shared" si="41"/>
        <v>0.47467879250417677</v>
      </c>
      <c r="N70" s="311">
        <f t="shared" si="41"/>
        <v>7.8554986624900666E-2</v>
      </c>
      <c r="O70" s="311">
        <f t="shared" si="41"/>
        <v>3.7559999999999962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1.0273713680695811</v>
      </c>
      <c r="C77" s="302">
        <v>7.2097425114644093E-2</v>
      </c>
      <c r="D77" s="302">
        <v>9.5517820906153766E-2</v>
      </c>
      <c r="E77" s="302">
        <f>SUM(B77:D77)</f>
        <v>1.1949866140903789</v>
      </c>
      <c r="F77" s="303"/>
      <c r="G77" s="302">
        <v>0.9833254729568226</v>
      </c>
      <c r="H77" s="302">
        <v>0.11917931038750133</v>
      </c>
      <c r="I77" s="302">
        <v>7.5016632920639689E-2</v>
      </c>
      <c r="J77" s="302">
        <f>SUM(G77:I77)</f>
        <v>1.1775214162649636</v>
      </c>
      <c r="K77" s="303"/>
      <c r="L77" s="302">
        <v>0.85346603688079292</v>
      </c>
      <c r="M77" s="302">
        <v>0.12138909084701671</v>
      </c>
      <c r="N77" s="302">
        <v>7.2702613342472994E-2</v>
      </c>
      <c r="O77" s="302">
        <f>SUM(L77:N77)</f>
        <v>1.0475577410702828</v>
      </c>
    </row>
    <row r="78" spans="1:15" s="236" customFormat="1" x14ac:dyDescent="0.2">
      <c r="A78" s="237" t="str">
        <f>name!E$5</f>
        <v>Professional occupations</v>
      </c>
      <c r="B78" s="302">
        <v>1.5746428448639056</v>
      </c>
      <c r="C78" s="302">
        <v>5.9664370868821884E-2</v>
      </c>
      <c r="D78" s="302">
        <v>7.7307340167023689E-2</v>
      </c>
      <c r="E78" s="302">
        <f t="shared" ref="E78:E85" si="42">SUM(B78:D78)</f>
        <v>1.7116145558997511</v>
      </c>
      <c r="F78" s="303"/>
      <c r="G78" s="302">
        <v>1.6662516804691951</v>
      </c>
      <c r="H78" s="302">
        <v>0.1042900184279225</v>
      </c>
      <c r="I78" s="302">
        <v>5.2718097058093064E-2</v>
      </c>
      <c r="J78" s="302">
        <f t="shared" ref="J78:J80" si="43">SUM(G78:I78)</f>
        <v>1.8232597959552108</v>
      </c>
      <c r="K78" s="303"/>
      <c r="L78" s="302">
        <v>1.6020657771933491</v>
      </c>
      <c r="M78" s="302">
        <v>0.10057628896357916</v>
      </c>
      <c r="N78" s="302">
        <v>3.8271376868220047E-2</v>
      </c>
      <c r="O78" s="302">
        <f t="shared" ref="O78:O85" si="44">SUM(L78:N78)</f>
        <v>1.7409134430251483</v>
      </c>
    </row>
    <row r="79" spans="1:15" s="236" customFormat="1" x14ac:dyDescent="0.2">
      <c r="A79" s="237" t="str">
        <f>name!E$6</f>
        <v>Associate professional occupations</v>
      </c>
      <c r="B79" s="302">
        <v>0.95799992552506819</v>
      </c>
      <c r="C79" s="302">
        <v>6.2963701419970194E-2</v>
      </c>
      <c r="D79" s="302">
        <v>5.0638148199161723E-2</v>
      </c>
      <c r="E79" s="302">
        <f t="shared" si="42"/>
        <v>1.0716017751442002</v>
      </c>
      <c r="F79" s="303"/>
      <c r="G79" s="302">
        <v>0.95426842125068234</v>
      </c>
      <c r="H79" s="302">
        <v>8.4384229580314857E-2</v>
      </c>
      <c r="I79" s="302">
        <v>2.8664473135851885E-2</v>
      </c>
      <c r="J79" s="302">
        <f t="shared" si="43"/>
        <v>1.0673171239668491</v>
      </c>
      <c r="K79" s="303"/>
      <c r="L79" s="302">
        <v>0.75370726426170742</v>
      </c>
      <c r="M79" s="302">
        <v>6.9584774267086341E-2</v>
      </c>
      <c r="N79" s="302">
        <v>2.5709895699300163E-2</v>
      </c>
      <c r="O79" s="302">
        <f t="shared" si="44"/>
        <v>0.84900193422809389</v>
      </c>
    </row>
    <row r="80" spans="1:15" s="236" customFormat="1" x14ac:dyDescent="0.2">
      <c r="A80" s="237" t="str">
        <f>name!E$7</f>
        <v>Administrative and secretarial occupations</v>
      </c>
      <c r="B80" s="302">
        <v>0.41846009939739631</v>
      </c>
      <c r="C80" s="302">
        <v>0.15189393547439609</v>
      </c>
      <c r="D80" s="302">
        <v>1.7291993350932029E-2</v>
      </c>
      <c r="E80" s="302">
        <f t="shared" si="42"/>
        <v>0.58764602822272438</v>
      </c>
      <c r="F80" s="303"/>
      <c r="G80" s="302">
        <v>0.35371983680887825</v>
      </c>
      <c r="H80" s="302">
        <v>0.13597228354761728</v>
      </c>
      <c r="I80" s="302">
        <v>8.690785128303671E-3</v>
      </c>
      <c r="J80" s="302">
        <f t="shared" si="43"/>
        <v>0.49838290548479924</v>
      </c>
      <c r="K80" s="303"/>
      <c r="L80" s="302">
        <v>0.23463598575692696</v>
      </c>
      <c r="M80" s="302">
        <v>8.7953617897420538E-2</v>
      </c>
      <c r="N80" s="302">
        <v>7.1307640018338121E-3</v>
      </c>
      <c r="O80" s="302">
        <f t="shared" si="44"/>
        <v>0.32972036765618135</v>
      </c>
    </row>
    <row r="81" spans="1:15" s="236" customFormat="1" x14ac:dyDescent="0.2">
      <c r="A81" s="237" t="str">
        <f>name!E$8</f>
        <v>Skilled trades occupations</v>
      </c>
      <c r="B81" s="302">
        <v>1.6060568703877596</v>
      </c>
      <c r="C81" s="302">
        <v>6.1890385484195093E-2</v>
      </c>
      <c r="D81" s="302">
        <v>0.1319986594149887</v>
      </c>
      <c r="E81" s="302">
        <f t="shared" si="42"/>
        <v>1.7999459152869433</v>
      </c>
      <c r="F81" s="303"/>
      <c r="G81" s="302">
        <v>1.1410053922780181</v>
      </c>
      <c r="H81" s="302">
        <v>6.1551914622515858E-2</v>
      </c>
      <c r="I81" s="302">
        <v>7.9512409646054411E-2</v>
      </c>
      <c r="J81" s="302">
        <f>SUM(G81:I81)</f>
        <v>1.2820697165465884</v>
      </c>
      <c r="K81" s="303"/>
      <c r="L81" s="302">
        <v>0.85460329286018788</v>
      </c>
      <c r="M81" s="302">
        <v>5.4865672371469547E-2</v>
      </c>
      <c r="N81" s="302">
        <v>8.1347404245813285E-2</v>
      </c>
      <c r="O81" s="302">
        <f t="shared" si="44"/>
        <v>0.99081636947747076</v>
      </c>
    </row>
    <row r="82" spans="1:15" s="236" customFormat="1" x14ac:dyDescent="0.2">
      <c r="A82" s="237" t="str">
        <f>name!E$9</f>
        <v>Caring, leisure and other service occupations</v>
      </c>
      <c r="B82" s="302">
        <v>5.8912775348503116E-2</v>
      </c>
      <c r="C82" s="302">
        <v>1.9962411160654708E-2</v>
      </c>
      <c r="D82" s="302">
        <v>5.782680606833914E-3</v>
      </c>
      <c r="E82" s="302">
        <f t="shared" si="42"/>
        <v>8.4657867115991742E-2</v>
      </c>
      <c r="F82" s="303"/>
      <c r="G82" s="302">
        <v>4.3507509668425745E-2</v>
      </c>
      <c r="H82" s="302">
        <v>1.5684552367950265E-2</v>
      </c>
      <c r="I82" s="302">
        <v>3.5129234378700226E-3</v>
      </c>
      <c r="J82" s="302">
        <f t="shared" ref="J82:J85" si="45">SUM(G82:I82)</f>
        <v>6.2704985474246036E-2</v>
      </c>
      <c r="K82" s="303"/>
      <c r="L82" s="302">
        <v>3.5384408198093645E-2</v>
      </c>
      <c r="M82" s="302">
        <v>1.0174054846389221E-2</v>
      </c>
      <c r="N82" s="302">
        <v>3.53811142229456E-3</v>
      </c>
      <c r="O82" s="302">
        <f t="shared" si="44"/>
        <v>4.9096574466777426E-2</v>
      </c>
    </row>
    <row r="83" spans="1:15" s="236" customFormat="1" x14ac:dyDescent="0.2">
      <c r="A83" s="237" t="str">
        <f>name!E$10</f>
        <v>Sales and customer service occupations</v>
      </c>
      <c r="B83" s="302">
        <v>0.16423150415055171</v>
      </c>
      <c r="C83" s="302">
        <v>5.5767619856535715E-2</v>
      </c>
      <c r="D83" s="302">
        <v>1.3056309623634719E-2</v>
      </c>
      <c r="E83" s="302">
        <f t="shared" si="42"/>
        <v>0.23305543363072215</v>
      </c>
      <c r="F83" s="303"/>
      <c r="G83" s="302">
        <v>0.136607901668473</v>
      </c>
      <c r="H83" s="302">
        <v>8.3947576967573073E-2</v>
      </c>
      <c r="I83" s="302">
        <v>6.3289689445791431E-3</v>
      </c>
      <c r="J83" s="302">
        <f t="shared" si="45"/>
        <v>0.22688444758062523</v>
      </c>
      <c r="K83" s="303"/>
      <c r="L83" s="302">
        <v>0.11586518371152281</v>
      </c>
      <c r="M83" s="302">
        <v>0.11705651854826518</v>
      </c>
      <c r="N83" s="302">
        <v>5.6614693528132367E-3</v>
      </c>
      <c r="O83" s="302">
        <f t="shared" si="44"/>
        <v>0.2385831716126012</v>
      </c>
    </row>
    <row r="84" spans="1:15" s="236" customFormat="1" x14ac:dyDescent="0.2">
      <c r="A84" s="237" t="str">
        <f>name!E$11</f>
        <v>Process, plant and machine operatives</v>
      </c>
      <c r="B84" s="302">
        <v>0.72988396017576451</v>
      </c>
      <c r="C84" s="302">
        <v>8.699402030526486E-2</v>
      </c>
      <c r="D84" s="302">
        <v>2.4447540570201164E-2</v>
      </c>
      <c r="E84" s="302">
        <f t="shared" si="42"/>
        <v>0.84132552105123048</v>
      </c>
      <c r="F84" s="303"/>
      <c r="G84" s="302">
        <v>0.47063482280966346</v>
      </c>
      <c r="H84" s="302">
        <v>7.7530292330989306E-2</v>
      </c>
      <c r="I84" s="302">
        <v>1.6924572611216028E-2</v>
      </c>
      <c r="J84" s="302">
        <f t="shared" si="45"/>
        <v>0.56508968775186885</v>
      </c>
      <c r="K84" s="303"/>
      <c r="L84" s="302">
        <v>0.45223375574264152</v>
      </c>
      <c r="M84" s="302">
        <v>7.7226336439162852E-2</v>
      </c>
      <c r="N84" s="302">
        <v>1.6025374633270383E-2</v>
      </c>
      <c r="O84" s="302">
        <f t="shared" si="44"/>
        <v>0.5454854668150747</v>
      </c>
    </row>
    <row r="85" spans="1:15" s="236" customFormat="1" x14ac:dyDescent="0.2">
      <c r="A85" s="237" t="str">
        <f>name!E$12</f>
        <v>Elementary occupations</v>
      </c>
      <c r="B85" s="302">
        <v>0.22587478400841815</v>
      </c>
      <c r="C85" s="302">
        <v>5.2036108340281835E-2</v>
      </c>
      <c r="D85" s="302">
        <v>1.6255397209350663E-2</v>
      </c>
      <c r="E85" s="302">
        <f t="shared" si="42"/>
        <v>0.29416628955805063</v>
      </c>
      <c r="F85" s="303"/>
      <c r="G85" s="302">
        <v>0.14497779184620987</v>
      </c>
      <c r="H85" s="302">
        <v>4.2163303900480106E-2</v>
      </c>
      <c r="I85" s="302">
        <v>7.6288252281583062E-3</v>
      </c>
      <c r="J85" s="302">
        <f t="shared" si="45"/>
        <v>0.19476992097484827</v>
      </c>
      <c r="K85" s="303"/>
      <c r="L85" s="302">
        <v>8.7658570026025326E-2</v>
      </c>
      <c r="M85" s="302">
        <v>2.3907159966222617E-2</v>
      </c>
      <c r="N85" s="302">
        <v>7.2592016561345892E-3</v>
      </c>
      <c r="O85" s="302">
        <f t="shared" si="44"/>
        <v>0.11882493164838252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6.7634341319269478</v>
      </c>
      <c r="C87" s="311">
        <f t="shared" ref="C87:E87" si="46">SUM(C77:C85)</f>
        <v>0.62326997802476447</v>
      </c>
      <c r="D87" s="311">
        <f t="shared" si="46"/>
        <v>0.4322958900482804</v>
      </c>
      <c r="E87" s="311">
        <f t="shared" si="46"/>
        <v>7.818999999999992</v>
      </c>
      <c r="F87" s="311"/>
      <c r="G87" s="311">
        <f t="shared" ref="G87:J87" si="47">SUM(G77:G85)</f>
        <v>5.8942988297563677</v>
      </c>
      <c r="H87" s="311">
        <f t="shared" si="47"/>
        <v>0.72470348213286451</v>
      </c>
      <c r="I87" s="311">
        <f t="shared" si="47"/>
        <v>0.27899768811076625</v>
      </c>
      <c r="J87" s="311">
        <f t="shared" si="47"/>
        <v>6.8980000000000006</v>
      </c>
      <c r="K87" s="311"/>
      <c r="L87" s="311">
        <f t="shared" ref="L87:O87" si="48">SUM(L77:L85)</f>
        <v>4.9896202746312479</v>
      </c>
      <c r="M87" s="311">
        <f t="shared" si="48"/>
        <v>0.66273351414661219</v>
      </c>
      <c r="N87" s="311">
        <f t="shared" si="48"/>
        <v>0.25764621122215303</v>
      </c>
      <c r="O87" s="311">
        <f t="shared" si="48"/>
        <v>5.9100000000000126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2.8878521278339564</v>
      </c>
      <c r="C94" s="302">
        <v>0.17880535952359314</v>
      </c>
      <c r="D94" s="302">
        <v>0.52978102939028726</v>
      </c>
      <c r="E94" s="302">
        <f>SUM(B94:D94)</f>
        <v>3.596438516747837</v>
      </c>
      <c r="F94" s="303"/>
      <c r="G94" s="302">
        <v>3.20231893350666</v>
      </c>
      <c r="H94" s="302">
        <v>0.3216293357536642</v>
      </c>
      <c r="I94" s="302">
        <v>0.50108593735279749</v>
      </c>
      <c r="J94" s="302">
        <f>SUM(G94:I94)</f>
        <v>4.0250342066131219</v>
      </c>
      <c r="K94" s="303"/>
      <c r="L94" s="302">
        <v>2.7819978349951935</v>
      </c>
      <c r="M94" s="302">
        <v>0.31543037903796706</v>
      </c>
      <c r="N94" s="302">
        <v>0.40969858825484917</v>
      </c>
      <c r="O94" s="302">
        <f>SUM(L94:N94)</f>
        <v>3.5071268022880098</v>
      </c>
    </row>
    <row r="95" spans="1:15" s="236" customFormat="1" x14ac:dyDescent="0.2">
      <c r="A95" s="237" t="str">
        <f>name!E$5</f>
        <v>Professional occupations</v>
      </c>
      <c r="B95" s="302">
        <v>4.0204478389139648</v>
      </c>
      <c r="C95" s="302">
        <v>0.17492513813104144</v>
      </c>
      <c r="D95" s="302">
        <v>0.36963001014625285</v>
      </c>
      <c r="E95" s="302">
        <f t="shared" ref="E95:E102" si="49">SUM(B95:D95)</f>
        <v>4.5650029871912592</v>
      </c>
      <c r="F95" s="303"/>
      <c r="G95" s="302">
        <v>4.9211593434929339</v>
      </c>
      <c r="H95" s="302">
        <v>0.30735910858323767</v>
      </c>
      <c r="I95" s="302">
        <v>0.30393050020486656</v>
      </c>
      <c r="J95" s="302">
        <f t="shared" ref="J95:J97" si="50">SUM(G95:I95)</f>
        <v>5.5324489522810376</v>
      </c>
      <c r="K95" s="303"/>
      <c r="L95" s="302">
        <v>4.8898096135407769</v>
      </c>
      <c r="M95" s="302">
        <v>0.30782470339849738</v>
      </c>
      <c r="N95" s="302">
        <v>0.20512967192259396</v>
      </c>
      <c r="O95" s="302">
        <f t="shared" ref="O95:O102" si="51">SUM(L95:N95)</f>
        <v>5.402763988861869</v>
      </c>
    </row>
    <row r="96" spans="1:15" s="236" customFormat="1" x14ac:dyDescent="0.2">
      <c r="A96" s="237" t="str">
        <f>name!E$6</f>
        <v>Associate professional occupations</v>
      </c>
      <c r="B96" s="302">
        <v>2.9242223124323954</v>
      </c>
      <c r="C96" s="302">
        <v>0.2319774345831811</v>
      </c>
      <c r="D96" s="302">
        <v>0.39170485281638068</v>
      </c>
      <c r="E96" s="302">
        <f t="shared" si="49"/>
        <v>3.5479045998319574</v>
      </c>
      <c r="F96" s="303"/>
      <c r="G96" s="302">
        <v>3.3986804367132568</v>
      </c>
      <c r="H96" s="302">
        <v>0.36089406493409454</v>
      </c>
      <c r="I96" s="302">
        <v>0.21984053011513108</v>
      </c>
      <c r="J96" s="302">
        <f t="shared" si="50"/>
        <v>3.9794150317624823</v>
      </c>
      <c r="K96" s="303"/>
      <c r="L96" s="302">
        <v>2.8573383209165972</v>
      </c>
      <c r="M96" s="302">
        <v>0.29339056262467073</v>
      </c>
      <c r="N96" s="302">
        <v>0.17766743489384676</v>
      </c>
      <c r="O96" s="302">
        <f t="shared" si="51"/>
        <v>3.3283963184351149</v>
      </c>
    </row>
    <row r="97" spans="1:15" s="236" customFormat="1" x14ac:dyDescent="0.2">
      <c r="A97" s="237" t="str">
        <f>name!E$7</f>
        <v>Administrative and secretarial occupations</v>
      </c>
      <c r="B97" s="302">
        <v>1.5566882940507529</v>
      </c>
      <c r="C97" s="302">
        <v>0.69459694821199836</v>
      </c>
      <c r="D97" s="302">
        <v>0.12847490521711141</v>
      </c>
      <c r="E97" s="302">
        <f t="shared" si="49"/>
        <v>2.3797601474798626</v>
      </c>
      <c r="F97" s="303"/>
      <c r="G97" s="302">
        <v>1.5854162952213042</v>
      </c>
      <c r="H97" s="302">
        <v>0.60804724185254244</v>
      </c>
      <c r="I97" s="302">
        <v>5.715263546042966E-2</v>
      </c>
      <c r="J97" s="302">
        <f t="shared" si="50"/>
        <v>2.2506161725342761</v>
      </c>
      <c r="K97" s="303"/>
      <c r="L97" s="302">
        <v>1.158292022761924</v>
      </c>
      <c r="M97" s="302">
        <v>0.38385171024349934</v>
      </c>
      <c r="N97" s="302">
        <v>4.6066067503723489E-2</v>
      </c>
      <c r="O97" s="302">
        <f t="shared" si="51"/>
        <v>1.5882098005091467</v>
      </c>
    </row>
    <row r="98" spans="1:15" s="236" customFormat="1" x14ac:dyDescent="0.2">
      <c r="A98" s="237" t="str">
        <f>name!E$8</f>
        <v>Skilled trades occupations</v>
      </c>
      <c r="B98" s="302">
        <v>5.488029180318498</v>
      </c>
      <c r="C98" s="302">
        <v>0.25247281710734704</v>
      </c>
      <c r="D98" s="302">
        <v>1.0937262642480969</v>
      </c>
      <c r="E98" s="302">
        <f t="shared" si="49"/>
        <v>6.8342282616739425</v>
      </c>
      <c r="F98" s="303"/>
      <c r="G98" s="302">
        <v>4.4265519811535174</v>
      </c>
      <c r="H98" s="302">
        <v>0.27633518438333554</v>
      </c>
      <c r="I98" s="302">
        <v>0.82175428986463794</v>
      </c>
      <c r="J98" s="302">
        <f>SUM(G98:I98)</f>
        <v>5.5246414554014915</v>
      </c>
      <c r="K98" s="303"/>
      <c r="L98" s="302">
        <v>3.1579879303838392</v>
      </c>
      <c r="M98" s="302">
        <v>0.29352344046662843</v>
      </c>
      <c r="N98" s="302">
        <v>0.73722582009424553</v>
      </c>
      <c r="O98" s="302">
        <f t="shared" si="51"/>
        <v>4.1887371909447131</v>
      </c>
    </row>
    <row r="99" spans="1:15" s="236" customFormat="1" x14ac:dyDescent="0.2">
      <c r="A99" s="237" t="str">
        <f>name!E$9</f>
        <v>Caring, leisure and other service occupations</v>
      </c>
      <c r="B99" s="302">
        <v>0.26540427922291016</v>
      </c>
      <c r="C99" s="302">
        <v>7.7742978712412814E-2</v>
      </c>
      <c r="D99" s="302">
        <v>5.5069980560528753E-2</v>
      </c>
      <c r="E99" s="302">
        <f t="shared" si="49"/>
        <v>0.39821723849585172</v>
      </c>
      <c r="F99" s="303"/>
      <c r="G99" s="302">
        <v>0.27336418917764671</v>
      </c>
      <c r="H99" s="302">
        <v>0.10055649279859646</v>
      </c>
      <c r="I99" s="302">
        <v>2.9309708811201509E-2</v>
      </c>
      <c r="J99" s="302">
        <f t="shared" ref="J99:J102" si="52">SUM(G99:I99)</f>
        <v>0.40323039078744466</v>
      </c>
      <c r="K99" s="303"/>
      <c r="L99" s="302">
        <v>0.31687779893041296</v>
      </c>
      <c r="M99" s="302">
        <v>8.6262587285218587E-2</v>
      </c>
      <c r="N99" s="302">
        <v>3.1545982377035535E-2</v>
      </c>
      <c r="O99" s="302">
        <f t="shared" si="51"/>
        <v>0.43468636859266707</v>
      </c>
    </row>
    <row r="100" spans="1:15" s="236" customFormat="1" x14ac:dyDescent="0.2">
      <c r="A100" s="237" t="str">
        <f>name!E$10</f>
        <v>Sales and customer service occupations</v>
      </c>
      <c r="B100" s="302">
        <v>0.62640726879631281</v>
      </c>
      <c r="C100" s="302">
        <v>0.18559287289234011</v>
      </c>
      <c r="D100" s="302">
        <v>0.10082609752373148</v>
      </c>
      <c r="E100" s="302">
        <f t="shared" si="49"/>
        <v>0.91282623921238437</v>
      </c>
      <c r="F100" s="303"/>
      <c r="G100" s="302">
        <v>0.6057506915446067</v>
      </c>
      <c r="H100" s="302">
        <v>0.24857182018746601</v>
      </c>
      <c r="I100" s="302">
        <v>5.2275809018973947E-2</v>
      </c>
      <c r="J100" s="302">
        <f t="shared" si="52"/>
        <v>0.90659832075104674</v>
      </c>
      <c r="K100" s="303"/>
      <c r="L100" s="302">
        <v>0.55721557978652114</v>
      </c>
      <c r="M100" s="302">
        <v>0.22056497284539539</v>
      </c>
      <c r="N100" s="302">
        <v>3.8786804058633016E-2</v>
      </c>
      <c r="O100" s="302">
        <f t="shared" si="51"/>
        <v>0.81656735669054958</v>
      </c>
    </row>
    <row r="101" spans="1:15" s="236" customFormat="1" x14ac:dyDescent="0.2">
      <c r="A101" s="237" t="str">
        <f>name!E$11</f>
        <v>Process, plant and machine operatives</v>
      </c>
      <c r="B101" s="302">
        <v>3.3529440465819516</v>
      </c>
      <c r="C101" s="302">
        <v>0.25379483854263574</v>
      </c>
      <c r="D101" s="302">
        <v>0.19115934142102647</v>
      </c>
      <c r="E101" s="302">
        <f t="shared" si="49"/>
        <v>3.7978982265456138</v>
      </c>
      <c r="F101" s="303"/>
      <c r="G101" s="302">
        <v>2.7393779013630812</v>
      </c>
      <c r="H101" s="302">
        <v>0.3716744504590197</v>
      </c>
      <c r="I101" s="302">
        <v>0.16671466012739364</v>
      </c>
      <c r="J101" s="302">
        <f t="shared" si="52"/>
        <v>3.2777670119494946</v>
      </c>
      <c r="K101" s="303"/>
      <c r="L101" s="302">
        <v>2.4282919604475337</v>
      </c>
      <c r="M101" s="302">
        <v>0.44348489618845782</v>
      </c>
      <c r="N101" s="302">
        <v>0.16662828411555081</v>
      </c>
      <c r="O101" s="302">
        <f t="shared" si="51"/>
        <v>3.0384051407515424</v>
      </c>
    </row>
    <row r="102" spans="1:15" s="236" customFormat="1" x14ac:dyDescent="0.2">
      <c r="A102" s="237" t="str">
        <f>name!E$12</f>
        <v>Elementary occupations</v>
      </c>
      <c r="B102" s="302">
        <v>1.2934828907970533</v>
      </c>
      <c r="C102" s="302">
        <v>0.42572788949337093</v>
      </c>
      <c r="D102" s="302">
        <v>0.17951300253078914</v>
      </c>
      <c r="E102" s="302">
        <f t="shared" si="49"/>
        <v>1.8987237828212133</v>
      </c>
      <c r="F102" s="303"/>
      <c r="G102" s="302">
        <v>1.0493910322064213</v>
      </c>
      <c r="H102" s="302">
        <v>0.45389377930459124</v>
      </c>
      <c r="I102" s="302">
        <v>6.9963646408568503E-2</v>
      </c>
      <c r="J102" s="302">
        <f t="shared" si="52"/>
        <v>1.5732484579195809</v>
      </c>
      <c r="K102" s="303"/>
      <c r="L102" s="302">
        <v>0.65809678979247033</v>
      </c>
      <c r="M102" s="302">
        <v>0.3195658920936959</v>
      </c>
      <c r="N102" s="302">
        <v>7.1444351040213488E-2</v>
      </c>
      <c r="O102" s="302">
        <f t="shared" si="51"/>
        <v>1.0491070329263796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22.415478238947795</v>
      </c>
      <c r="C104" s="311">
        <f t="shared" ref="C104:E104" si="53">SUM(C94:C102)</f>
        <v>2.4756362771979212</v>
      </c>
      <c r="D104" s="311">
        <f t="shared" si="53"/>
        <v>3.0398854838542047</v>
      </c>
      <c r="E104" s="311">
        <f t="shared" si="53"/>
        <v>27.930999999999926</v>
      </c>
      <c r="F104" s="311"/>
      <c r="G104" s="311">
        <f t="shared" ref="G104:J104" si="54">SUM(G94:G102)</f>
        <v>22.202010804379427</v>
      </c>
      <c r="H104" s="311">
        <f t="shared" si="54"/>
        <v>3.0489614782565475</v>
      </c>
      <c r="I104" s="311">
        <f t="shared" si="54"/>
        <v>2.2220277173640004</v>
      </c>
      <c r="J104" s="311">
        <f t="shared" si="54"/>
        <v>27.472999999999978</v>
      </c>
      <c r="K104" s="311"/>
      <c r="L104" s="311">
        <f t="shared" ref="L104:O104" si="55">SUM(L94:L102)</f>
        <v>18.805907851555268</v>
      </c>
      <c r="M104" s="311">
        <f t="shared" si="55"/>
        <v>2.6638991441840307</v>
      </c>
      <c r="N104" s="311">
        <f t="shared" si="55"/>
        <v>1.8841930042606914</v>
      </c>
      <c r="O104" s="311">
        <f t="shared" si="55"/>
        <v>23.353999999999992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0.1067201426339236</v>
      </c>
      <c r="C111" s="302">
        <v>2.807800704700309E-3</v>
      </c>
      <c r="D111" s="302">
        <v>4.0156053690985329E-2</v>
      </c>
      <c r="E111" s="302">
        <f>SUM(B111:D111)</f>
        <v>0.14968399702960924</v>
      </c>
      <c r="F111" s="303"/>
      <c r="G111" s="302">
        <v>7.9555641902564408E-2</v>
      </c>
      <c r="H111" s="302">
        <v>2.9420474121483135E-3</v>
      </c>
      <c r="I111" s="302">
        <v>5.2030672021718218E-2</v>
      </c>
      <c r="J111" s="302">
        <f>SUM(G111:I111)</f>
        <v>0.13452836133643095</v>
      </c>
      <c r="K111" s="303"/>
      <c r="L111" s="302">
        <v>7.6944813282545876E-2</v>
      </c>
      <c r="M111" s="302">
        <v>2.7841438402710201E-3</v>
      </c>
      <c r="N111" s="302">
        <v>6.3385151131286108E-2</v>
      </c>
      <c r="O111" s="302">
        <f>SUM(L111:N111)</f>
        <v>0.14311410825410301</v>
      </c>
    </row>
    <row r="112" spans="1:15" s="236" customFormat="1" x14ac:dyDescent="0.2">
      <c r="A112" s="237" t="str">
        <f>name!E$5</f>
        <v>Professional occupations</v>
      </c>
      <c r="B112" s="302">
        <v>0.24272357727801994</v>
      </c>
      <c r="C112" s="302">
        <v>3.9411064369331934E-3</v>
      </c>
      <c r="D112" s="302">
        <v>4.2225866295189374E-2</v>
      </c>
      <c r="E112" s="302">
        <f t="shared" ref="E112:E119" si="56">SUM(B112:D112)</f>
        <v>0.28889055001014252</v>
      </c>
      <c r="F112" s="303"/>
      <c r="G112" s="302">
        <v>0.20342234213346025</v>
      </c>
      <c r="H112" s="302">
        <v>3.5004672929987981E-3</v>
      </c>
      <c r="I112" s="302">
        <v>6.284683352685598E-2</v>
      </c>
      <c r="J112" s="302">
        <f t="shared" ref="J112:J114" si="57">SUM(G112:I112)</f>
        <v>0.26976964295331501</v>
      </c>
      <c r="K112" s="303"/>
      <c r="L112" s="302">
        <v>0.20933554449828207</v>
      </c>
      <c r="M112" s="302">
        <v>3.5071866669858917E-3</v>
      </c>
      <c r="N112" s="302">
        <v>4.2608121586968715E-2</v>
      </c>
      <c r="O112" s="302">
        <f t="shared" ref="O112:O119" si="58">SUM(L112:N112)</f>
        <v>0.25545085275223667</v>
      </c>
    </row>
    <row r="113" spans="1:15" s="236" customFormat="1" x14ac:dyDescent="0.2">
      <c r="A113" s="237" t="str">
        <f>name!E$6</f>
        <v>Associate professional occupations</v>
      </c>
      <c r="B113" s="302">
        <v>0.17067704444212004</v>
      </c>
      <c r="C113" s="302">
        <v>5.2976027465995454E-3</v>
      </c>
      <c r="D113" s="302">
        <v>3.689764611009317E-2</v>
      </c>
      <c r="E113" s="302">
        <f t="shared" si="56"/>
        <v>0.21287229329881274</v>
      </c>
      <c r="F113" s="303"/>
      <c r="G113" s="302">
        <v>0.13835346152126402</v>
      </c>
      <c r="H113" s="302">
        <v>4.2677294152231749E-3</v>
      </c>
      <c r="I113" s="302">
        <v>2.3489825272586886E-2</v>
      </c>
      <c r="J113" s="302">
        <f t="shared" si="57"/>
        <v>0.16611101620907409</v>
      </c>
      <c r="K113" s="303"/>
      <c r="L113" s="302">
        <v>0.11041352527228475</v>
      </c>
      <c r="M113" s="302">
        <v>4.0492267768287423E-3</v>
      </c>
      <c r="N113" s="302">
        <v>2.220091207126567E-2</v>
      </c>
      <c r="O113" s="302">
        <f t="shared" si="58"/>
        <v>0.13666366412037917</v>
      </c>
    </row>
    <row r="114" spans="1:15" s="236" customFormat="1" x14ac:dyDescent="0.2">
      <c r="A114" s="237" t="str">
        <f>name!E$7</f>
        <v>Administrative and secretarial occupations</v>
      </c>
      <c r="B114" s="302">
        <v>0.11973329844996103</v>
      </c>
      <c r="C114" s="302">
        <v>1.5383941877844197E-2</v>
      </c>
      <c r="D114" s="302">
        <v>1.5577273081463023E-2</v>
      </c>
      <c r="E114" s="302">
        <f t="shared" si="56"/>
        <v>0.15069451340926826</v>
      </c>
      <c r="F114" s="303"/>
      <c r="G114" s="302">
        <v>8.360304264591957E-2</v>
      </c>
      <c r="H114" s="302">
        <v>1.0761002203015334E-2</v>
      </c>
      <c r="I114" s="302">
        <v>1.2619304087978572E-2</v>
      </c>
      <c r="J114" s="302">
        <f t="shared" si="57"/>
        <v>0.10698334893691347</v>
      </c>
      <c r="K114" s="303"/>
      <c r="L114" s="302">
        <v>5.976160925559823E-2</v>
      </c>
      <c r="M114" s="302">
        <v>7.5904582274168141E-3</v>
      </c>
      <c r="N114" s="302">
        <v>1.3201044702015656E-2</v>
      </c>
      <c r="O114" s="302">
        <f t="shared" si="58"/>
        <v>8.0553112185030695E-2</v>
      </c>
    </row>
    <row r="115" spans="1:15" s="236" customFormat="1" x14ac:dyDescent="0.2">
      <c r="A115" s="237" t="str">
        <f>name!E$8</f>
        <v>Skilled trades occupations</v>
      </c>
      <c r="B115" s="302">
        <v>0.26224340998150131</v>
      </c>
      <c r="C115" s="302">
        <v>4.3249467379986844E-3</v>
      </c>
      <c r="D115" s="302">
        <v>5.2699180960324159E-2</v>
      </c>
      <c r="E115" s="302">
        <f t="shared" si="56"/>
        <v>0.31926753767982413</v>
      </c>
      <c r="F115" s="303"/>
      <c r="G115" s="302">
        <v>0.13947287298392444</v>
      </c>
      <c r="H115" s="302">
        <v>1.3047075392721139E-3</v>
      </c>
      <c r="I115" s="302">
        <v>4.9840777260984875E-2</v>
      </c>
      <c r="J115" s="302">
        <f>SUM(G115:I115)</f>
        <v>0.19061835778418143</v>
      </c>
      <c r="K115" s="303"/>
      <c r="L115" s="302">
        <v>0.10450844756198933</v>
      </c>
      <c r="M115" s="302">
        <v>9.7458563894887345E-4</v>
      </c>
      <c r="N115" s="302">
        <v>4.4673250554425309E-2</v>
      </c>
      <c r="O115" s="302">
        <f t="shared" si="58"/>
        <v>0.15015628375536352</v>
      </c>
    </row>
    <row r="116" spans="1:15" s="236" customFormat="1" x14ac:dyDescent="0.2">
      <c r="A116" s="237" t="str">
        <f>name!E$9</f>
        <v>Caring, leisure and other service occupations</v>
      </c>
      <c r="B116" s="302">
        <v>3.4069280558440884E-2</v>
      </c>
      <c r="C116" s="302">
        <v>3.0543747004339442E-3</v>
      </c>
      <c r="D116" s="302">
        <v>2.8730558788129339E-2</v>
      </c>
      <c r="E116" s="302">
        <f t="shared" si="56"/>
        <v>6.5854214047004173E-2</v>
      </c>
      <c r="F116" s="303"/>
      <c r="G116" s="302">
        <v>2.2481208318805131E-2</v>
      </c>
      <c r="H116" s="302">
        <v>1.6902808482759887E-3</v>
      </c>
      <c r="I116" s="302">
        <v>2.4769467839716014E-3</v>
      </c>
      <c r="J116" s="302">
        <f t="shared" ref="J116:J119" si="59">SUM(G116:I116)</f>
        <v>2.6648435951052721E-2</v>
      </c>
      <c r="K116" s="303"/>
      <c r="L116" s="302">
        <v>2.4220092237263891E-2</v>
      </c>
      <c r="M116" s="302">
        <v>1.3035046091841235E-3</v>
      </c>
      <c r="N116" s="302">
        <v>3.6285768014549108E-3</v>
      </c>
      <c r="O116" s="302">
        <f t="shared" si="58"/>
        <v>2.9152173647902926E-2</v>
      </c>
    </row>
    <row r="117" spans="1:15" s="236" customFormat="1" x14ac:dyDescent="0.2">
      <c r="A117" s="237" t="str">
        <f>name!E$10</f>
        <v>Sales and customer service occupations</v>
      </c>
      <c r="B117" s="302">
        <v>0.12201255152158634</v>
      </c>
      <c r="C117" s="302">
        <v>2.6355907111087828E-2</v>
      </c>
      <c r="D117" s="302">
        <v>2.1767235867763024E-2</v>
      </c>
      <c r="E117" s="302">
        <f t="shared" si="56"/>
        <v>0.1701356945004372</v>
      </c>
      <c r="F117" s="303"/>
      <c r="G117" s="302">
        <v>8.07058003332638E-2</v>
      </c>
      <c r="H117" s="302">
        <v>1.8759135887866589E-2</v>
      </c>
      <c r="I117" s="302">
        <v>2.2588060917502255E-2</v>
      </c>
      <c r="J117" s="302">
        <f t="shared" si="59"/>
        <v>0.12205299713863266</v>
      </c>
      <c r="K117" s="303"/>
      <c r="L117" s="302">
        <v>8.6140280934947175E-2</v>
      </c>
      <c r="M117" s="302">
        <v>1.9652833715001487E-2</v>
      </c>
      <c r="N117" s="302">
        <v>2.1136038769472818E-2</v>
      </c>
      <c r="O117" s="302">
        <f t="shared" si="58"/>
        <v>0.12692915341942149</v>
      </c>
    </row>
    <row r="118" spans="1:15" s="236" customFormat="1" x14ac:dyDescent="0.2">
      <c r="A118" s="237" t="str">
        <f>name!E$11</f>
        <v>Process, plant and machine operatives</v>
      </c>
      <c r="B118" s="302">
        <v>3.2702991322878093E-2</v>
      </c>
      <c r="C118" s="302">
        <v>2.0671613055817423E-3</v>
      </c>
      <c r="D118" s="302">
        <v>1.4555819383670352E-2</v>
      </c>
      <c r="E118" s="302">
        <f t="shared" si="56"/>
        <v>4.9325972012130188E-2</v>
      </c>
      <c r="F118" s="303"/>
      <c r="G118" s="302">
        <v>1.7482310634575282E-2</v>
      </c>
      <c r="H118" s="302">
        <v>1.0083680758328378E-3</v>
      </c>
      <c r="I118" s="302">
        <v>2.9587936908292686E-2</v>
      </c>
      <c r="J118" s="302">
        <f t="shared" si="59"/>
        <v>4.8078615618700804E-2</v>
      </c>
      <c r="K118" s="303"/>
      <c r="L118" s="302">
        <v>1.7849305984951491E-2</v>
      </c>
      <c r="M118" s="302">
        <v>1.4157319485584047E-3</v>
      </c>
      <c r="N118" s="302">
        <v>2.6169173785343353E-2</v>
      </c>
      <c r="O118" s="302">
        <f t="shared" si="58"/>
        <v>4.543421171885325E-2</v>
      </c>
    </row>
    <row r="119" spans="1:15" s="236" customFormat="1" x14ac:dyDescent="0.2">
      <c r="A119" s="237" t="str">
        <f>name!E$12</f>
        <v>Elementary occupations</v>
      </c>
      <c r="B119" s="302">
        <v>2.5529915360965872E-2</v>
      </c>
      <c r="C119" s="302">
        <v>5.3593899980831985E-3</v>
      </c>
      <c r="D119" s="302">
        <v>3.0385922653721028E-2</v>
      </c>
      <c r="E119" s="302">
        <f t="shared" si="56"/>
        <v>6.1275228012770099E-2</v>
      </c>
      <c r="F119" s="303"/>
      <c r="G119" s="302">
        <v>1.4261599458579247E-2</v>
      </c>
      <c r="H119" s="302">
        <v>2.8650808872536797E-3</v>
      </c>
      <c r="I119" s="302">
        <v>9.0825437258645354E-3</v>
      </c>
      <c r="J119" s="302">
        <f t="shared" si="59"/>
        <v>2.6209224071697464E-2</v>
      </c>
      <c r="K119" s="303"/>
      <c r="L119" s="302">
        <v>8.7991443547538462E-3</v>
      </c>
      <c r="M119" s="302">
        <v>1.2997827095387723E-3</v>
      </c>
      <c r="N119" s="302">
        <v>5.4475130824163231E-3</v>
      </c>
      <c r="O119" s="302">
        <f t="shared" si="58"/>
        <v>1.5546440146708942E-2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1.1164122115493971</v>
      </c>
      <c r="C121" s="311">
        <f t="shared" ref="C121:E121" si="60">SUM(C111:C119)</f>
        <v>6.8592231619262645E-2</v>
      </c>
      <c r="D121" s="311">
        <f t="shared" si="60"/>
        <v>0.28299555683133881</v>
      </c>
      <c r="E121" s="311">
        <f t="shared" si="60"/>
        <v>1.4679999999999989</v>
      </c>
      <c r="F121" s="311"/>
      <c r="G121" s="311">
        <f t="shared" ref="G121:J121" si="61">SUM(G111:G119)</f>
        <v>0.77933827993235616</v>
      </c>
      <c r="H121" s="311">
        <f t="shared" si="61"/>
        <v>4.7098819561886829E-2</v>
      </c>
      <c r="I121" s="311">
        <f t="shared" si="61"/>
        <v>0.26456290050575559</v>
      </c>
      <c r="J121" s="311">
        <f t="shared" si="61"/>
        <v>1.0909999999999986</v>
      </c>
      <c r="K121" s="311"/>
      <c r="L121" s="311">
        <f t="shared" ref="L121:O121" si="62">SUM(L111:L119)</f>
        <v>0.6979727633826166</v>
      </c>
      <c r="M121" s="311">
        <f t="shared" si="62"/>
        <v>4.257745413273413E-2</v>
      </c>
      <c r="N121" s="311">
        <f t="shared" si="62"/>
        <v>0.24244978248464888</v>
      </c>
      <c r="O121" s="311">
        <f t="shared" si="62"/>
        <v>0.98299999999999954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0.37575803104876082</v>
      </c>
      <c r="C128" s="302">
        <v>1.4881081541177526E-2</v>
      </c>
      <c r="D128" s="302">
        <v>9.6157086062443088E-3</v>
      </c>
      <c r="E128" s="302">
        <f>SUM(B128:D128)</f>
        <v>0.40025482119618266</v>
      </c>
      <c r="F128" s="303"/>
      <c r="G128" s="302">
        <v>0.49605942017402288</v>
      </c>
      <c r="H128" s="302">
        <v>3.0429093223452899E-2</v>
      </c>
      <c r="I128" s="302">
        <v>4.1845442895108574E-2</v>
      </c>
      <c r="J128" s="302">
        <f>SUM(G128:I128)</f>
        <v>0.56833395629258443</v>
      </c>
      <c r="K128" s="303"/>
      <c r="L128" s="302">
        <v>0.55763034892357033</v>
      </c>
      <c r="M128" s="302">
        <v>4.1336671848507429E-2</v>
      </c>
      <c r="N128" s="302">
        <v>4.6794732919516364E-2</v>
      </c>
      <c r="O128" s="302">
        <f>SUM(L128:N128)</f>
        <v>0.64576175369159416</v>
      </c>
    </row>
    <row r="129" spans="1:15" s="236" customFormat="1" x14ac:dyDescent="0.2">
      <c r="A129" s="237" t="str">
        <f>name!E$5</f>
        <v>Professional occupations</v>
      </c>
      <c r="B129" s="302">
        <v>0.38152946128188847</v>
      </c>
      <c r="C129" s="302">
        <v>3.384472108939026E-2</v>
      </c>
      <c r="D129" s="302">
        <v>9.4763494432185801E-3</v>
      </c>
      <c r="E129" s="302">
        <f t="shared" ref="E129:E136" si="63">SUM(B129:D129)</f>
        <v>0.42485053181449728</v>
      </c>
      <c r="F129" s="303"/>
      <c r="G129" s="302">
        <v>0.56475842110626739</v>
      </c>
      <c r="H129" s="302">
        <v>5.56065262768815E-2</v>
      </c>
      <c r="I129" s="302">
        <v>2.101618301693646E-2</v>
      </c>
      <c r="J129" s="302">
        <f t="shared" ref="J129:J131" si="64">SUM(G129:I129)</f>
        <v>0.64138113040008526</v>
      </c>
      <c r="K129" s="303"/>
      <c r="L129" s="302">
        <v>0.7047103021038551</v>
      </c>
      <c r="M129" s="302">
        <v>7.3090674649907247E-2</v>
      </c>
      <c r="N129" s="302">
        <v>2.0143541705116477E-2</v>
      </c>
      <c r="O129" s="302">
        <f t="shared" ref="O129:O136" si="65">SUM(L129:N129)</f>
        <v>0.79794451845887882</v>
      </c>
    </row>
    <row r="130" spans="1:15" s="236" customFormat="1" x14ac:dyDescent="0.2">
      <c r="A130" s="237" t="str">
        <f>name!E$6</f>
        <v>Associate professional occupations</v>
      </c>
      <c r="B130" s="302">
        <v>0.44144358459055638</v>
      </c>
      <c r="C130" s="302">
        <v>3.180024157045646E-2</v>
      </c>
      <c r="D130" s="302">
        <v>1.2742475084823001E-2</v>
      </c>
      <c r="E130" s="302">
        <f t="shared" si="63"/>
        <v>0.48598630124583586</v>
      </c>
      <c r="F130" s="303"/>
      <c r="G130" s="302">
        <v>0.60319347435579629</v>
      </c>
      <c r="H130" s="302">
        <v>3.9859782509361251E-2</v>
      </c>
      <c r="I130" s="302">
        <v>1.2675449143540234E-2</v>
      </c>
      <c r="J130" s="302">
        <f t="shared" si="64"/>
        <v>0.65572870600869781</v>
      </c>
      <c r="K130" s="303"/>
      <c r="L130" s="302">
        <v>0.78877163914365289</v>
      </c>
      <c r="M130" s="302">
        <v>4.4135244973317778E-2</v>
      </c>
      <c r="N130" s="302">
        <v>1.3492567463833914E-2</v>
      </c>
      <c r="O130" s="302">
        <f t="shared" si="65"/>
        <v>0.84639945158080454</v>
      </c>
    </row>
    <row r="131" spans="1:15" s="236" customFormat="1" x14ac:dyDescent="0.2">
      <c r="A131" s="237" t="str">
        <f>name!E$7</f>
        <v>Administrative and secretarial occupations</v>
      </c>
      <c r="B131" s="302">
        <v>0.22549199415796686</v>
      </c>
      <c r="C131" s="302">
        <v>6.5944164706996794E-2</v>
      </c>
      <c r="D131" s="302">
        <v>4.8802955540438574E-3</v>
      </c>
      <c r="E131" s="302">
        <f t="shared" si="63"/>
        <v>0.2963164544190075</v>
      </c>
      <c r="F131" s="303"/>
      <c r="G131" s="302">
        <v>0.24294452552416532</v>
      </c>
      <c r="H131" s="302">
        <v>7.7442726330788636E-2</v>
      </c>
      <c r="I131" s="302">
        <v>3.0390912558830173E-3</v>
      </c>
      <c r="J131" s="302">
        <f t="shared" si="64"/>
        <v>0.32342634311083701</v>
      </c>
      <c r="K131" s="303"/>
      <c r="L131" s="302">
        <v>0.19041369474750575</v>
      </c>
      <c r="M131" s="302">
        <v>6.7362888706228793E-2</v>
      </c>
      <c r="N131" s="302">
        <v>5.457444484796104E-3</v>
      </c>
      <c r="O131" s="302">
        <f t="shared" si="65"/>
        <v>0.26323402793853068</v>
      </c>
    </row>
    <row r="132" spans="1:15" s="236" customFormat="1" x14ac:dyDescent="0.2">
      <c r="A132" s="237" t="str">
        <f>name!E$8</f>
        <v>Skilled trades occupations</v>
      </c>
      <c r="B132" s="302">
        <v>0.26761178195785895</v>
      </c>
      <c r="C132" s="302">
        <v>2.8476330305617581E-2</v>
      </c>
      <c r="D132" s="302">
        <v>1.8415249358510265E-2</v>
      </c>
      <c r="E132" s="302">
        <f t="shared" si="63"/>
        <v>0.31450336162198678</v>
      </c>
      <c r="F132" s="303"/>
      <c r="G132" s="302">
        <v>0.2869919430241199</v>
      </c>
      <c r="H132" s="302">
        <v>2.9354736521430048E-2</v>
      </c>
      <c r="I132" s="302">
        <v>5.2694837223513848E-2</v>
      </c>
      <c r="J132" s="302">
        <f>SUM(G132:I132)</f>
        <v>0.36904151676906383</v>
      </c>
      <c r="K132" s="303"/>
      <c r="L132" s="302">
        <v>0.29512362118216912</v>
      </c>
      <c r="M132" s="302">
        <v>4.6011059718904727E-2</v>
      </c>
      <c r="N132" s="302">
        <v>4.5808438665323997E-2</v>
      </c>
      <c r="O132" s="302">
        <f t="shared" si="65"/>
        <v>0.38694311956639782</v>
      </c>
    </row>
    <row r="133" spans="1:15" s="236" customFormat="1" x14ac:dyDescent="0.2">
      <c r="A133" s="237" t="str">
        <f>name!E$9</f>
        <v>Caring, leisure and other service occupations</v>
      </c>
      <c r="B133" s="302">
        <v>7.8667904373556446E-2</v>
      </c>
      <c r="C133" s="302">
        <v>1.36901553834876E-2</v>
      </c>
      <c r="D133" s="302">
        <v>9.5787821351051433E-3</v>
      </c>
      <c r="E133" s="302">
        <f t="shared" si="63"/>
        <v>0.10193684189214919</v>
      </c>
      <c r="F133" s="303"/>
      <c r="G133" s="302">
        <v>8.9289242631013871E-2</v>
      </c>
      <c r="H133" s="302">
        <v>1.8220669548880093E-2</v>
      </c>
      <c r="I133" s="302">
        <v>2.5413741679327592E-3</v>
      </c>
      <c r="J133" s="302">
        <f t="shared" ref="J133:J136" si="66">SUM(G133:I133)</f>
        <v>0.11005128634782672</v>
      </c>
      <c r="K133" s="303"/>
      <c r="L133" s="302">
        <v>0.12262309778440453</v>
      </c>
      <c r="M133" s="302">
        <v>2.1617156737217969E-2</v>
      </c>
      <c r="N133" s="302">
        <v>3.3428129083586714E-3</v>
      </c>
      <c r="O133" s="302">
        <f t="shared" si="65"/>
        <v>0.14758306742998117</v>
      </c>
    </row>
    <row r="134" spans="1:15" s="236" customFormat="1" x14ac:dyDescent="0.2">
      <c r="A134" s="237" t="str">
        <f>name!E$10</f>
        <v>Sales and customer service occupations</v>
      </c>
      <c r="B134" s="302">
        <v>8.0256902627071844E-2</v>
      </c>
      <c r="C134" s="302">
        <v>3.5713246994237065E-2</v>
      </c>
      <c r="D134" s="302">
        <v>4.1715442732928156E-3</v>
      </c>
      <c r="E134" s="302">
        <f t="shared" si="63"/>
        <v>0.12014169389460173</v>
      </c>
      <c r="F134" s="303"/>
      <c r="G134" s="302">
        <v>9.4886035358653961E-2</v>
      </c>
      <c r="H134" s="302">
        <v>5.2034128872611586E-2</v>
      </c>
      <c r="I134" s="302">
        <v>7.7277292483513803E-3</v>
      </c>
      <c r="J134" s="302">
        <f t="shared" si="66"/>
        <v>0.15464789347961694</v>
      </c>
      <c r="K134" s="303"/>
      <c r="L134" s="302">
        <v>0.11417263867111806</v>
      </c>
      <c r="M134" s="302">
        <v>6.2011815551968406E-2</v>
      </c>
      <c r="N134" s="302">
        <v>6.8356344257632764E-3</v>
      </c>
      <c r="O134" s="302">
        <f t="shared" si="65"/>
        <v>0.18302008864884972</v>
      </c>
    </row>
    <row r="135" spans="1:15" s="236" customFormat="1" x14ac:dyDescent="0.2">
      <c r="A135" s="237" t="str">
        <f>name!E$11</f>
        <v>Process, plant and machine operatives</v>
      </c>
      <c r="B135" s="302">
        <v>0.70756455265749651</v>
      </c>
      <c r="C135" s="302">
        <v>3.1416573948403054E-2</v>
      </c>
      <c r="D135" s="302">
        <v>3.3922329888363338E-3</v>
      </c>
      <c r="E135" s="302">
        <f t="shared" si="63"/>
        <v>0.74237335959473583</v>
      </c>
      <c r="F135" s="303"/>
      <c r="G135" s="302">
        <v>0.68147831375804258</v>
      </c>
      <c r="H135" s="302">
        <v>3.9588814104240574E-2</v>
      </c>
      <c r="I135" s="302">
        <v>1.4545975308437356E-2</v>
      </c>
      <c r="J135" s="302">
        <f t="shared" si="66"/>
        <v>0.73561310317072048</v>
      </c>
      <c r="K135" s="303"/>
      <c r="L135" s="302">
        <v>0.82626948630906782</v>
      </c>
      <c r="M135" s="302">
        <v>4.90436458069856E-2</v>
      </c>
      <c r="N135" s="302">
        <v>1.2894918577208937E-2</v>
      </c>
      <c r="O135" s="302">
        <f t="shared" si="65"/>
        <v>0.88820805069326236</v>
      </c>
    </row>
    <row r="136" spans="1:15" s="236" customFormat="1" x14ac:dyDescent="0.2">
      <c r="A136" s="237" t="str">
        <f>name!E$12</f>
        <v>Elementary occupations</v>
      </c>
      <c r="B136" s="302">
        <v>0.6204566042572347</v>
      </c>
      <c r="C136" s="302">
        <v>3.6596268630355068E-2</v>
      </c>
      <c r="D136" s="302">
        <v>1.3583761433415248E-2</v>
      </c>
      <c r="E136" s="302">
        <f t="shared" si="63"/>
        <v>0.67063663432100495</v>
      </c>
      <c r="F136" s="303"/>
      <c r="G136" s="302">
        <v>0.59185537729129989</v>
      </c>
      <c r="H136" s="302">
        <v>3.2965857751706677E-2</v>
      </c>
      <c r="I136" s="302">
        <v>8.9548293775653619E-3</v>
      </c>
      <c r="J136" s="302">
        <f t="shared" si="66"/>
        <v>0.63377606442057188</v>
      </c>
      <c r="K136" s="303"/>
      <c r="L136" s="302">
        <v>0.55097808136171578</v>
      </c>
      <c r="M136" s="302">
        <v>2.8891544957286071E-2</v>
      </c>
      <c r="N136" s="302">
        <v>1.1036295672704409E-2</v>
      </c>
      <c r="O136" s="302">
        <f t="shared" si="65"/>
        <v>0.59090592199170622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3.1787808169523912</v>
      </c>
      <c r="C138" s="311">
        <f t="shared" ref="C138:E138" si="67">SUM(C128:C136)</f>
        <v>0.29236278417012146</v>
      </c>
      <c r="D138" s="311">
        <f t="shared" si="67"/>
        <v>8.5856398877489554E-2</v>
      </c>
      <c r="E138" s="311">
        <f t="shared" si="67"/>
        <v>3.5570000000000022</v>
      </c>
      <c r="F138" s="311"/>
      <c r="G138" s="311">
        <f t="shared" ref="G138:J138" si="68">SUM(G128:G136)</f>
        <v>3.6514567532233819</v>
      </c>
      <c r="H138" s="311">
        <f t="shared" si="68"/>
        <v>0.37550233513935333</v>
      </c>
      <c r="I138" s="311">
        <f t="shared" si="68"/>
        <v>0.165040911637269</v>
      </c>
      <c r="J138" s="311">
        <f t="shared" si="68"/>
        <v>4.1920000000000046</v>
      </c>
      <c r="K138" s="311"/>
      <c r="L138" s="311">
        <f t="shared" ref="L138:O138" si="69">SUM(L128:L136)</f>
        <v>4.1506929102270593</v>
      </c>
      <c r="M138" s="311">
        <f t="shared" si="69"/>
        <v>0.43350070295032406</v>
      </c>
      <c r="N138" s="311">
        <f t="shared" si="69"/>
        <v>0.16580638682262211</v>
      </c>
      <c r="O138" s="311">
        <f t="shared" si="69"/>
        <v>4.7500000000000053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4.9169514975398059</v>
      </c>
      <c r="C145" s="302">
        <v>0.36767057799367869</v>
      </c>
      <c r="D145" s="302">
        <v>1.2363989307874996</v>
      </c>
      <c r="E145" s="302">
        <f>SUM(B145:D145)</f>
        <v>6.5210210063209848</v>
      </c>
      <c r="F145" s="303"/>
      <c r="G145" s="302">
        <v>6.3386957576763123</v>
      </c>
      <c r="H145" s="302">
        <v>0.84653433756751928</v>
      </c>
      <c r="I145" s="302">
        <v>2.6408506293995697</v>
      </c>
      <c r="J145" s="302">
        <f>SUM(G145:I145)</f>
        <v>9.8260807246434005</v>
      </c>
      <c r="K145" s="303"/>
      <c r="L145" s="302">
        <v>8.1468177696264554</v>
      </c>
      <c r="M145" s="302">
        <v>1.1497485866074086</v>
      </c>
      <c r="N145" s="302">
        <v>3.2667629116557357</v>
      </c>
      <c r="O145" s="302">
        <f>SUM(L145:N145)</f>
        <v>12.5633292678896</v>
      </c>
    </row>
    <row r="146" spans="1:15" s="236" customFormat="1" x14ac:dyDescent="0.2">
      <c r="A146" s="237" t="str">
        <f>name!E$5</f>
        <v>Professional occupations</v>
      </c>
      <c r="B146" s="302">
        <v>5.3845539974361278</v>
      </c>
      <c r="C146" s="302">
        <v>0.22063229648571042</v>
      </c>
      <c r="D146" s="302">
        <v>0.70488713327686059</v>
      </c>
      <c r="E146" s="302">
        <f t="shared" ref="E146:E153" si="70">SUM(B146:D146)</f>
        <v>6.3100734271986996</v>
      </c>
      <c r="F146" s="303"/>
      <c r="G146" s="302">
        <v>7.8008778761885207</v>
      </c>
      <c r="H146" s="302">
        <v>0.46560188934975189</v>
      </c>
      <c r="I146" s="302">
        <v>1.2226478541038917</v>
      </c>
      <c r="J146" s="302">
        <f t="shared" ref="J146:J148" si="71">SUM(G146:I146)</f>
        <v>9.489127619642165</v>
      </c>
      <c r="K146" s="303"/>
      <c r="L146" s="302">
        <v>11.80259940768293</v>
      </c>
      <c r="M146" s="302">
        <v>0.64364147848441922</v>
      </c>
      <c r="N146" s="302">
        <v>1.1618402576283151</v>
      </c>
      <c r="O146" s="302">
        <f t="shared" ref="O146:O153" si="72">SUM(L146:N146)</f>
        <v>13.608081143795664</v>
      </c>
    </row>
    <row r="147" spans="1:15" s="236" customFormat="1" x14ac:dyDescent="0.2">
      <c r="A147" s="237" t="str">
        <f>name!E$6</f>
        <v>Associate professional occupations</v>
      </c>
      <c r="B147" s="302">
        <v>3.3682744312320669</v>
      </c>
      <c r="C147" s="302">
        <v>0.29723354111345435</v>
      </c>
      <c r="D147" s="302">
        <v>0.27443444030602504</v>
      </c>
      <c r="E147" s="302">
        <f t="shared" si="70"/>
        <v>3.9399424126515461</v>
      </c>
      <c r="F147" s="303"/>
      <c r="G147" s="302">
        <v>4.6200268056297933</v>
      </c>
      <c r="H147" s="302">
        <v>0.55172784266137809</v>
      </c>
      <c r="I147" s="302">
        <v>0.47488522840527286</v>
      </c>
      <c r="J147" s="302">
        <f t="shared" si="71"/>
        <v>5.6466398766964447</v>
      </c>
      <c r="K147" s="303"/>
      <c r="L147" s="302">
        <v>5.6359046318607522</v>
      </c>
      <c r="M147" s="302">
        <v>0.63733343972595324</v>
      </c>
      <c r="N147" s="302">
        <v>0.55322907150640621</v>
      </c>
      <c r="O147" s="302">
        <f t="shared" si="72"/>
        <v>6.8264671430931116</v>
      </c>
    </row>
    <row r="148" spans="1:15" s="236" customFormat="1" x14ac:dyDescent="0.2">
      <c r="A148" s="237" t="str">
        <f>name!E$7</f>
        <v>Administrative and secretarial occupations</v>
      </c>
      <c r="B148" s="302">
        <v>2.8068439283307436</v>
      </c>
      <c r="C148" s="302">
        <v>2.0714844516008917</v>
      </c>
      <c r="D148" s="302">
        <v>0.12423789497425088</v>
      </c>
      <c r="E148" s="302">
        <f t="shared" si="70"/>
        <v>5.0025662749058863</v>
      </c>
      <c r="F148" s="303"/>
      <c r="G148" s="302">
        <v>3.3620301615237684</v>
      </c>
      <c r="H148" s="302">
        <v>2.5616555372972796</v>
      </c>
      <c r="I148" s="302">
        <v>0.45839738996588392</v>
      </c>
      <c r="J148" s="302">
        <f t="shared" si="71"/>
        <v>6.3820830887869322</v>
      </c>
      <c r="K148" s="303"/>
      <c r="L148" s="302">
        <v>3.3516375403022574</v>
      </c>
      <c r="M148" s="302">
        <v>3.2363102030666342</v>
      </c>
      <c r="N148" s="302">
        <v>0.3939773741507368</v>
      </c>
      <c r="O148" s="302">
        <f t="shared" si="72"/>
        <v>6.9819251175196282</v>
      </c>
    </row>
    <row r="149" spans="1:15" s="236" customFormat="1" x14ac:dyDescent="0.2">
      <c r="A149" s="237" t="str">
        <f>name!E$8</f>
        <v>Skilled trades occupations</v>
      </c>
      <c r="B149" s="302">
        <v>7.3463365537151324</v>
      </c>
      <c r="C149" s="302">
        <v>0.38461659695918388</v>
      </c>
      <c r="D149" s="302">
        <v>14.586148194766475</v>
      </c>
      <c r="E149" s="302">
        <f t="shared" si="70"/>
        <v>22.31710134544079</v>
      </c>
      <c r="F149" s="303"/>
      <c r="G149" s="302">
        <v>6.5576721588867359</v>
      </c>
      <c r="H149" s="302">
        <v>0.4557614458533385</v>
      </c>
      <c r="I149" s="302">
        <v>16.311959761019065</v>
      </c>
      <c r="J149" s="302">
        <f>SUM(G149:I149)</f>
        <v>23.32539336575914</v>
      </c>
      <c r="K149" s="303"/>
      <c r="L149" s="302">
        <v>5.3504695880533397</v>
      </c>
      <c r="M149" s="302">
        <v>0.86781234273535102</v>
      </c>
      <c r="N149" s="302">
        <v>20.130779237053034</v>
      </c>
      <c r="O149" s="302">
        <f t="shared" si="72"/>
        <v>26.349061167841725</v>
      </c>
    </row>
    <row r="150" spans="1:15" s="236" customFormat="1" x14ac:dyDescent="0.2">
      <c r="A150" s="237" t="str">
        <f>name!E$9</f>
        <v>Caring, leisure and other service occupations</v>
      </c>
      <c r="B150" s="302">
        <v>0.13985594544185034</v>
      </c>
      <c r="C150" s="302">
        <v>2.6350201907178263E-2</v>
      </c>
      <c r="D150" s="302">
        <v>7.5059031993843332E-3</v>
      </c>
      <c r="E150" s="302">
        <f t="shared" si="70"/>
        <v>0.17371205054841293</v>
      </c>
      <c r="F150" s="303"/>
      <c r="G150" s="302">
        <v>0.17226779861069824</v>
      </c>
      <c r="H150" s="302">
        <v>4.634916925104321E-2</v>
      </c>
      <c r="I150" s="302">
        <v>2.0409256416819815E-2</v>
      </c>
      <c r="J150" s="302">
        <f t="shared" ref="J150:J153" si="73">SUM(G150:I150)</f>
        <v>0.23902622427856127</v>
      </c>
      <c r="K150" s="303"/>
      <c r="L150" s="302">
        <v>0.21641285832482629</v>
      </c>
      <c r="M150" s="302">
        <v>4.6380733270243925E-2</v>
      </c>
      <c r="N150" s="302">
        <v>4.2170899944948728E-2</v>
      </c>
      <c r="O150" s="302">
        <f t="shared" si="72"/>
        <v>0.30496449154001892</v>
      </c>
    </row>
    <row r="151" spans="1:15" s="236" customFormat="1" x14ac:dyDescent="0.2">
      <c r="A151" s="237" t="str">
        <f>name!E$10</f>
        <v>Sales and customer service occupations</v>
      </c>
      <c r="B151" s="302">
        <v>0.76384621390165053</v>
      </c>
      <c r="C151" s="302">
        <v>0.26164106579231139</v>
      </c>
      <c r="D151" s="302">
        <v>0.13214262959507642</v>
      </c>
      <c r="E151" s="302">
        <f t="shared" si="70"/>
        <v>1.1576299092890383</v>
      </c>
      <c r="F151" s="303"/>
      <c r="G151" s="302">
        <v>0.87525722046597898</v>
      </c>
      <c r="H151" s="302">
        <v>0.41300802521143271</v>
      </c>
      <c r="I151" s="302">
        <v>0.19422186159648006</v>
      </c>
      <c r="J151" s="302">
        <f t="shared" si="73"/>
        <v>1.4824871072738919</v>
      </c>
      <c r="K151" s="303"/>
      <c r="L151" s="302">
        <v>1.2261998243847794</v>
      </c>
      <c r="M151" s="302">
        <v>0.58053948491108909</v>
      </c>
      <c r="N151" s="302">
        <v>0.25323081485207805</v>
      </c>
      <c r="O151" s="302">
        <f t="shared" si="72"/>
        <v>2.0599701241479464</v>
      </c>
    </row>
    <row r="152" spans="1:15" s="236" customFormat="1" x14ac:dyDescent="0.2">
      <c r="A152" s="237" t="str">
        <f>name!E$11</f>
        <v>Process, plant and machine operatives</v>
      </c>
      <c r="B152" s="302">
        <v>4.2585086695266439</v>
      </c>
      <c r="C152" s="302">
        <v>0.10726575649915963</v>
      </c>
      <c r="D152" s="302">
        <v>1.2383705879262206</v>
      </c>
      <c r="E152" s="302">
        <f t="shared" si="70"/>
        <v>5.6041450139520235</v>
      </c>
      <c r="F152" s="303"/>
      <c r="G152" s="302">
        <v>3.7713067949637527</v>
      </c>
      <c r="H152" s="302">
        <v>0.21947792088821838</v>
      </c>
      <c r="I152" s="302">
        <v>1.8711583800523466</v>
      </c>
      <c r="J152" s="302">
        <f t="shared" si="73"/>
        <v>5.8619430959043175</v>
      </c>
      <c r="K152" s="303"/>
      <c r="L152" s="302">
        <v>4.99208905442699</v>
      </c>
      <c r="M152" s="302">
        <v>0.323124509641534</v>
      </c>
      <c r="N152" s="302">
        <v>3.2173622702528171</v>
      </c>
      <c r="O152" s="302">
        <f t="shared" si="72"/>
        <v>8.5325758343213423</v>
      </c>
    </row>
    <row r="153" spans="1:15" s="236" customFormat="1" x14ac:dyDescent="0.2">
      <c r="A153" s="237" t="str">
        <f>name!E$12</f>
        <v>Elementary occupations</v>
      </c>
      <c r="B153" s="302">
        <v>2.3008396576475905</v>
      </c>
      <c r="C153" s="302">
        <v>0.40145474990661045</v>
      </c>
      <c r="D153" s="302">
        <v>1.4405141521383649</v>
      </c>
      <c r="E153" s="302">
        <f t="shared" si="70"/>
        <v>4.1428085596925657</v>
      </c>
      <c r="F153" s="303"/>
      <c r="G153" s="302">
        <v>1.9926093861170029</v>
      </c>
      <c r="H153" s="302">
        <v>0.56530004690008961</v>
      </c>
      <c r="I153" s="302">
        <v>1.8523094639980822</v>
      </c>
      <c r="J153" s="302">
        <f t="shared" si="73"/>
        <v>4.4102188970151746</v>
      </c>
      <c r="K153" s="303"/>
      <c r="L153" s="302">
        <v>1.8575998896275536</v>
      </c>
      <c r="M153" s="302">
        <v>0.45860709826011542</v>
      </c>
      <c r="N153" s="302">
        <v>3.1394187219632301</v>
      </c>
      <c r="O153" s="302">
        <f t="shared" si="72"/>
        <v>5.4556257098508993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31.286010894771614</v>
      </c>
      <c r="C155" s="311">
        <f t="shared" ref="C155:E155" si="74">SUM(C145:C153)</f>
        <v>4.1383492382581784</v>
      </c>
      <c r="D155" s="311">
        <f t="shared" si="74"/>
        <v>19.744639866970157</v>
      </c>
      <c r="E155" s="311">
        <f t="shared" si="74"/>
        <v>55.16899999999994</v>
      </c>
      <c r="F155" s="311"/>
      <c r="G155" s="311">
        <f t="shared" ref="G155:J155" si="75">SUM(G145:G153)</f>
        <v>35.490743960062566</v>
      </c>
      <c r="H155" s="311">
        <f t="shared" si="75"/>
        <v>6.1254162149800511</v>
      </c>
      <c r="I155" s="311">
        <f t="shared" si="75"/>
        <v>25.046839824957409</v>
      </c>
      <c r="J155" s="311">
        <f t="shared" si="75"/>
        <v>66.663000000000025</v>
      </c>
      <c r="K155" s="311"/>
      <c r="L155" s="311">
        <f t="shared" ref="L155:O155" si="76">SUM(L145:L153)</f>
        <v>42.579730564289875</v>
      </c>
      <c r="M155" s="311">
        <f t="shared" si="76"/>
        <v>7.9434978767027493</v>
      </c>
      <c r="N155" s="311">
        <f t="shared" si="76"/>
        <v>32.158771559007299</v>
      </c>
      <c r="O155" s="311">
        <f t="shared" si="76"/>
        <v>82.681999999999931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10.819060380713156</v>
      </c>
      <c r="C162" s="302">
        <v>0.82554430938036893</v>
      </c>
      <c r="D162" s="302">
        <v>2.6683297912068102</v>
      </c>
      <c r="E162" s="302">
        <f>SUM(B162:D162)</f>
        <v>14.312934481300335</v>
      </c>
      <c r="F162" s="303"/>
      <c r="G162" s="302">
        <v>12.572760188151408</v>
      </c>
      <c r="H162" s="302">
        <v>1.4860984871676883</v>
      </c>
      <c r="I162" s="302">
        <v>2.380870053672711</v>
      </c>
      <c r="J162" s="302">
        <f>SUM(G162:I162)</f>
        <v>16.439728728991806</v>
      </c>
      <c r="K162" s="303"/>
      <c r="L162" s="302">
        <v>14.87751255500752</v>
      </c>
      <c r="M162" s="302">
        <v>1.6994868703249799</v>
      </c>
      <c r="N162" s="302">
        <v>2.6947441780500436</v>
      </c>
      <c r="O162" s="302">
        <f>SUM(L162:N162)</f>
        <v>19.271743603382543</v>
      </c>
    </row>
    <row r="163" spans="1:15" s="236" customFormat="1" x14ac:dyDescent="0.2">
      <c r="A163" s="237" t="str">
        <f>name!E$5</f>
        <v>Professional occupations</v>
      </c>
      <c r="B163" s="302">
        <v>6.9490143530441228</v>
      </c>
      <c r="C163" s="302">
        <v>1.0523729746598629</v>
      </c>
      <c r="D163" s="302">
        <v>0.73739798225381081</v>
      </c>
      <c r="E163" s="302">
        <f t="shared" ref="E163:E170" si="77">SUM(B163:D163)</f>
        <v>8.7387853099577963</v>
      </c>
      <c r="F163" s="303"/>
      <c r="G163" s="302">
        <v>9.2528964120797532</v>
      </c>
      <c r="H163" s="302">
        <v>1.6094977235993264</v>
      </c>
      <c r="I163" s="302">
        <v>0.62814332572637277</v>
      </c>
      <c r="J163" s="302">
        <f t="shared" ref="J163:J165" si="78">SUM(G163:I163)</f>
        <v>11.490537461405452</v>
      </c>
      <c r="K163" s="303"/>
      <c r="L163" s="302">
        <v>12.274285648024058</v>
      </c>
      <c r="M163" s="302">
        <v>1.9469904517536627</v>
      </c>
      <c r="N163" s="302">
        <v>0.51271724644493655</v>
      </c>
      <c r="O163" s="302">
        <f t="shared" ref="O163:O170" si="79">SUM(L163:N163)</f>
        <v>14.733993346222658</v>
      </c>
    </row>
    <row r="164" spans="1:15" s="236" customFormat="1" x14ac:dyDescent="0.2">
      <c r="A164" s="237" t="str">
        <f>name!E$6</f>
        <v>Associate professional occupations</v>
      </c>
      <c r="B164" s="302">
        <v>6.8623251420753135</v>
      </c>
      <c r="C164" s="302">
        <v>1.612344296764451</v>
      </c>
      <c r="D164" s="302">
        <v>0.6535240158789074</v>
      </c>
      <c r="E164" s="302">
        <f t="shared" si="77"/>
        <v>9.1281934547186729</v>
      </c>
      <c r="F164" s="303"/>
      <c r="G164" s="302">
        <v>8.2758853249361941</v>
      </c>
      <c r="H164" s="302">
        <v>2.0796562643235976</v>
      </c>
      <c r="I164" s="302">
        <v>0.52991135693332536</v>
      </c>
      <c r="J164" s="302">
        <f t="shared" si="78"/>
        <v>10.885452946193118</v>
      </c>
      <c r="K164" s="303"/>
      <c r="L164" s="302">
        <v>9.1984979429213247</v>
      </c>
      <c r="M164" s="302">
        <v>2.0129390869137471</v>
      </c>
      <c r="N164" s="302">
        <v>0.48895910228263645</v>
      </c>
      <c r="O164" s="302">
        <f t="shared" si="79"/>
        <v>11.700396132117708</v>
      </c>
    </row>
    <row r="165" spans="1:15" s="236" customFormat="1" x14ac:dyDescent="0.2">
      <c r="A165" s="237" t="str">
        <f>name!E$7</f>
        <v>Administrative and secretarial occupations</v>
      </c>
      <c r="B165" s="302">
        <v>6.6515340942016419</v>
      </c>
      <c r="C165" s="302">
        <v>2.9407263680440674</v>
      </c>
      <c r="D165" s="302">
        <v>0.31641496647004874</v>
      </c>
      <c r="E165" s="302">
        <f t="shared" si="77"/>
        <v>9.9086754287157586</v>
      </c>
      <c r="F165" s="303"/>
      <c r="G165" s="302">
        <v>7.2496692581510835</v>
      </c>
      <c r="H165" s="302">
        <v>3.5939193133757348</v>
      </c>
      <c r="I165" s="302">
        <v>0.30524305081732961</v>
      </c>
      <c r="J165" s="302">
        <f t="shared" si="78"/>
        <v>11.148831622344149</v>
      </c>
      <c r="K165" s="303"/>
      <c r="L165" s="302">
        <v>7.1683382939015816</v>
      </c>
      <c r="M165" s="302">
        <v>3.2464419373184441</v>
      </c>
      <c r="N165" s="302">
        <v>0.30461201487914752</v>
      </c>
      <c r="O165" s="302">
        <f t="shared" si="79"/>
        <v>10.719392246099172</v>
      </c>
    </row>
    <row r="166" spans="1:15" s="236" customFormat="1" x14ac:dyDescent="0.2">
      <c r="A166" s="237" t="str">
        <f>name!E$8</f>
        <v>Skilled trades occupations</v>
      </c>
      <c r="B166" s="302">
        <v>7.8415902678466818</v>
      </c>
      <c r="C166" s="302">
        <v>1.1628955056738466</v>
      </c>
      <c r="D166" s="302">
        <v>1.874609940133791</v>
      </c>
      <c r="E166" s="302">
        <f t="shared" si="77"/>
        <v>10.879095713654319</v>
      </c>
      <c r="F166" s="303"/>
      <c r="G166" s="302">
        <v>6.4732610605078511</v>
      </c>
      <c r="H166" s="302">
        <v>1.0561956192411135</v>
      </c>
      <c r="I166" s="302">
        <v>1.3853236137763811</v>
      </c>
      <c r="J166" s="302">
        <f>SUM(G166:I166)</f>
        <v>8.9147802935253448</v>
      </c>
      <c r="K166" s="303"/>
      <c r="L166" s="302">
        <v>6.566317805045701</v>
      </c>
      <c r="M166" s="302">
        <v>1.1517180194216994</v>
      </c>
      <c r="N166" s="302">
        <v>1.5851057518268308</v>
      </c>
      <c r="O166" s="302">
        <f t="shared" si="79"/>
        <v>9.303141576294232</v>
      </c>
    </row>
    <row r="167" spans="1:15" s="236" customFormat="1" x14ac:dyDescent="0.2">
      <c r="A167" s="237" t="str">
        <f>name!E$9</f>
        <v>Caring, leisure and other service occupations</v>
      </c>
      <c r="B167" s="302">
        <v>0.72754339796325418</v>
      </c>
      <c r="C167" s="302">
        <v>0.26075990539623439</v>
      </c>
      <c r="D167" s="302">
        <v>8.9035260492445922E-2</v>
      </c>
      <c r="E167" s="302">
        <f t="shared" si="77"/>
        <v>1.0773385638519346</v>
      </c>
      <c r="F167" s="303"/>
      <c r="G167" s="302">
        <v>0.74577880901861693</v>
      </c>
      <c r="H167" s="302">
        <v>0.24862218746683754</v>
      </c>
      <c r="I167" s="302">
        <v>0.1098155732127363</v>
      </c>
      <c r="J167" s="302">
        <f t="shared" ref="J167:J170" si="80">SUM(G167:I167)</f>
        <v>1.1042165696981907</v>
      </c>
      <c r="K167" s="303"/>
      <c r="L167" s="302">
        <v>1.1347728025084025</v>
      </c>
      <c r="M167" s="302">
        <v>0.20666602611180093</v>
      </c>
      <c r="N167" s="302">
        <v>0.14709653203599193</v>
      </c>
      <c r="O167" s="302">
        <f t="shared" si="79"/>
        <v>1.4885353606561953</v>
      </c>
    </row>
    <row r="168" spans="1:15" s="236" customFormat="1" x14ac:dyDescent="0.2">
      <c r="A168" s="237" t="str">
        <f>name!E$10</f>
        <v>Sales and customer service occupations</v>
      </c>
      <c r="B168" s="302">
        <v>9.5640605200075264</v>
      </c>
      <c r="C168" s="302">
        <v>26.044153760632199</v>
      </c>
      <c r="D168" s="302">
        <v>1.8319666388817197</v>
      </c>
      <c r="E168" s="302">
        <f t="shared" si="77"/>
        <v>37.440180919521445</v>
      </c>
      <c r="F168" s="303"/>
      <c r="G168" s="302">
        <v>8.6726948651645692</v>
      </c>
      <c r="H168" s="302">
        <v>25.508552265263479</v>
      </c>
      <c r="I168" s="302">
        <v>1.0971898291397708</v>
      </c>
      <c r="J168" s="302">
        <f t="shared" si="80"/>
        <v>35.27843695956782</v>
      </c>
      <c r="K168" s="303"/>
      <c r="L168" s="302">
        <v>7.1577168218689913</v>
      </c>
      <c r="M168" s="302">
        <v>23.245578095487677</v>
      </c>
      <c r="N168" s="302">
        <v>0.86736387346296673</v>
      </c>
      <c r="O168" s="302">
        <f t="shared" si="79"/>
        <v>31.270658790819635</v>
      </c>
    </row>
    <row r="169" spans="1:15" s="236" customFormat="1" x14ac:dyDescent="0.2">
      <c r="A169" s="237" t="str">
        <f>name!E$11</f>
        <v>Process, plant and machine operatives</v>
      </c>
      <c r="B169" s="302">
        <v>6.3272271429592442</v>
      </c>
      <c r="C169" s="302">
        <v>1.1573907143632609</v>
      </c>
      <c r="D169" s="302">
        <v>0.45436603509451567</v>
      </c>
      <c r="E169" s="302">
        <f t="shared" si="77"/>
        <v>7.9389838924170206</v>
      </c>
      <c r="F169" s="303"/>
      <c r="G169" s="302">
        <v>5.2882056125753465</v>
      </c>
      <c r="H169" s="302">
        <v>1.2537487037098949</v>
      </c>
      <c r="I169" s="302">
        <v>0.4616594476743498</v>
      </c>
      <c r="J169" s="302">
        <f t="shared" si="80"/>
        <v>7.0036137639595912</v>
      </c>
      <c r="K169" s="303"/>
      <c r="L169" s="302">
        <v>5.8019268664912271</v>
      </c>
      <c r="M169" s="302">
        <v>1.8269769093858164</v>
      </c>
      <c r="N169" s="302">
        <v>0.79842145916333107</v>
      </c>
      <c r="O169" s="302">
        <f t="shared" si="79"/>
        <v>8.4273252350403745</v>
      </c>
    </row>
    <row r="170" spans="1:15" s="236" customFormat="1" x14ac:dyDescent="0.2">
      <c r="A170" s="237" t="str">
        <f>name!E$12</f>
        <v>Elementary occupations</v>
      </c>
      <c r="B170" s="302">
        <v>5.7662493980583438</v>
      </c>
      <c r="C170" s="302">
        <v>5.7625142068009403</v>
      </c>
      <c r="D170" s="302">
        <v>0.20704863100350454</v>
      </c>
      <c r="E170" s="302">
        <f t="shared" si="77"/>
        <v>11.735812235862788</v>
      </c>
      <c r="F170" s="303"/>
      <c r="G170" s="302">
        <v>4.6856035522267359</v>
      </c>
      <c r="H170" s="302">
        <v>4.9590478002324136</v>
      </c>
      <c r="I170" s="302">
        <v>0.12875030185548528</v>
      </c>
      <c r="J170" s="302">
        <f t="shared" si="80"/>
        <v>9.7734016543146343</v>
      </c>
      <c r="K170" s="303"/>
      <c r="L170" s="302">
        <v>4.1581977196164681</v>
      </c>
      <c r="M170" s="302">
        <v>3.6928149429362165</v>
      </c>
      <c r="N170" s="302">
        <v>0.16780104681465383</v>
      </c>
      <c r="O170" s="302">
        <f t="shared" si="79"/>
        <v>8.0188137093673379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61.508604696869277</v>
      </c>
      <c r="C172" s="311">
        <f t="shared" ref="C172:E172" si="81">SUM(C162:C170)</f>
        <v>40.818702041715227</v>
      </c>
      <c r="D172" s="311">
        <f t="shared" si="81"/>
        <v>8.8326932614155549</v>
      </c>
      <c r="E172" s="311">
        <f t="shared" si="81"/>
        <v>111.16000000000008</v>
      </c>
      <c r="F172" s="311"/>
      <c r="G172" s="311">
        <f t="shared" ref="G172:J172" si="82">SUM(G162:G170)</f>
        <v>63.216755082811567</v>
      </c>
      <c r="H172" s="311">
        <f t="shared" si="82"/>
        <v>41.795338364380086</v>
      </c>
      <c r="I172" s="311">
        <f t="shared" si="82"/>
        <v>7.0269065528084633</v>
      </c>
      <c r="J172" s="311">
        <f t="shared" si="82"/>
        <v>112.0390000000001</v>
      </c>
      <c r="K172" s="311"/>
      <c r="L172" s="311">
        <f t="shared" ref="L172:O172" si="83">SUM(L162:L170)</f>
        <v>68.337566455385272</v>
      </c>
      <c r="M172" s="311">
        <f t="shared" si="83"/>
        <v>39.029612339654037</v>
      </c>
      <c r="N172" s="311">
        <f t="shared" si="83"/>
        <v>7.5668212049605383</v>
      </c>
      <c r="O172" s="311">
        <f t="shared" si="83"/>
        <v>114.93399999999987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1.422077933714389</v>
      </c>
      <c r="C179" s="302">
        <v>9.3375368701175535E-2</v>
      </c>
      <c r="D179" s="302">
        <v>0.31913559338154657</v>
      </c>
      <c r="E179" s="302">
        <f>SUM(B179:D179)</f>
        <v>1.834588895797111</v>
      </c>
      <c r="F179" s="303"/>
      <c r="G179" s="302">
        <v>2.1176424189238063</v>
      </c>
      <c r="H179" s="302">
        <v>0.19422003911057845</v>
      </c>
      <c r="I179" s="302">
        <v>0.73022128642102624</v>
      </c>
      <c r="J179" s="302">
        <f>SUM(G179:I179)</f>
        <v>3.042083744455411</v>
      </c>
      <c r="K179" s="303"/>
      <c r="L179" s="302">
        <v>2.4183731447747494</v>
      </c>
      <c r="M179" s="302">
        <v>0.25205741072788151</v>
      </c>
      <c r="N179" s="302">
        <v>0.76246248904980285</v>
      </c>
      <c r="O179" s="302">
        <f>SUM(L179:N179)</f>
        <v>3.4328930445524337</v>
      </c>
    </row>
    <row r="180" spans="1:15" s="236" customFormat="1" x14ac:dyDescent="0.2">
      <c r="A180" s="237" t="str">
        <f>name!E$5</f>
        <v>Professional occupations</v>
      </c>
      <c r="B180" s="302">
        <v>1.1556120878073162</v>
      </c>
      <c r="C180" s="302">
        <v>9.5963190517035862E-2</v>
      </c>
      <c r="D180" s="302">
        <v>0.1090989051823866</v>
      </c>
      <c r="E180" s="302">
        <f t="shared" ref="E180:E187" si="84">SUM(B180:D180)</f>
        <v>1.3606741835067386</v>
      </c>
      <c r="F180" s="303"/>
      <c r="G180" s="302">
        <v>1.9898207569316246</v>
      </c>
      <c r="H180" s="302">
        <v>0.22356668410035643</v>
      </c>
      <c r="I180" s="302">
        <v>0.21939686817073398</v>
      </c>
      <c r="J180" s="302">
        <f t="shared" ref="J180:J182" si="85">SUM(G180:I180)</f>
        <v>2.4327843092027153</v>
      </c>
      <c r="K180" s="303"/>
      <c r="L180" s="302">
        <v>2.6654250087323454</v>
      </c>
      <c r="M180" s="302">
        <v>0.39170583702328038</v>
      </c>
      <c r="N180" s="302">
        <v>0.19036736621719427</v>
      </c>
      <c r="O180" s="302">
        <f t="shared" ref="O180:O187" si="86">SUM(L180:N180)</f>
        <v>3.24749821197282</v>
      </c>
    </row>
    <row r="181" spans="1:15" s="236" customFormat="1" x14ac:dyDescent="0.2">
      <c r="A181" s="237" t="str">
        <f>name!E$6</f>
        <v>Associate professional occupations</v>
      </c>
      <c r="B181" s="302">
        <v>1.1128758287677687</v>
      </c>
      <c r="C181" s="302">
        <v>0.12003948518960023</v>
      </c>
      <c r="D181" s="302">
        <v>6.2928551380366363E-2</v>
      </c>
      <c r="E181" s="302">
        <f t="shared" si="84"/>
        <v>1.2958438653377353</v>
      </c>
      <c r="F181" s="303"/>
      <c r="G181" s="302">
        <v>1.7173630854377138</v>
      </c>
      <c r="H181" s="302">
        <v>0.22511440659820822</v>
      </c>
      <c r="I181" s="302">
        <v>0.15310950776127227</v>
      </c>
      <c r="J181" s="302">
        <f t="shared" si="85"/>
        <v>2.0955869997971943</v>
      </c>
      <c r="K181" s="303"/>
      <c r="L181" s="302">
        <v>1.8818646499865876</v>
      </c>
      <c r="M181" s="302">
        <v>0.29322382529997043</v>
      </c>
      <c r="N181" s="302">
        <v>0.13280815644048374</v>
      </c>
      <c r="O181" s="302">
        <f t="shared" si="86"/>
        <v>2.3078966317270422</v>
      </c>
    </row>
    <row r="182" spans="1:15" s="236" customFormat="1" x14ac:dyDescent="0.2">
      <c r="A182" s="237" t="str">
        <f>name!E$7</f>
        <v>Administrative and secretarial occupations</v>
      </c>
      <c r="B182" s="302">
        <v>1.5941469883644488</v>
      </c>
      <c r="C182" s="302">
        <v>0.5545867525390914</v>
      </c>
      <c r="D182" s="302">
        <v>4.3970609288396093E-2</v>
      </c>
      <c r="E182" s="302">
        <f t="shared" si="84"/>
        <v>2.1927043501919363</v>
      </c>
      <c r="F182" s="303"/>
      <c r="G182" s="302">
        <v>2.2608511450485826</v>
      </c>
      <c r="H182" s="302">
        <v>0.70810305943855179</v>
      </c>
      <c r="I182" s="302">
        <v>0.1267593975087519</v>
      </c>
      <c r="J182" s="302">
        <f t="shared" si="85"/>
        <v>3.0957136019958864</v>
      </c>
      <c r="K182" s="303"/>
      <c r="L182" s="302">
        <v>2.2348393864335354</v>
      </c>
      <c r="M182" s="302">
        <v>0.60328405713868916</v>
      </c>
      <c r="N182" s="302">
        <v>9.949048941536015E-2</v>
      </c>
      <c r="O182" s="302">
        <f t="shared" si="86"/>
        <v>2.9376139329875848</v>
      </c>
    </row>
    <row r="183" spans="1:15" s="236" customFormat="1" x14ac:dyDescent="0.2">
      <c r="A183" s="237" t="str">
        <f>name!E$8</f>
        <v>Skilled trades occupations</v>
      </c>
      <c r="B183" s="302">
        <v>0.82914812582228792</v>
      </c>
      <c r="C183" s="302">
        <v>0.15357364648829674</v>
      </c>
      <c r="D183" s="302">
        <v>0.34724238212578151</v>
      </c>
      <c r="E183" s="302">
        <f t="shared" si="84"/>
        <v>1.3299641544363663</v>
      </c>
      <c r="F183" s="303"/>
      <c r="G183" s="302">
        <v>0.84601630549924856</v>
      </c>
      <c r="H183" s="302">
        <v>0.16739946619012372</v>
      </c>
      <c r="I183" s="302">
        <v>0.3744675462123993</v>
      </c>
      <c r="J183" s="302">
        <f>SUM(G183:I183)</f>
        <v>1.3878833179017716</v>
      </c>
      <c r="K183" s="303"/>
      <c r="L183" s="302">
        <v>0.78638070789490278</v>
      </c>
      <c r="M183" s="302">
        <v>0.25268959790611617</v>
      </c>
      <c r="N183" s="302">
        <v>0.38200118599780658</v>
      </c>
      <c r="O183" s="302">
        <f t="shared" si="86"/>
        <v>1.4210714917988254</v>
      </c>
    </row>
    <row r="184" spans="1:15" s="236" customFormat="1" x14ac:dyDescent="0.2">
      <c r="A184" s="237" t="str">
        <f>name!E$9</f>
        <v>Caring, leisure and other service occupations</v>
      </c>
      <c r="B184" s="302">
        <v>0.78432959772171595</v>
      </c>
      <c r="C184" s="302">
        <v>0.48535709909187241</v>
      </c>
      <c r="D184" s="302">
        <v>9.9995832180233682E-2</v>
      </c>
      <c r="E184" s="302">
        <f t="shared" si="84"/>
        <v>1.3696825289938219</v>
      </c>
      <c r="F184" s="303"/>
      <c r="G184" s="302">
        <v>1.0011692760790298</v>
      </c>
      <c r="H184" s="302">
        <v>0.59455781114666961</v>
      </c>
      <c r="I184" s="302">
        <v>0.23851944264492847</v>
      </c>
      <c r="J184" s="302">
        <f t="shared" ref="J184:J187" si="87">SUM(G184:I184)</f>
        <v>1.8342465298706279</v>
      </c>
      <c r="K184" s="303"/>
      <c r="L184" s="302">
        <v>1.1631373649507735</v>
      </c>
      <c r="M184" s="302">
        <v>0.67013157601785456</v>
      </c>
      <c r="N184" s="302">
        <v>0.281844240727471</v>
      </c>
      <c r="O184" s="302">
        <f t="shared" si="86"/>
        <v>2.1151131816960991</v>
      </c>
    </row>
    <row r="185" spans="1:15" s="236" customFormat="1" x14ac:dyDescent="0.2">
      <c r="A185" s="237" t="str">
        <f>name!E$10</f>
        <v>Sales and customer service occupations</v>
      </c>
      <c r="B185" s="302">
        <v>0.52496627242064187</v>
      </c>
      <c r="C185" s="302">
        <v>0.17358845641919185</v>
      </c>
      <c r="D185" s="302">
        <v>5.7883547621120447E-2</v>
      </c>
      <c r="E185" s="302">
        <f t="shared" si="84"/>
        <v>0.75643827646095418</v>
      </c>
      <c r="F185" s="303"/>
      <c r="G185" s="302">
        <v>0.71060925370939165</v>
      </c>
      <c r="H185" s="302">
        <v>0.24777150080821059</v>
      </c>
      <c r="I185" s="302">
        <v>9.5253190177384595E-2</v>
      </c>
      <c r="J185" s="302">
        <f t="shared" si="87"/>
        <v>1.0536339446949867</v>
      </c>
      <c r="K185" s="303"/>
      <c r="L185" s="302">
        <v>0.84988785680811652</v>
      </c>
      <c r="M185" s="302">
        <v>0.3969994095195592</v>
      </c>
      <c r="N185" s="302">
        <v>8.7856746058093196E-2</v>
      </c>
      <c r="O185" s="302">
        <f t="shared" si="86"/>
        <v>1.334744012385769</v>
      </c>
    </row>
    <row r="186" spans="1:15" s="236" customFormat="1" x14ac:dyDescent="0.2">
      <c r="A186" s="237" t="str">
        <f>name!E$11</f>
        <v>Process, plant and machine operatives</v>
      </c>
      <c r="B186" s="302">
        <v>5.2789761567718685</v>
      </c>
      <c r="C186" s="302">
        <v>0.82092025406038216</v>
      </c>
      <c r="D186" s="302">
        <v>2.1698649237165881</v>
      </c>
      <c r="E186" s="302">
        <f t="shared" si="84"/>
        <v>8.2697613345488392</v>
      </c>
      <c r="F186" s="303"/>
      <c r="G186" s="302">
        <v>5.6393600834770865</v>
      </c>
      <c r="H186" s="302">
        <v>1.1462589635758043</v>
      </c>
      <c r="I186" s="302">
        <v>3.6383363867635259</v>
      </c>
      <c r="J186" s="302">
        <f t="shared" si="87"/>
        <v>10.423955433816417</v>
      </c>
      <c r="K186" s="303"/>
      <c r="L186" s="302">
        <v>6.1518162277896655</v>
      </c>
      <c r="M186" s="302">
        <v>1.4397518099577038</v>
      </c>
      <c r="N186" s="302">
        <v>4.4876800937729229</v>
      </c>
      <c r="O186" s="302">
        <f t="shared" si="86"/>
        <v>12.079248131520291</v>
      </c>
    </row>
    <row r="187" spans="1:15" s="236" customFormat="1" x14ac:dyDescent="0.2">
      <c r="A187" s="237" t="str">
        <f>name!E$12</f>
        <v>Elementary occupations</v>
      </c>
      <c r="B187" s="302">
        <v>3.0192153840320217</v>
      </c>
      <c r="C187" s="302">
        <v>0.64805725086700217</v>
      </c>
      <c r="D187" s="302">
        <v>0.101069775827463</v>
      </c>
      <c r="E187" s="302">
        <f t="shared" si="84"/>
        <v>3.7683424107264867</v>
      </c>
      <c r="F187" s="303"/>
      <c r="G187" s="302">
        <v>3.0797800913867137</v>
      </c>
      <c r="H187" s="302">
        <v>0.70700869561514368</v>
      </c>
      <c r="I187" s="302">
        <v>0.15532333126316886</v>
      </c>
      <c r="J187" s="302">
        <f t="shared" si="87"/>
        <v>3.9421121182650265</v>
      </c>
      <c r="K187" s="303"/>
      <c r="L187" s="302">
        <v>2.6195660359523467</v>
      </c>
      <c r="M187" s="302">
        <v>0.64244585062606208</v>
      </c>
      <c r="N187" s="302">
        <v>0.17490947478069149</v>
      </c>
      <c r="O187" s="302">
        <f t="shared" si="86"/>
        <v>3.4369213613591003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15.721348375422457</v>
      </c>
      <c r="C189" s="311">
        <f t="shared" ref="C189:E189" si="88">SUM(C179:C187)</f>
        <v>3.1454615038736486</v>
      </c>
      <c r="D189" s="311">
        <f t="shared" si="88"/>
        <v>3.3111901207038823</v>
      </c>
      <c r="E189" s="311">
        <f t="shared" si="88"/>
        <v>22.17799999999999</v>
      </c>
      <c r="F189" s="311"/>
      <c r="G189" s="311">
        <f t="shared" ref="G189:J189" si="89">SUM(G179:G187)</f>
        <v>19.362612416493196</v>
      </c>
      <c r="H189" s="311">
        <f t="shared" si="89"/>
        <v>4.2140006265836467</v>
      </c>
      <c r="I189" s="311">
        <f t="shared" si="89"/>
        <v>5.7313869569231919</v>
      </c>
      <c r="J189" s="311">
        <f t="shared" si="89"/>
        <v>29.308000000000035</v>
      </c>
      <c r="K189" s="311"/>
      <c r="L189" s="311">
        <f t="shared" ref="L189:O189" si="90">SUM(L179:L187)</f>
        <v>20.771290383323024</v>
      </c>
      <c r="M189" s="311">
        <f t="shared" si="90"/>
        <v>4.9422893742171174</v>
      </c>
      <c r="N189" s="311">
        <f t="shared" si="90"/>
        <v>6.5994202424598258</v>
      </c>
      <c r="O189" s="311">
        <f t="shared" si="90"/>
        <v>32.312999999999967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1.746279092244915</v>
      </c>
      <c r="C196" s="302">
        <v>0.24300295546766743</v>
      </c>
      <c r="D196" s="302">
        <v>0.88660234828847961</v>
      </c>
      <c r="E196" s="302">
        <f>SUM(B196:D196)</f>
        <v>2.8758843960010618</v>
      </c>
      <c r="F196" s="303"/>
      <c r="G196" s="302">
        <v>1.987589812884758</v>
      </c>
      <c r="H196" s="302">
        <v>0.5011084246391766</v>
      </c>
      <c r="I196" s="302">
        <v>1.3610422625818928</v>
      </c>
      <c r="J196" s="302">
        <f>SUM(G196:I196)</f>
        <v>3.8497405001058276</v>
      </c>
      <c r="K196" s="303"/>
      <c r="L196" s="302">
        <v>2.7462341112123356</v>
      </c>
      <c r="M196" s="302">
        <v>0.80623969232289838</v>
      </c>
      <c r="N196" s="302">
        <v>1.8614274701284843</v>
      </c>
      <c r="O196" s="302">
        <f>SUM(L196:N196)</f>
        <v>5.4139012736637184</v>
      </c>
    </row>
    <row r="197" spans="1:15" s="236" customFormat="1" x14ac:dyDescent="0.2">
      <c r="A197" s="237" t="str">
        <f>name!E$5</f>
        <v>Professional occupations</v>
      </c>
      <c r="B197" s="302">
        <v>0.61387803688408371</v>
      </c>
      <c r="C197" s="302">
        <v>0.12456894725926827</v>
      </c>
      <c r="D197" s="302">
        <v>7.222596929846567E-2</v>
      </c>
      <c r="E197" s="302">
        <f t="shared" ref="E197:E204" si="91">SUM(B197:D197)</f>
        <v>0.81067295344181767</v>
      </c>
      <c r="F197" s="303"/>
      <c r="G197" s="302">
        <v>0.84458268009246062</v>
      </c>
      <c r="H197" s="302">
        <v>0.26465211010377893</v>
      </c>
      <c r="I197" s="302">
        <v>0.10667192894219722</v>
      </c>
      <c r="J197" s="302">
        <f t="shared" ref="J197:J199" si="92">SUM(G197:I197)</f>
        <v>1.2159067191384367</v>
      </c>
      <c r="K197" s="303"/>
      <c r="L197" s="302">
        <v>1.1231447226980604</v>
      </c>
      <c r="M197" s="302">
        <v>0.37112176469953345</v>
      </c>
      <c r="N197" s="302">
        <v>7.610288024682238E-2</v>
      </c>
      <c r="O197" s="302">
        <f t="shared" ref="O197:O204" si="93">SUM(L197:N197)</f>
        <v>1.5703693676444164</v>
      </c>
    </row>
    <row r="198" spans="1:15" s="236" customFormat="1" x14ac:dyDescent="0.2">
      <c r="A198" s="237" t="str">
        <f>name!E$6</f>
        <v>Associate professional occupations</v>
      </c>
      <c r="B198" s="302">
        <v>0.59242919594197807</v>
      </c>
      <c r="C198" s="302">
        <v>0.36247066458154875</v>
      </c>
      <c r="D198" s="302">
        <v>3.8104996145554175E-2</v>
      </c>
      <c r="E198" s="302">
        <f t="shared" si="91"/>
        <v>0.993004856669081</v>
      </c>
      <c r="F198" s="303"/>
      <c r="G198" s="302">
        <v>0.74191974885687573</v>
      </c>
      <c r="H198" s="302">
        <v>0.57195865420955216</v>
      </c>
      <c r="I198" s="302">
        <v>5.5404041095653882E-2</v>
      </c>
      <c r="J198" s="302">
        <f t="shared" si="92"/>
        <v>1.3692824441620817</v>
      </c>
      <c r="K198" s="303"/>
      <c r="L198" s="302">
        <v>0.89675358124542337</v>
      </c>
      <c r="M198" s="302">
        <v>0.77076239910497979</v>
      </c>
      <c r="N198" s="302">
        <v>4.3515106049555212E-2</v>
      </c>
      <c r="O198" s="302">
        <f t="shared" si="93"/>
        <v>1.7110310863999583</v>
      </c>
    </row>
    <row r="199" spans="1:15" s="236" customFormat="1" x14ac:dyDescent="0.2">
      <c r="A199" s="237" t="str">
        <f>name!E$7</f>
        <v>Administrative and secretarial occupations</v>
      </c>
      <c r="B199" s="302">
        <v>1.1786105941092273</v>
      </c>
      <c r="C199" s="302">
        <v>0.44415330236764511</v>
      </c>
      <c r="D199" s="302">
        <v>9.7525680516828486E-3</v>
      </c>
      <c r="E199" s="302">
        <f t="shared" si="91"/>
        <v>1.6325164645285553</v>
      </c>
      <c r="F199" s="303"/>
      <c r="G199" s="302">
        <v>1.2231614385497658</v>
      </c>
      <c r="H199" s="302">
        <v>0.67970831077475891</v>
      </c>
      <c r="I199" s="302">
        <v>1.9891270083038766E-2</v>
      </c>
      <c r="J199" s="302">
        <f t="shared" si="92"/>
        <v>1.9227610194075633</v>
      </c>
      <c r="K199" s="303"/>
      <c r="L199" s="302">
        <v>1.4916982551075202</v>
      </c>
      <c r="M199" s="302">
        <v>0.74749933046634287</v>
      </c>
      <c r="N199" s="302">
        <v>1.54447745324039E-2</v>
      </c>
      <c r="O199" s="302">
        <f t="shared" si="93"/>
        <v>2.2546423601062671</v>
      </c>
    </row>
    <row r="200" spans="1:15" s="236" customFormat="1" x14ac:dyDescent="0.2">
      <c r="A200" s="237" t="str">
        <f>name!E$8</f>
        <v>Skilled trades occupations</v>
      </c>
      <c r="B200" s="302">
        <v>4.3905165610118555</v>
      </c>
      <c r="C200" s="302">
        <v>1.479984910515006</v>
      </c>
      <c r="D200" s="302">
        <v>0.33109103310765098</v>
      </c>
      <c r="E200" s="302">
        <f t="shared" si="91"/>
        <v>6.2015925046345117</v>
      </c>
      <c r="F200" s="303"/>
      <c r="G200" s="302">
        <v>3.2094483169396768</v>
      </c>
      <c r="H200" s="302">
        <v>1.5155143341621091</v>
      </c>
      <c r="I200" s="302">
        <v>0.59635317142984567</v>
      </c>
      <c r="J200" s="302">
        <f>SUM(G200:I200)</f>
        <v>5.3213158225316315</v>
      </c>
      <c r="K200" s="303"/>
      <c r="L200" s="302">
        <v>3.0796596205669462</v>
      </c>
      <c r="M200" s="302">
        <v>1.5719812543099105</v>
      </c>
      <c r="N200" s="302">
        <v>0.62654277573376671</v>
      </c>
      <c r="O200" s="302">
        <f t="shared" si="93"/>
        <v>5.2781836506106234</v>
      </c>
    </row>
    <row r="201" spans="1:15" s="236" customFormat="1" x14ac:dyDescent="0.2">
      <c r="A201" s="237" t="str">
        <f>name!E$9</f>
        <v>Caring, leisure and other service occupations</v>
      </c>
      <c r="B201" s="302">
        <v>0.68930038746378453</v>
      </c>
      <c r="C201" s="302">
        <v>0.78697371119402082</v>
      </c>
      <c r="D201" s="302">
        <v>4.2519498657723004E-2</v>
      </c>
      <c r="E201" s="302">
        <f t="shared" si="91"/>
        <v>1.5187935973155284</v>
      </c>
      <c r="F201" s="303"/>
      <c r="G201" s="302">
        <v>0.67801531723014152</v>
      </c>
      <c r="H201" s="302">
        <v>0.95737380638941927</v>
      </c>
      <c r="I201" s="302">
        <v>0.11773457480448411</v>
      </c>
      <c r="J201" s="302">
        <f t="shared" ref="J201:J204" si="94">SUM(G201:I201)</f>
        <v>1.7531236984240448</v>
      </c>
      <c r="K201" s="303"/>
      <c r="L201" s="302">
        <v>0.8145816626884762</v>
      </c>
      <c r="M201" s="302">
        <v>1.0705522817554565</v>
      </c>
      <c r="N201" s="302">
        <v>0.18544003265195991</v>
      </c>
      <c r="O201" s="302">
        <f t="shared" si="93"/>
        <v>2.0705739770958926</v>
      </c>
    </row>
    <row r="202" spans="1:15" s="236" customFormat="1" x14ac:dyDescent="0.2">
      <c r="A202" s="237" t="str">
        <f>name!E$10</f>
        <v>Sales and customer service occupations</v>
      </c>
      <c r="B202" s="302">
        <v>0.52142776715290096</v>
      </c>
      <c r="C202" s="302">
        <v>1.5762401844056715</v>
      </c>
      <c r="D202" s="302">
        <v>0.31275658614155349</v>
      </c>
      <c r="E202" s="302">
        <f t="shared" si="91"/>
        <v>2.4104245377001257</v>
      </c>
      <c r="F202" s="303"/>
      <c r="G202" s="302">
        <v>0.51363818727384725</v>
      </c>
      <c r="H202" s="302">
        <v>2.1074705773138183</v>
      </c>
      <c r="I202" s="302">
        <v>0.38403010910859281</v>
      </c>
      <c r="J202" s="302">
        <f t="shared" si="94"/>
        <v>3.0051388736962585</v>
      </c>
      <c r="K202" s="303"/>
      <c r="L202" s="302">
        <v>0.63965738693912222</v>
      </c>
      <c r="M202" s="302">
        <v>2.7608122020592099</v>
      </c>
      <c r="N202" s="302">
        <v>0.32329647016964225</v>
      </c>
      <c r="O202" s="302">
        <f t="shared" si="93"/>
        <v>3.7237660591679744</v>
      </c>
    </row>
    <row r="203" spans="1:15" s="236" customFormat="1" x14ac:dyDescent="0.2">
      <c r="A203" s="237" t="str">
        <f>name!E$11</f>
        <v>Process, plant and machine operatives</v>
      </c>
      <c r="B203" s="302">
        <v>0.44861975213219751</v>
      </c>
      <c r="C203" s="302">
        <v>0.51694736857939327</v>
      </c>
      <c r="D203" s="302">
        <v>4.9079689635397938E-2</v>
      </c>
      <c r="E203" s="302">
        <f t="shared" si="91"/>
        <v>1.0146468103469888</v>
      </c>
      <c r="F203" s="303"/>
      <c r="G203" s="302">
        <v>0.35091357034463416</v>
      </c>
      <c r="H203" s="302">
        <v>0.73126890523178423</v>
      </c>
      <c r="I203" s="302">
        <v>7.2201256697334459E-2</v>
      </c>
      <c r="J203" s="302">
        <f t="shared" si="94"/>
        <v>1.1543837322737529</v>
      </c>
      <c r="K203" s="303"/>
      <c r="L203" s="302">
        <v>0.46660417073150634</v>
      </c>
      <c r="M203" s="302">
        <v>1.1677075621193511</v>
      </c>
      <c r="N203" s="302">
        <v>9.4037638563300899E-2</v>
      </c>
      <c r="O203" s="302">
        <f t="shared" si="93"/>
        <v>1.7283493714141582</v>
      </c>
    </row>
    <row r="204" spans="1:15" s="236" customFormat="1" x14ac:dyDescent="0.2">
      <c r="A204" s="237" t="str">
        <f>name!E$12</f>
        <v>Elementary occupations</v>
      </c>
      <c r="B204" s="302">
        <v>4.5230833496716691</v>
      </c>
      <c r="C204" s="302">
        <v>14.874144797956051</v>
      </c>
      <c r="D204" s="302">
        <v>7.5235731734597577E-2</v>
      </c>
      <c r="E204" s="302">
        <f t="shared" si="91"/>
        <v>19.472463879362319</v>
      </c>
      <c r="F204" s="303"/>
      <c r="G204" s="302">
        <v>4.185533028421772</v>
      </c>
      <c r="H204" s="302">
        <v>16.859422834230827</v>
      </c>
      <c r="I204" s="302">
        <v>0.12239132760777767</v>
      </c>
      <c r="J204" s="302">
        <f t="shared" si="94"/>
        <v>21.167347190260376</v>
      </c>
      <c r="K204" s="303"/>
      <c r="L204" s="302">
        <v>4.8914342427746798</v>
      </c>
      <c r="M204" s="302">
        <v>18.590710990158911</v>
      </c>
      <c r="N204" s="302">
        <v>0.15703762096334323</v>
      </c>
      <c r="O204" s="302">
        <f t="shared" si="93"/>
        <v>23.639182853896934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14.70414473661261</v>
      </c>
      <c r="C206" s="311">
        <f t="shared" ref="C206:E206" si="95">SUM(C196:C204)</f>
        <v>20.408486842326273</v>
      </c>
      <c r="D206" s="311">
        <f t="shared" si="95"/>
        <v>1.8173684210611054</v>
      </c>
      <c r="E206" s="311">
        <f t="shared" si="95"/>
        <v>36.929999999999993</v>
      </c>
      <c r="F206" s="311"/>
      <c r="G206" s="311">
        <f t="shared" ref="G206:J206" si="96">SUM(G196:G204)</f>
        <v>13.734802100593932</v>
      </c>
      <c r="H206" s="311">
        <f t="shared" si="96"/>
        <v>24.188477957055227</v>
      </c>
      <c r="I206" s="311">
        <f t="shared" si="96"/>
        <v>2.835719942350817</v>
      </c>
      <c r="J206" s="311">
        <f t="shared" si="96"/>
        <v>40.758999999999972</v>
      </c>
      <c r="K206" s="311"/>
      <c r="L206" s="311">
        <f t="shared" ref="L206:O206" si="97">SUM(L196:L204)</f>
        <v>16.14976775396407</v>
      </c>
      <c r="M206" s="311">
        <f t="shared" si="97"/>
        <v>27.857387476996593</v>
      </c>
      <c r="N206" s="311">
        <f t="shared" si="97"/>
        <v>3.3828447690392793</v>
      </c>
      <c r="O206" s="311">
        <f t="shared" si="97"/>
        <v>47.389999999999944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0.90204085583409721</v>
      </c>
      <c r="C213" s="302">
        <v>0.24050383196673017</v>
      </c>
      <c r="D213" s="302">
        <v>0.31175534210181788</v>
      </c>
      <c r="E213" s="302">
        <f>SUM(B213:D213)</f>
        <v>1.4543000299026452</v>
      </c>
      <c r="F213" s="303"/>
      <c r="G213" s="302">
        <v>1.0471382318417841</v>
      </c>
      <c r="H213" s="302">
        <v>0.26088049167898986</v>
      </c>
      <c r="I213" s="302">
        <v>0.33363700291095633</v>
      </c>
      <c r="J213" s="302">
        <f>SUM(G213:I213)</f>
        <v>1.6416557264317304</v>
      </c>
      <c r="K213" s="303"/>
      <c r="L213" s="302">
        <v>1.0843513167465522</v>
      </c>
      <c r="M213" s="302">
        <v>0.3136172653874984</v>
      </c>
      <c r="N213" s="302">
        <v>0.35203054139837398</v>
      </c>
      <c r="O213" s="302">
        <f>SUM(L213:N213)</f>
        <v>1.7499991235324246</v>
      </c>
    </row>
    <row r="214" spans="1:15" s="236" customFormat="1" x14ac:dyDescent="0.2">
      <c r="A214" s="237" t="str">
        <f>name!E$5</f>
        <v>Professional occupations</v>
      </c>
      <c r="B214" s="302">
        <v>1.0675347135334847</v>
      </c>
      <c r="C214" s="302">
        <v>0.2357026977744302</v>
      </c>
      <c r="D214" s="302">
        <v>0.53000274548452164</v>
      </c>
      <c r="E214" s="302">
        <f t="shared" ref="E214:E221" si="98">SUM(B214:D214)</f>
        <v>1.8332401567924368</v>
      </c>
      <c r="F214" s="303"/>
      <c r="G214" s="302">
        <v>1.5072413629891963</v>
      </c>
      <c r="H214" s="302">
        <v>0.27701917335570225</v>
      </c>
      <c r="I214" s="302">
        <v>0.51621404631510526</v>
      </c>
      <c r="J214" s="302">
        <f t="shared" ref="J214:J216" si="99">SUM(G214:I214)</f>
        <v>2.3004745826600037</v>
      </c>
      <c r="K214" s="303"/>
      <c r="L214" s="302">
        <v>1.5893463265478747</v>
      </c>
      <c r="M214" s="302">
        <v>0.35134295120020731</v>
      </c>
      <c r="N214" s="302">
        <v>0.42360227834122632</v>
      </c>
      <c r="O214" s="302">
        <f t="shared" ref="O214:O221" si="100">SUM(L214:N214)</f>
        <v>2.3642915560893085</v>
      </c>
    </row>
    <row r="215" spans="1:15" s="236" customFormat="1" x14ac:dyDescent="0.2">
      <c r="A215" s="237" t="str">
        <f>name!E$6</f>
        <v>Associate professional occupations</v>
      </c>
      <c r="B215" s="302">
        <v>0.91369249018795473</v>
      </c>
      <c r="C215" s="302">
        <v>0.31578471163830241</v>
      </c>
      <c r="D215" s="302">
        <v>1.1498657692802445</v>
      </c>
      <c r="E215" s="302">
        <f t="shared" si="98"/>
        <v>2.3793429711065017</v>
      </c>
      <c r="F215" s="303"/>
      <c r="G215" s="302">
        <v>1.2005024327379326</v>
      </c>
      <c r="H215" s="302">
        <v>0.30388670531995854</v>
      </c>
      <c r="I215" s="302">
        <v>0.87675239350903489</v>
      </c>
      <c r="J215" s="302">
        <f t="shared" si="99"/>
        <v>2.381141531566926</v>
      </c>
      <c r="K215" s="303"/>
      <c r="L215" s="302">
        <v>1.1358158647927561</v>
      </c>
      <c r="M215" s="302">
        <v>0.29898404317745797</v>
      </c>
      <c r="N215" s="302">
        <v>0.82620423360517725</v>
      </c>
      <c r="O215" s="302">
        <f t="shared" si="100"/>
        <v>2.2610041415753912</v>
      </c>
    </row>
    <row r="216" spans="1:15" s="236" customFormat="1" x14ac:dyDescent="0.2">
      <c r="A216" s="237" t="str">
        <f>name!E$7</f>
        <v>Administrative and secretarial occupations</v>
      </c>
      <c r="B216" s="302">
        <v>0.38892316109296893</v>
      </c>
      <c r="C216" s="302">
        <v>0.38639414662705834</v>
      </c>
      <c r="D216" s="302">
        <v>8.0983584779872692E-2</v>
      </c>
      <c r="E216" s="302">
        <f t="shared" si="98"/>
        <v>0.85630089249989993</v>
      </c>
      <c r="F216" s="303"/>
      <c r="G216" s="302">
        <v>0.42743347555773337</v>
      </c>
      <c r="H216" s="302">
        <v>0.28246654077943528</v>
      </c>
      <c r="I216" s="302">
        <v>4.9471024679394023E-2</v>
      </c>
      <c r="J216" s="302">
        <f t="shared" si="99"/>
        <v>0.75937104101656272</v>
      </c>
      <c r="K216" s="303"/>
      <c r="L216" s="302">
        <v>0.25533721840350931</v>
      </c>
      <c r="M216" s="302">
        <v>0.18114779700443273</v>
      </c>
      <c r="N216" s="302">
        <v>3.9447523634369604E-2</v>
      </c>
      <c r="O216" s="302">
        <f t="shared" si="100"/>
        <v>0.47593253904231164</v>
      </c>
    </row>
    <row r="217" spans="1:15" s="236" customFormat="1" x14ac:dyDescent="0.2">
      <c r="A217" s="237" t="str">
        <f>name!E$8</f>
        <v>Skilled trades occupations</v>
      </c>
      <c r="B217" s="302">
        <v>0.4308401723036262</v>
      </c>
      <c r="C217" s="302">
        <v>0.11676175055049207</v>
      </c>
      <c r="D217" s="302">
        <v>0.21096762246559986</v>
      </c>
      <c r="E217" s="302">
        <f t="shared" si="98"/>
        <v>0.7585695453197181</v>
      </c>
      <c r="F217" s="303"/>
      <c r="G217" s="302">
        <v>0.38224970474061892</v>
      </c>
      <c r="H217" s="302">
        <v>8.0599489901966817E-2</v>
      </c>
      <c r="I217" s="302">
        <v>0.18132541895999821</v>
      </c>
      <c r="J217" s="302">
        <f>SUM(G217:I217)</f>
        <v>0.64417461360258388</v>
      </c>
      <c r="K217" s="303"/>
      <c r="L217" s="302">
        <v>0.25697064505080713</v>
      </c>
      <c r="M217" s="302">
        <v>0.11032749304768863</v>
      </c>
      <c r="N217" s="302">
        <v>0.18911476857166037</v>
      </c>
      <c r="O217" s="302">
        <f t="shared" si="100"/>
        <v>0.55641290667015619</v>
      </c>
    </row>
    <row r="218" spans="1:15" s="236" customFormat="1" x14ac:dyDescent="0.2">
      <c r="A218" s="237" t="str">
        <f>name!E$9</f>
        <v>Caring, leisure and other service occupations</v>
      </c>
      <c r="B218" s="302">
        <v>0.12834702674818621</v>
      </c>
      <c r="C218" s="302">
        <v>0.15972901562413738</v>
      </c>
      <c r="D218" s="302">
        <v>4.2857320318168024E-2</v>
      </c>
      <c r="E218" s="302">
        <f t="shared" si="98"/>
        <v>0.33093336269049162</v>
      </c>
      <c r="F218" s="303"/>
      <c r="G218" s="302">
        <v>0.11327779563397686</v>
      </c>
      <c r="H218" s="302">
        <v>0.10308001925290577</v>
      </c>
      <c r="I218" s="302">
        <v>2.9128152742497398E-2</v>
      </c>
      <c r="J218" s="302">
        <f t="shared" ref="J218:J221" si="101">SUM(G218:I218)</f>
        <v>0.24548596762938002</v>
      </c>
      <c r="K218" s="303"/>
      <c r="L218" s="302">
        <v>0.10862247067455055</v>
      </c>
      <c r="M218" s="302">
        <v>9.2253415566238603E-2</v>
      </c>
      <c r="N218" s="302">
        <v>3.680971267785231E-2</v>
      </c>
      <c r="O218" s="302">
        <f t="shared" si="100"/>
        <v>0.23768559891864149</v>
      </c>
    </row>
    <row r="219" spans="1:15" s="236" customFormat="1" x14ac:dyDescent="0.2">
      <c r="A219" s="237" t="str">
        <f>name!E$10</f>
        <v>Sales and customer service occupations</v>
      </c>
      <c r="B219" s="302">
        <v>0.25502572296991738</v>
      </c>
      <c r="C219" s="302">
        <v>0.15805389921742413</v>
      </c>
      <c r="D219" s="302">
        <v>6.8547577114490166E-2</v>
      </c>
      <c r="E219" s="302">
        <f t="shared" si="98"/>
        <v>0.48162719930183168</v>
      </c>
      <c r="F219" s="303"/>
      <c r="G219" s="302">
        <v>0.27394534261656073</v>
      </c>
      <c r="H219" s="302">
        <v>0.12105658233606807</v>
      </c>
      <c r="I219" s="302">
        <v>4.3967811867002556E-2</v>
      </c>
      <c r="J219" s="302">
        <f t="shared" si="101"/>
        <v>0.43896973681963136</v>
      </c>
      <c r="K219" s="303"/>
      <c r="L219" s="302">
        <v>0.27580675362244722</v>
      </c>
      <c r="M219" s="302">
        <v>0.12930261939763124</v>
      </c>
      <c r="N219" s="302">
        <v>3.6525531260063485E-2</v>
      </c>
      <c r="O219" s="302">
        <f t="shared" si="100"/>
        <v>0.4416349042801419</v>
      </c>
    </row>
    <row r="220" spans="1:15" s="236" customFormat="1" x14ac:dyDescent="0.2">
      <c r="A220" s="237" t="str">
        <f>name!E$11</f>
        <v>Process, plant and machine operatives</v>
      </c>
      <c r="B220" s="302">
        <v>0.11375641556268272</v>
      </c>
      <c r="C220" s="302">
        <v>6.9155266934666657E-2</v>
      </c>
      <c r="D220" s="302">
        <v>3.5470295151374245E-2</v>
      </c>
      <c r="E220" s="302">
        <f t="shared" si="98"/>
        <v>0.21838197764872364</v>
      </c>
      <c r="F220" s="303"/>
      <c r="G220" s="302">
        <v>9.5119752431981966E-2</v>
      </c>
      <c r="H220" s="302">
        <v>6.7310884733240497E-2</v>
      </c>
      <c r="I220" s="302">
        <v>3.9377840816552399E-2</v>
      </c>
      <c r="J220" s="302">
        <f t="shared" si="101"/>
        <v>0.20180847798177487</v>
      </c>
      <c r="K220" s="303"/>
      <c r="L220" s="302">
        <v>7.8799528157273521E-2</v>
      </c>
      <c r="M220" s="302">
        <v>8.5015832498469432E-2</v>
      </c>
      <c r="N220" s="302">
        <v>4.4603749462726473E-2</v>
      </c>
      <c r="O220" s="302">
        <f t="shared" si="100"/>
        <v>0.20841911011846942</v>
      </c>
    </row>
    <row r="221" spans="1:15" s="236" customFormat="1" x14ac:dyDescent="0.2">
      <c r="A221" s="237" t="str">
        <f>name!E$12</f>
        <v>Elementary occupations</v>
      </c>
      <c r="B221" s="302">
        <v>0.36071162382178446</v>
      </c>
      <c r="C221" s="302">
        <v>0.66585733671986036</v>
      </c>
      <c r="D221" s="302">
        <v>6.0734904196109482E-2</v>
      </c>
      <c r="E221" s="302">
        <f t="shared" si="98"/>
        <v>1.0873038647377542</v>
      </c>
      <c r="F221" s="303"/>
      <c r="G221" s="302">
        <v>0.27499666333492007</v>
      </c>
      <c r="H221" s="302">
        <v>0.40617630311570724</v>
      </c>
      <c r="I221" s="302">
        <v>3.3745355840778125E-2</v>
      </c>
      <c r="J221" s="302">
        <f t="shared" si="101"/>
        <v>0.71491832229140539</v>
      </c>
      <c r="K221" s="303"/>
      <c r="L221" s="302">
        <v>0.22980306967830624</v>
      </c>
      <c r="M221" s="302">
        <v>0.3435028754487392</v>
      </c>
      <c r="N221" s="302">
        <v>3.6314174646110545E-2</v>
      </c>
      <c r="O221" s="302">
        <f t="shared" si="100"/>
        <v>0.609620119773156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4.5608721820547027</v>
      </c>
      <c r="C223" s="311">
        <f t="shared" ref="C223:E223" si="102">SUM(C213:C221)</f>
        <v>2.3479426570531015</v>
      </c>
      <c r="D223" s="311">
        <f t="shared" si="102"/>
        <v>2.4911851608921989</v>
      </c>
      <c r="E223" s="311">
        <f t="shared" si="102"/>
        <v>9.4000000000000021</v>
      </c>
      <c r="F223" s="311"/>
      <c r="G223" s="311">
        <f t="shared" ref="G223:J223" si="103">SUM(G213:G221)</f>
        <v>5.3219047618847037</v>
      </c>
      <c r="H223" s="311">
        <f t="shared" si="103"/>
        <v>1.9024761904739744</v>
      </c>
      <c r="I223" s="311">
        <f t="shared" si="103"/>
        <v>2.1036190476413195</v>
      </c>
      <c r="J223" s="311">
        <f t="shared" si="103"/>
        <v>9.3279999999999976</v>
      </c>
      <c r="K223" s="311"/>
      <c r="L223" s="311">
        <f t="shared" ref="L223:O223" si="104">SUM(L213:L221)</f>
        <v>5.0148531936740772</v>
      </c>
      <c r="M223" s="311">
        <f t="shared" si="104"/>
        <v>1.9054942927283638</v>
      </c>
      <c r="N223" s="311">
        <f t="shared" si="104"/>
        <v>1.9846525135975606</v>
      </c>
      <c r="O223" s="311">
        <f t="shared" si="104"/>
        <v>8.9050000000000011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3.6280394481309952</v>
      </c>
      <c r="C230" s="302">
        <v>0.25877932992509373</v>
      </c>
      <c r="D230" s="302">
        <v>0.30780233052010619</v>
      </c>
      <c r="E230" s="302">
        <f>SUM(B230:D230)</f>
        <v>4.1946211085761949</v>
      </c>
      <c r="F230" s="303"/>
      <c r="G230" s="302">
        <v>3.5451398161959133</v>
      </c>
      <c r="H230" s="302">
        <v>0.55616883085267554</v>
      </c>
      <c r="I230" s="302">
        <v>0.35818730073074412</v>
      </c>
      <c r="J230" s="302">
        <f>SUM(G230:I230)</f>
        <v>4.4594959477793328</v>
      </c>
      <c r="K230" s="303"/>
      <c r="L230" s="302">
        <v>3.7885543607069754</v>
      </c>
      <c r="M230" s="302">
        <v>0.61534839629436733</v>
      </c>
      <c r="N230" s="302">
        <v>0.39266428614527638</v>
      </c>
      <c r="O230" s="302">
        <f>SUM(L230:N230)</f>
        <v>4.7965670431466192</v>
      </c>
    </row>
    <row r="231" spans="1:15" s="236" customFormat="1" x14ac:dyDescent="0.2">
      <c r="A231" s="237" t="str">
        <f>name!E$5</f>
        <v>Professional occupations</v>
      </c>
      <c r="B231" s="302">
        <v>10.958388584819895</v>
      </c>
      <c r="C231" s="302">
        <v>0.45218115473177511</v>
      </c>
      <c r="D231" s="302">
        <v>0.75600265417880919</v>
      </c>
      <c r="E231" s="302">
        <f t="shared" ref="E231:E238" si="105">SUM(B231:D231)</f>
        <v>12.16657239373048</v>
      </c>
      <c r="F231" s="303"/>
      <c r="G231" s="302">
        <v>11.25885870098694</v>
      </c>
      <c r="H231" s="302">
        <v>0.82809639845022642</v>
      </c>
      <c r="I231" s="302">
        <v>0.81312624567062919</v>
      </c>
      <c r="J231" s="302">
        <f t="shared" ref="J231:J233" si="106">SUM(G231:I231)</f>
        <v>12.900081345107795</v>
      </c>
      <c r="K231" s="303"/>
      <c r="L231" s="302">
        <v>13.269171520002519</v>
      </c>
      <c r="M231" s="302">
        <v>1.0635264155535751</v>
      </c>
      <c r="N231" s="302">
        <v>0.74343298559571847</v>
      </c>
      <c r="O231" s="302">
        <f t="shared" ref="O231:O238" si="107">SUM(L231:N231)</f>
        <v>15.076130921151814</v>
      </c>
    </row>
    <row r="232" spans="1:15" s="236" customFormat="1" x14ac:dyDescent="0.2">
      <c r="A232" s="237" t="str">
        <f>name!E$6</f>
        <v>Associate professional occupations</v>
      </c>
      <c r="B232" s="302">
        <v>3.7484287218930823</v>
      </c>
      <c r="C232" s="302">
        <v>0.29533454462726644</v>
      </c>
      <c r="D232" s="302">
        <v>0.36712370219774759</v>
      </c>
      <c r="E232" s="302">
        <f t="shared" si="105"/>
        <v>4.4108869687180965</v>
      </c>
      <c r="F232" s="303"/>
      <c r="G232" s="302">
        <v>3.7374801990527819</v>
      </c>
      <c r="H232" s="302">
        <v>0.47679169774913727</v>
      </c>
      <c r="I232" s="302">
        <v>0.31841728926917617</v>
      </c>
      <c r="J232" s="302">
        <f t="shared" si="106"/>
        <v>4.5326891860710949</v>
      </c>
      <c r="K232" s="303"/>
      <c r="L232" s="302">
        <v>3.8693360565915436</v>
      </c>
      <c r="M232" s="302">
        <v>0.44623203332987194</v>
      </c>
      <c r="N232" s="302">
        <v>0.39559835444339292</v>
      </c>
      <c r="O232" s="302">
        <f t="shared" si="107"/>
        <v>4.7111664443648076</v>
      </c>
    </row>
    <row r="233" spans="1:15" s="236" customFormat="1" x14ac:dyDescent="0.2">
      <c r="A233" s="237" t="str">
        <f>name!E$7</f>
        <v>Administrative and secretarial occupations</v>
      </c>
      <c r="B233" s="302">
        <v>1.2242357491991056</v>
      </c>
      <c r="C233" s="302">
        <v>0.45006160834344905</v>
      </c>
      <c r="D233" s="302">
        <v>7.4308612395473692E-2</v>
      </c>
      <c r="E233" s="302">
        <f t="shared" si="105"/>
        <v>1.7486059699380283</v>
      </c>
      <c r="F233" s="303"/>
      <c r="G233" s="302">
        <v>1.1529628506199179</v>
      </c>
      <c r="H233" s="302">
        <v>0.46296899228989219</v>
      </c>
      <c r="I233" s="302">
        <v>3.3983203775742987E-2</v>
      </c>
      <c r="J233" s="302">
        <f t="shared" si="106"/>
        <v>1.6499150466855532</v>
      </c>
      <c r="K233" s="303"/>
      <c r="L233" s="302">
        <v>0.89716313080877319</v>
      </c>
      <c r="M233" s="302">
        <v>0.33563150348167459</v>
      </c>
      <c r="N233" s="302">
        <v>3.3214289242155345E-2</v>
      </c>
      <c r="O233" s="302">
        <f t="shared" si="107"/>
        <v>1.2660089235326033</v>
      </c>
    </row>
    <row r="234" spans="1:15" s="236" customFormat="1" x14ac:dyDescent="0.2">
      <c r="A234" s="237" t="str">
        <f>name!E$8</f>
        <v>Skilled trades occupations</v>
      </c>
      <c r="B234" s="302">
        <v>1.4763542565472541</v>
      </c>
      <c r="C234" s="302">
        <v>8.0574948277357589E-2</v>
      </c>
      <c r="D234" s="302">
        <v>0.21022655803343251</v>
      </c>
      <c r="E234" s="302">
        <f t="shared" si="105"/>
        <v>1.7671557628580443</v>
      </c>
      <c r="F234" s="303"/>
      <c r="G234" s="302">
        <v>1.1027825989217721</v>
      </c>
      <c r="H234" s="302">
        <v>0.10363961062710127</v>
      </c>
      <c r="I234" s="302">
        <v>0.20433749023529593</v>
      </c>
      <c r="J234" s="302">
        <f>SUM(G234:I234)</f>
        <v>1.4107596997841694</v>
      </c>
      <c r="K234" s="303"/>
      <c r="L234" s="302">
        <v>0.8557147608667024</v>
      </c>
      <c r="M234" s="302">
        <v>0.11801386385210341</v>
      </c>
      <c r="N234" s="302">
        <v>0.35213758448823368</v>
      </c>
      <c r="O234" s="302">
        <f t="shared" si="107"/>
        <v>1.3258662092070395</v>
      </c>
    </row>
    <row r="235" spans="1:15" s="236" customFormat="1" x14ac:dyDescent="0.2">
      <c r="A235" s="237" t="str">
        <f>name!E$9</f>
        <v>Caring, leisure and other service occupations</v>
      </c>
      <c r="B235" s="302">
        <v>0.45812820138558241</v>
      </c>
      <c r="C235" s="302">
        <v>5.828717759070394E-2</v>
      </c>
      <c r="D235" s="302">
        <v>5.4713741073120659E-2</v>
      </c>
      <c r="E235" s="302">
        <f t="shared" si="105"/>
        <v>0.57112912004940697</v>
      </c>
      <c r="F235" s="303"/>
      <c r="G235" s="302">
        <v>0.39802099625795001</v>
      </c>
      <c r="H235" s="302">
        <v>8.0265923701828085E-2</v>
      </c>
      <c r="I235" s="302">
        <v>2.7426357710929002E-2</v>
      </c>
      <c r="J235" s="302">
        <f t="shared" ref="J235:J238" si="108">SUM(G235:I235)</f>
        <v>0.50571327767070717</v>
      </c>
      <c r="K235" s="303"/>
      <c r="L235" s="302">
        <v>0.53483547043696567</v>
      </c>
      <c r="M235" s="302">
        <v>8.6386576641644758E-2</v>
      </c>
      <c r="N235" s="302">
        <v>4.6384486109737805E-2</v>
      </c>
      <c r="O235" s="302">
        <f t="shared" si="107"/>
        <v>0.66760653318834817</v>
      </c>
    </row>
    <row r="236" spans="1:15" s="236" customFormat="1" x14ac:dyDescent="0.2">
      <c r="A236" s="237" t="str">
        <f>name!E$10</f>
        <v>Sales and customer service occupations</v>
      </c>
      <c r="B236" s="302">
        <v>0.75686628930473887</v>
      </c>
      <c r="C236" s="302">
        <v>0.18906013122266274</v>
      </c>
      <c r="D236" s="302">
        <v>5.312540990725307E-2</v>
      </c>
      <c r="E236" s="302">
        <f t="shared" si="105"/>
        <v>0.99905183043465473</v>
      </c>
      <c r="F236" s="303"/>
      <c r="G236" s="302">
        <v>0.72347008278410874</v>
      </c>
      <c r="H236" s="302">
        <v>0.24945116921042859</v>
      </c>
      <c r="I236" s="302">
        <v>3.2380254865278804E-2</v>
      </c>
      <c r="J236" s="302">
        <f t="shared" si="108"/>
        <v>1.0053015068598161</v>
      </c>
      <c r="K236" s="303"/>
      <c r="L236" s="302">
        <v>0.87241250796984082</v>
      </c>
      <c r="M236" s="302">
        <v>0.31234403268018174</v>
      </c>
      <c r="N236" s="302">
        <v>3.6945906987893649E-2</v>
      </c>
      <c r="O236" s="302">
        <f t="shared" si="107"/>
        <v>1.2217024476379164</v>
      </c>
    </row>
    <row r="237" spans="1:15" s="236" customFormat="1" x14ac:dyDescent="0.2">
      <c r="A237" s="237" t="str">
        <f>name!E$11</f>
        <v>Process, plant and machine operatives</v>
      </c>
      <c r="B237" s="302">
        <v>0.13721329506142482</v>
      </c>
      <c r="C237" s="302">
        <v>5.1294359603425869E-2</v>
      </c>
      <c r="D237" s="302">
        <v>5.6020034939899412E-2</v>
      </c>
      <c r="E237" s="302">
        <f t="shared" si="105"/>
        <v>0.2445276896047501</v>
      </c>
      <c r="F237" s="303"/>
      <c r="G237" s="302">
        <v>8.418521861872931E-2</v>
      </c>
      <c r="H237" s="302">
        <v>0.1064294617965038</v>
      </c>
      <c r="I237" s="302">
        <v>6.599379475294008E-2</v>
      </c>
      <c r="J237" s="302">
        <f t="shared" si="108"/>
        <v>0.2566084751681732</v>
      </c>
      <c r="K237" s="303"/>
      <c r="L237" s="302">
        <v>9.3521288624185461E-2</v>
      </c>
      <c r="M237" s="302">
        <v>0.12395073027890459</v>
      </c>
      <c r="N237" s="302">
        <v>0.10229459402644731</v>
      </c>
      <c r="O237" s="302">
        <f t="shared" si="107"/>
        <v>0.31976661292953734</v>
      </c>
    </row>
    <row r="238" spans="1:15" s="236" customFormat="1" x14ac:dyDescent="0.2">
      <c r="A238" s="237" t="str">
        <f>name!E$12</f>
        <v>Elementary occupations</v>
      </c>
      <c r="B238" s="302">
        <v>0.32816276906342634</v>
      </c>
      <c r="C238" s="302">
        <v>6.9461633725143079E-2</v>
      </c>
      <c r="D238" s="302">
        <v>6.0824753301748566E-2</v>
      </c>
      <c r="E238" s="302">
        <f t="shared" si="105"/>
        <v>0.458449156090318</v>
      </c>
      <c r="F238" s="303"/>
      <c r="G238" s="302">
        <v>0.13669118583269713</v>
      </c>
      <c r="H238" s="302">
        <v>0.11481545917970881</v>
      </c>
      <c r="I238" s="302">
        <v>4.3928869860972442E-2</v>
      </c>
      <c r="J238" s="302">
        <f t="shared" si="108"/>
        <v>0.29543551487337838</v>
      </c>
      <c r="K238" s="303"/>
      <c r="L238" s="302">
        <v>0.1291724469137922</v>
      </c>
      <c r="M238" s="302">
        <v>9.8361333730502404E-2</v>
      </c>
      <c r="N238" s="302">
        <v>5.7651084197053754E-2</v>
      </c>
      <c r="O238" s="302">
        <f t="shared" si="107"/>
        <v>0.28518486484134836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22.715817315405506</v>
      </c>
      <c r="C240" s="311">
        <f t="shared" ref="C240:E240" si="109">SUM(C230:C238)</f>
        <v>1.9050348880468775</v>
      </c>
      <c r="D240" s="311">
        <f t="shared" si="109"/>
        <v>1.9401477965475911</v>
      </c>
      <c r="E240" s="311">
        <f t="shared" si="109"/>
        <v>26.560999999999979</v>
      </c>
      <c r="F240" s="311"/>
      <c r="G240" s="311">
        <f t="shared" ref="G240:J240" si="110">SUM(G230:G238)</f>
        <v>22.139591649270805</v>
      </c>
      <c r="H240" s="311">
        <f t="shared" si="110"/>
        <v>2.9786275438575016</v>
      </c>
      <c r="I240" s="311">
        <f t="shared" si="110"/>
        <v>1.8977808068717086</v>
      </c>
      <c r="J240" s="311">
        <f t="shared" si="110"/>
        <v>27.016000000000023</v>
      </c>
      <c r="K240" s="311"/>
      <c r="L240" s="311">
        <f t="shared" ref="L240:O240" si="111">SUM(L230:L238)</f>
        <v>24.3098815429213</v>
      </c>
      <c r="M240" s="311">
        <f t="shared" si="111"/>
        <v>3.199794885842826</v>
      </c>
      <c r="N240" s="311">
        <f t="shared" si="111"/>
        <v>2.1603235712359092</v>
      </c>
      <c r="O240" s="311">
        <f t="shared" si="111"/>
        <v>29.67000000000003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1.8960149758694309</v>
      </c>
      <c r="C247" s="302">
        <v>0.20306088497892877</v>
      </c>
      <c r="D247" s="302">
        <v>0.2856659607613049</v>
      </c>
      <c r="E247" s="302">
        <f>SUM(B247:D247)</f>
        <v>2.3847418216096647</v>
      </c>
      <c r="F247" s="303"/>
      <c r="G247" s="302">
        <v>2.3118575318682009</v>
      </c>
      <c r="H247" s="302">
        <v>0.28300818722697035</v>
      </c>
      <c r="I247" s="302">
        <v>0.26712603329873569</v>
      </c>
      <c r="J247" s="302">
        <f>SUM(G247:I247)</f>
        <v>2.8619917523939069</v>
      </c>
      <c r="K247" s="303"/>
      <c r="L247" s="302">
        <v>2.0599965938982563</v>
      </c>
      <c r="M247" s="302">
        <v>0.30995829952835602</v>
      </c>
      <c r="N247" s="302">
        <v>0.2702840955171022</v>
      </c>
      <c r="O247" s="302">
        <f>SUM(L247:N247)</f>
        <v>2.6402389889437146</v>
      </c>
    </row>
    <row r="248" spans="1:15" s="236" customFormat="1" x14ac:dyDescent="0.2">
      <c r="A248" s="237" t="str">
        <f>name!E$5</f>
        <v>Professional occupations</v>
      </c>
      <c r="B248" s="302">
        <v>2.2467204012393784</v>
      </c>
      <c r="C248" s="302">
        <v>0.15340820273026493</v>
      </c>
      <c r="D248" s="302">
        <v>0.68552824202594187</v>
      </c>
      <c r="E248" s="302">
        <f t="shared" ref="E248:E255" si="112">SUM(B248:D248)</f>
        <v>3.0856568459955849</v>
      </c>
      <c r="F248" s="303"/>
      <c r="G248" s="302">
        <v>3.4151680643922502</v>
      </c>
      <c r="H248" s="302">
        <v>0.21848548581017405</v>
      </c>
      <c r="I248" s="302">
        <v>0.33080151956332976</v>
      </c>
      <c r="J248" s="302">
        <f t="shared" ref="J248:J250" si="113">SUM(G248:I248)</f>
        <v>3.9644550697657541</v>
      </c>
      <c r="K248" s="303"/>
      <c r="L248" s="302">
        <v>3.6878416301413037</v>
      </c>
      <c r="M248" s="302">
        <v>0.23008146688980111</v>
      </c>
      <c r="N248" s="302">
        <v>0.30835371016523722</v>
      </c>
      <c r="O248" s="302">
        <f t="shared" ref="O248:O255" si="114">SUM(L248:N248)</f>
        <v>4.2262768071963421</v>
      </c>
    </row>
    <row r="249" spans="1:15" s="236" customFormat="1" x14ac:dyDescent="0.2">
      <c r="A249" s="237" t="str">
        <f>name!E$6</f>
        <v>Associate professional occupations</v>
      </c>
      <c r="B249" s="302">
        <v>2.5801913327815598</v>
      </c>
      <c r="C249" s="302">
        <v>0.34504121524326176</v>
      </c>
      <c r="D249" s="302">
        <v>0.60461900451159833</v>
      </c>
      <c r="E249" s="302">
        <f t="shared" si="112"/>
        <v>3.5298515525364196</v>
      </c>
      <c r="F249" s="303"/>
      <c r="G249" s="302">
        <v>3.4853124076690869</v>
      </c>
      <c r="H249" s="302">
        <v>0.37578204252349173</v>
      </c>
      <c r="I249" s="302">
        <v>0.51061110864117532</v>
      </c>
      <c r="J249" s="302">
        <f t="shared" si="113"/>
        <v>4.3717055588337539</v>
      </c>
      <c r="K249" s="303"/>
      <c r="L249" s="302">
        <v>2.9065397573604517</v>
      </c>
      <c r="M249" s="302">
        <v>0.3673548771297977</v>
      </c>
      <c r="N249" s="302">
        <v>0.49389534490745396</v>
      </c>
      <c r="O249" s="302">
        <f t="shared" si="114"/>
        <v>3.7677899793977034</v>
      </c>
    </row>
    <row r="250" spans="1:15" s="236" customFormat="1" x14ac:dyDescent="0.2">
      <c r="A250" s="237" t="str">
        <f>name!E$7</f>
        <v>Administrative and secretarial occupations</v>
      </c>
      <c r="B250" s="302">
        <v>2.1464732726929938</v>
      </c>
      <c r="C250" s="302">
        <v>1.1972577713796808</v>
      </c>
      <c r="D250" s="302">
        <v>0.1495311628608498</v>
      </c>
      <c r="E250" s="302">
        <f t="shared" si="112"/>
        <v>3.4932622069335242</v>
      </c>
      <c r="F250" s="303"/>
      <c r="G250" s="302">
        <v>2.4638090217087956</v>
      </c>
      <c r="H250" s="302">
        <v>0.95492719699152873</v>
      </c>
      <c r="I250" s="302">
        <v>0.16917878788299923</v>
      </c>
      <c r="J250" s="302">
        <f t="shared" si="113"/>
        <v>3.5879150065833239</v>
      </c>
      <c r="K250" s="303"/>
      <c r="L250" s="302">
        <v>1.4484043677565088</v>
      </c>
      <c r="M250" s="302">
        <v>0.62725144358814899</v>
      </c>
      <c r="N250" s="302">
        <v>0.10641323928681758</v>
      </c>
      <c r="O250" s="302">
        <f t="shared" si="114"/>
        <v>2.1820690506314757</v>
      </c>
    </row>
    <row r="251" spans="1:15" s="236" customFormat="1" x14ac:dyDescent="0.2">
      <c r="A251" s="237" t="str">
        <f>name!E$8</f>
        <v>Skilled trades occupations</v>
      </c>
      <c r="B251" s="302">
        <v>0.13839715125742783</v>
      </c>
      <c r="C251" s="302">
        <v>3.3429442526627356E-2</v>
      </c>
      <c r="D251" s="302">
        <v>0.17804826759332876</v>
      </c>
      <c r="E251" s="302">
        <f t="shared" si="112"/>
        <v>0.34987486137738394</v>
      </c>
      <c r="F251" s="303"/>
      <c r="G251" s="302">
        <v>0.13871540849549624</v>
      </c>
      <c r="H251" s="302">
        <v>2.9396154882223646E-2</v>
      </c>
      <c r="I251" s="302">
        <v>7.3602855224518232E-2</v>
      </c>
      <c r="J251" s="302">
        <f>SUM(G251:I251)</f>
        <v>0.24171441860223811</v>
      </c>
      <c r="K251" s="303"/>
      <c r="L251" s="302">
        <v>0.12154890848990194</v>
      </c>
      <c r="M251" s="302">
        <v>2.7055839363795995E-2</v>
      </c>
      <c r="N251" s="302">
        <v>7.1703178660135841E-2</v>
      </c>
      <c r="O251" s="302">
        <f t="shared" si="114"/>
        <v>0.22030792651383377</v>
      </c>
    </row>
    <row r="252" spans="1:15" s="236" customFormat="1" x14ac:dyDescent="0.2">
      <c r="A252" s="237" t="str">
        <f>name!E$9</f>
        <v>Caring, leisure and other service occupations</v>
      </c>
      <c r="B252" s="302">
        <v>7.4570861945984473E-2</v>
      </c>
      <c r="C252" s="302">
        <v>1.0522562921230884E-2</v>
      </c>
      <c r="D252" s="302">
        <v>3.2524391442906579E-2</v>
      </c>
      <c r="E252" s="302">
        <f t="shared" si="112"/>
        <v>0.11761781631012194</v>
      </c>
      <c r="F252" s="303"/>
      <c r="G252" s="302">
        <v>0.10924420987744472</v>
      </c>
      <c r="H252" s="302">
        <v>1.0906215303033451E-2</v>
      </c>
      <c r="I252" s="302">
        <v>8.6605875986352873E-2</v>
      </c>
      <c r="J252" s="302">
        <f t="shared" ref="J252:J255" si="115">SUM(G252:I252)</f>
        <v>0.20675630116683105</v>
      </c>
      <c r="K252" s="303"/>
      <c r="L252" s="302">
        <v>0.11731733374795114</v>
      </c>
      <c r="M252" s="302">
        <v>8.3442079062933192E-3</v>
      </c>
      <c r="N252" s="302">
        <v>0.10333102317056143</v>
      </c>
      <c r="O252" s="302">
        <f t="shared" si="114"/>
        <v>0.2289925648248059</v>
      </c>
    </row>
    <row r="253" spans="1:15" s="236" customFormat="1" x14ac:dyDescent="0.2">
      <c r="A253" s="237" t="str">
        <f>name!E$10</f>
        <v>Sales and customer service occupations</v>
      </c>
      <c r="B253" s="302">
        <v>0.57097905575165586</v>
      </c>
      <c r="C253" s="302">
        <v>0.32402348835621758</v>
      </c>
      <c r="D253" s="302">
        <v>0.15543942506616296</v>
      </c>
      <c r="E253" s="302">
        <f t="shared" si="112"/>
        <v>1.0504419691740365</v>
      </c>
      <c r="F253" s="303"/>
      <c r="G253" s="302">
        <v>0.69012646665366306</v>
      </c>
      <c r="H253" s="302">
        <v>0.29619987009540744</v>
      </c>
      <c r="I253" s="302">
        <v>0.1356779142960462</v>
      </c>
      <c r="J253" s="302">
        <f t="shared" si="115"/>
        <v>1.1220042510451167</v>
      </c>
      <c r="K253" s="303"/>
      <c r="L253" s="302">
        <v>0.62218608929223762</v>
      </c>
      <c r="M253" s="302">
        <v>0.31728645066910144</v>
      </c>
      <c r="N253" s="302">
        <v>9.4148272734188188E-2</v>
      </c>
      <c r="O253" s="302">
        <f t="shared" si="114"/>
        <v>1.0336208126955273</v>
      </c>
    </row>
    <row r="254" spans="1:15" s="236" customFormat="1" x14ac:dyDescent="0.2">
      <c r="A254" s="237" t="str">
        <f>name!E$11</f>
        <v>Process, plant and machine operatives</v>
      </c>
      <c r="B254" s="302">
        <v>5.8221672643383397E-2</v>
      </c>
      <c r="C254" s="302">
        <v>1.1305048756100311E-2</v>
      </c>
      <c r="D254" s="302">
        <v>6.7806286441677577E-2</v>
      </c>
      <c r="E254" s="302">
        <f t="shared" si="112"/>
        <v>0.13733300784116129</v>
      </c>
      <c r="F254" s="303"/>
      <c r="G254" s="302">
        <v>5.4563044988036651E-2</v>
      </c>
      <c r="H254" s="302">
        <v>1.0293279429318632E-2</v>
      </c>
      <c r="I254" s="302">
        <v>4.601215674797076E-2</v>
      </c>
      <c r="J254" s="302">
        <f t="shared" si="115"/>
        <v>0.11086848116532605</v>
      </c>
      <c r="K254" s="303"/>
      <c r="L254" s="302">
        <v>5.7617239154507949E-2</v>
      </c>
      <c r="M254" s="302">
        <v>1.758117027595776E-2</v>
      </c>
      <c r="N254" s="302">
        <v>6.4230594488537504E-2</v>
      </c>
      <c r="O254" s="302">
        <f t="shared" si="114"/>
        <v>0.1394290039190032</v>
      </c>
    </row>
    <row r="255" spans="1:15" s="236" customFormat="1" x14ac:dyDescent="0.2">
      <c r="A255" s="237" t="str">
        <f>name!E$12</f>
        <v>Elementary occupations</v>
      </c>
      <c r="B255" s="302">
        <v>0.12791000743916955</v>
      </c>
      <c r="C255" s="302">
        <v>3.8245529981649505E-2</v>
      </c>
      <c r="D255" s="302">
        <v>5.2064380801294698E-2</v>
      </c>
      <c r="E255" s="302">
        <f t="shared" si="112"/>
        <v>0.21821991822211376</v>
      </c>
      <c r="F255" s="303"/>
      <c r="G255" s="302">
        <v>0.12091016236073908</v>
      </c>
      <c r="H255" s="302">
        <v>3.4969254807827685E-2</v>
      </c>
      <c r="I255" s="302">
        <v>3.2709743275175882E-2</v>
      </c>
      <c r="J255" s="302">
        <f t="shared" si="115"/>
        <v>0.18858916044374263</v>
      </c>
      <c r="K255" s="303"/>
      <c r="L255" s="302">
        <v>0.10300926086125783</v>
      </c>
      <c r="M255" s="302">
        <v>2.2386869104127925E-2</v>
      </c>
      <c r="N255" s="302">
        <v>3.3878735912204236E-2</v>
      </c>
      <c r="O255" s="302">
        <f t="shared" si="114"/>
        <v>0.15927486587758999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9.839478731620984</v>
      </c>
      <c r="C257" s="311">
        <f t="shared" ref="C257:E257" si="116">SUM(C247:C255)</f>
        <v>2.3162941468739615</v>
      </c>
      <c r="D257" s="311">
        <f t="shared" si="116"/>
        <v>2.2112271215050652</v>
      </c>
      <c r="E257" s="311">
        <f t="shared" si="116"/>
        <v>14.36700000000001</v>
      </c>
      <c r="F257" s="311"/>
      <c r="G257" s="311">
        <f t="shared" ref="G257:J257" si="117">SUM(G247:G255)</f>
        <v>12.789706318013714</v>
      </c>
      <c r="H257" s="311">
        <f t="shared" si="117"/>
        <v>2.2139676870699758</v>
      </c>
      <c r="I257" s="311">
        <f t="shared" si="117"/>
        <v>1.6523259949163043</v>
      </c>
      <c r="J257" s="311">
        <f t="shared" si="117"/>
        <v>16.655999999999995</v>
      </c>
      <c r="K257" s="311"/>
      <c r="L257" s="311">
        <f t="shared" ref="L257:O257" si="118">SUM(L247:L255)</f>
        <v>11.124461180702378</v>
      </c>
      <c r="M257" s="311">
        <f t="shared" si="118"/>
        <v>1.9273006244553805</v>
      </c>
      <c r="N257" s="311">
        <f t="shared" si="118"/>
        <v>1.5462381948422381</v>
      </c>
      <c r="O257" s="311">
        <f t="shared" si="118"/>
        <v>14.597999999999997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1.2202699120124372</v>
      </c>
      <c r="C264" s="302">
        <v>0.25327283521021721</v>
      </c>
      <c r="D264" s="302">
        <v>0.65697875741751166</v>
      </c>
      <c r="E264" s="302">
        <f>SUM(B264:D264)</f>
        <v>2.130521504640166</v>
      </c>
      <c r="F264" s="303"/>
      <c r="G264" s="302">
        <v>1.5823246758128606</v>
      </c>
      <c r="H264" s="302">
        <v>0.43420590826299521</v>
      </c>
      <c r="I264" s="302">
        <v>0.59383409577728574</v>
      </c>
      <c r="J264" s="302">
        <f>SUM(G264:I264)</f>
        <v>2.6103646798531415</v>
      </c>
      <c r="K264" s="303"/>
      <c r="L264" s="302">
        <v>2.0248626365564637</v>
      </c>
      <c r="M264" s="302">
        <v>0.53212418500615288</v>
      </c>
      <c r="N264" s="302">
        <v>0.71678902535859568</v>
      </c>
      <c r="O264" s="302">
        <f>SUM(L264:N264)</f>
        <v>3.2737758469212119</v>
      </c>
    </row>
    <row r="265" spans="1:15" s="236" customFormat="1" x14ac:dyDescent="0.2">
      <c r="A265" s="237" t="str">
        <f>name!E$5</f>
        <v>Professional occupations</v>
      </c>
      <c r="B265" s="302">
        <v>1.1075668945735424</v>
      </c>
      <c r="C265" s="302">
        <v>0.19864742415315634</v>
      </c>
      <c r="D265" s="302">
        <v>0.1726531894275137</v>
      </c>
      <c r="E265" s="302">
        <f t="shared" ref="E265:E272" si="119">SUM(B265:D265)</f>
        <v>1.4788675081542124</v>
      </c>
      <c r="F265" s="303"/>
      <c r="G265" s="302">
        <v>1.6349527668482562</v>
      </c>
      <c r="H265" s="302">
        <v>0.32809111822089226</v>
      </c>
      <c r="I265" s="302">
        <v>0.15508175834130697</v>
      </c>
      <c r="J265" s="302">
        <f t="shared" ref="J265:J267" si="120">SUM(G265:I265)</f>
        <v>2.1181256434104556</v>
      </c>
      <c r="K265" s="303"/>
      <c r="L265" s="302">
        <v>2.1600148857238683</v>
      </c>
      <c r="M265" s="302">
        <v>0.43142434602996627</v>
      </c>
      <c r="N265" s="302">
        <v>0.12353967223239096</v>
      </c>
      <c r="O265" s="302">
        <f t="shared" ref="O265:O272" si="121">SUM(L265:N265)</f>
        <v>2.7149789039862258</v>
      </c>
    </row>
    <row r="266" spans="1:15" s="236" customFormat="1" x14ac:dyDescent="0.2">
      <c r="A266" s="237" t="str">
        <f>name!E$6</f>
        <v>Associate professional occupations</v>
      </c>
      <c r="B266" s="302">
        <v>1.0636926616805453</v>
      </c>
      <c r="C266" s="302">
        <v>0.27029829499144503</v>
      </c>
      <c r="D266" s="302">
        <v>0.15061659679988612</v>
      </c>
      <c r="E266" s="302">
        <f t="shared" si="119"/>
        <v>1.4846075534718763</v>
      </c>
      <c r="F266" s="303"/>
      <c r="G266" s="302">
        <v>1.4062520051418064</v>
      </c>
      <c r="H266" s="302">
        <v>0.37555736158212694</v>
      </c>
      <c r="I266" s="302">
        <v>0.11152634237032215</v>
      </c>
      <c r="J266" s="302">
        <f t="shared" si="120"/>
        <v>1.8933357090942555</v>
      </c>
      <c r="K266" s="303"/>
      <c r="L266" s="302">
        <v>1.6609349953658847</v>
      </c>
      <c r="M266" s="302">
        <v>0.37982942867483327</v>
      </c>
      <c r="N266" s="302">
        <v>0.10232802962766729</v>
      </c>
      <c r="O266" s="302">
        <f t="shared" si="121"/>
        <v>2.1430924536683853</v>
      </c>
    </row>
    <row r="267" spans="1:15" s="236" customFormat="1" x14ac:dyDescent="0.2">
      <c r="A267" s="237" t="str">
        <f>name!E$7</f>
        <v>Administrative and secretarial occupations</v>
      </c>
      <c r="B267" s="302">
        <v>0.93448368756558009</v>
      </c>
      <c r="C267" s="302">
        <v>1.0089673581048015</v>
      </c>
      <c r="D267" s="302">
        <v>0.13914475320950825</v>
      </c>
      <c r="E267" s="302">
        <f t="shared" si="119"/>
        <v>2.0825957988798898</v>
      </c>
      <c r="F267" s="303"/>
      <c r="G267" s="302">
        <v>0.98608654723815603</v>
      </c>
      <c r="H267" s="302">
        <v>0.89207171162490684</v>
      </c>
      <c r="I267" s="302">
        <v>0.10499307577762598</v>
      </c>
      <c r="J267" s="302">
        <f t="shared" si="120"/>
        <v>1.983151334640689</v>
      </c>
      <c r="K267" s="303"/>
      <c r="L267" s="302">
        <v>0.82612515567830325</v>
      </c>
      <c r="M267" s="302">
        <v>0.77439571512008043</v>
      </c>
      <c r="N267" s="302">
        <v>0.12990382391154304</v>
      </c>
      <c r="O267" s="302">
        <f t="shared" si="121"/>
        <v>1.7304246947099267</v>
      </c>
    </row>
    <row r="268" spans="1:15" s="236" customFormat="1" x14ac:dyDescent="0.2">
      <c r="A268" s="237" t="str">
        <f>name!E$8</f>
        <v>Skilled trades occupations</v>
      </c>
      <c r="B268" s="302">
        <v>0.41782874007191995</v>
      </c>
      <c r="C268" s="302">
        <v>6.6973117597223339E-2</v>
      </c>
      <c r="D268" s="302">
        <v>0.30238863875008848</v>
      </c>
      <c r="E268" s="302">
        <f t="shared" si="119"/>
        <v>0.78719049641923178</v>
      </c>
      <c r="F268" s="303"/>
      <c r="G268" s="302">
        <v>0.41890979651667465</v>
      </c>
      <c r="H268" s="302">
        <v>6.0898148198781338E-2</v>
      </c>
      <c r="I268" s="302">
        <v>0.23053629149849716</v>
      </c>
      <c r="J268" s="302">
        <f>SUM(G268:I268)</f>
        <v>0.71034423621395315</v>
      </c>
      <c r="K268" s="303"/>
      <c r="L268" s="302">
        <v>0.54033720146202846</v>
      </c>
      <c r="M268" s="302">
        <v>9.5041936824206252E-2</v>
      </c>
      <c r="N268" s="302">
        <v>0.33947895816009094</v>
      </c>
      <c r="O268" s="302">
        <f t="shared" si="121"/>
        <v>0.97485809644632559</v>
      </c>
    </row>
    <row r="269" spans="1:15" s="236" customFormat="1" x14ac:dyDescent="0.2">
      <c r="A269" s="237" t="str">
        <f>name!E$9</f>
        <v>Caring, leisure and other service occupations</v>
      </c>
      <c r="B269" s="302">
        <v>0.18706504765977111</v>
      </c>
      <c r="C269" s="302">
        <v>9.5845206925697701E-2</v>
      </c>
      <c r="D269" s="302">
        <v>5.9597119740766036E-2</v>
      </c>
      <c r="E269" s="302">
        <f t="shared" si="119"/>
        <v>0.34250737432623485</v>
      </c>
      <c r="F269" s="303"/>
      <c r="G269" s="302">
        <v>0.19881656090898131</v>
      </c>
      <c r="H269" s="302">
        <v>0.10155157368006373</v>
      </c>
      <c r="I269" s="302">
        <v>5.1306430618568342E-2</v>
      </c>
      <c r="J269" s="302">
        <f t="shared" ref="J269:J272" si="122">SUM(G269:I269)</f>
        <v>0.35167456520761337</v>
      </c>
      <c r="K269" s="303"/>
      <c r="L269" s="302">
        <v>0.26840206750805917</v>
      </c>
      <c r="M269" s="302">
        <v>0.10519482605042071</v>
      </c>
      <c r="N269" s="302">
        <v>0.1035717127157286</v>
      </c>
      <c r="O269" s="302">
        <f t="shared" si="121"/>
        <v>0.47716860627420854</v>
      </c>
    </row>
    <row r="270" spans="1:15" s="236" customFormat="1" x14ac:dyDescent="0.2">
      <c r="A270" s="237" t="str">
        <f>name!E$10</f>
        <v>Sales and customer service occupations</v>
      </c>
      <c r="B270" s="302">
        <v>0.81190326945959268</v>
      </c>
      <c r="C270" s="302">
        <v>0.39428519961807434</v>
      </c>
      <c r="D270" s="302">
        <v>0.18529594781080971</v>
      </c>
      <c r="E270" s="302">
        <f t="shared" si="119"/>
        <v>1.3914844168884768</v>
      </c>
      <c r="F270" s="303"/>
      <c r="G270" s="302">
        <v>0.75975967610383166</v>
      </c>
      <c r="H270" s="302">
        <v>0.36807167510416272</v>
      </c>
      <c r="I270" s="302">
        <v>0.11043487859444963</v>
      </c>
      <c r="J270" s="302">
        <f t="shared" si="122"/>
        <v>1.2382662298024438</v>
      </c>
      <c r="K270" s="303"/>
      <c r="L270" s="302">
        <v>0.87272560813159028</v>
      </c>
      <c r="M270" s="302">
        <v>0.42253725089228111</v>
      </c>
      <c r="N270" s="302">
        <v>0.10458633183592687</v>
      </c>
      <c r="O270" s="302">
        <f t="shared" si="121"/>
        <v>1.3998491908597981</v>
      </c>
    </row>
    <row r="271" spans="1:15" s="236" customFormat="1" x14ac:dyDescent="0.2">
      <c r="A271" s="237" t="str">
        <f>name!E$11</f>
        <v>Process, plant and machine operatives</v>
      </c>
      <c r="B271" s="302">
        <v>0.10009692094480824</v>
      </c>
      <c r="C271" s="302">
        <v>2.1162109993193297E-2</v>
      </c>
      <c r="D271" s="302">
        <v>1.1348031779427194E-2</v>
      </c>
      <c r="E271" s="302">
        <f t="shared" si="119"/>
        <v>0.13260706271742873</v>
      </c>
      <c r="F271" s="303"/>
      <c r="G271" s="302">
        <v>9.5367836788249852E-2</v>
      </c>
      <c r="H271" s="302">
        <v>2.4114936726394188E-2</v>
      </c>
      <c r="I271" s="302">
        <v>1.1450678289584701E-2</v>
      </c>
      <c r="J271" s="302">
        <f t="shared" si="122"/>
        <v>0.13093345180422875</v>
      </c>
      <c r="K271" s="303"/>
      <c r="L271" s="302">
        <v>0.10098603063690577</v>
      </c>
      <c r="M271" s="302">
        <v>2.8293529759907475E-2</v>
      </c>
      <c r="N271" s="302">
        <v>1.8286528140181672E-2</v>
      </c>
      <c r="O271" s="302">
        <f t="shared" si="121"/>
        <v>0.1475660885369949</v>
      </c>
    </row>
    <row r="272" spans="1:15" s="236" customFormat="1" x14ac:dyDescent="0.2">
      <c r="A272" s="237" t="str">
        <f>name!E$12</f>
        <v>Elementary occupations</v>
      </c>
      <c r="B272" s="302">
        <v>0.13494453136056347</v>
      </c>
      <c r="C272" s="302">
        <v>0.24686659980700612</v>
      </c>
      <c r="D272" s="302">
        <v>5.0807153334929737E-2</v>
      </c>
      <c r="E272" s="302">
        <f t="shared" si="119"/>
        <v>0.43261828450249934</v>
      </c>
      <c r="F272" s="303"/>
      <c r="G272" s="302">
        <v>0.12935845048980171</v>
      </c>
      <c r="H272" s="302">
        <v>0.19135908243030755</v>
      </c>
      <c r="I272" s="302">
        <v>3.8086617053098862E-2</v>
      </c>
      <c r="J272" s="302">
        <f t="shared" si="122"/>
        <v>0.35880414997320814</v>
      </c>
      <c r="K272" s="303"/>
      <c r="L272" s="302">
        <v>0.13113544609634339</v>
      </c>
      <c r="M272" s="302">
        <v>0.12646645749828142</v>
      </c>
      <c r="N272" s="302">
        <v>7.0684215002301792E-2</v>
      </c>
      <c r="O272" s="302">
        <f t="shared" si="121"/>
        <v>0.32828611859692658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5.9778516653287603</v>
      </c>
      <c r="C274" s="311">
        <f t="shared" ref="C274:E274" si="123">SUM(C264:C272)</f>
        <v>2.5563181464008147</v>
      </c>
      <c r="D274" s="311">
        <f t="shared" si="123"/>
        <v>1.7288301882704409</v>
      </c>
      <c r="E274" s="311">
        <f t="shared" si="123"/>
        <v>10.263000000000016</v>
      </c>
      <c r="F274" s="311"/>
      <c r="G274" s="311">
        <f t="shared" ref="G274:J274" si="124">SUM(G264:G272)</f>
        <v>7.2118283158486189</v>
      </c>
      <c r="H274" s="311">
        <f t="shared" si="124"/>
        <v>2.7759215158306305</v>
      </c>
      <c r="I274" s="311">
        <f t="shared" si="124"/>
        <v>1.4072501683207395</v>
      </c>
      <c r="J274" s="311">
        <f t="shared" si="124"/>
        <v>11.394999999999987</v>
      </c>
      <c r="K274" s="311"/>
      <c r="L274" s="311">
        <f t="shared" ref="L274:O274" si="125">SUM(L264:L272)</f>
        <v>8.5855240271594457</v>
      </c>
      <c r="M274" s="311">
        <f t="shared" si="125"/>
        <v>2.8953076758561296</v>
      </c>
      <c r="N274" s="311">
        <f t="shared" si="125"/>
        <v>1.7091682969844266</v>
      </c>
      <c r="O274" s="311">
        <f t="shared" si="125"/>
        <v>13.190000000000003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7.1060750410935976</v>
      </c>
      <c r="C281" s="302">
        <v>1.6491846066019746</v>
      </c>
      <c r="D281" s="302">
        <v>2.4891910926138436</v>
      </c>
      <c r="E281" s="302">
        <f>SUM(B281:D281)</f>
        <v>11.244450740309416</v>
      </c>
      <c r="F281" s="303"/>
      <c r="G281" s="302">
        <v>8.2250323187402739</v>
      </c>
      <c r="H281" s="302">
        <v>2.44998726902696</v>
      </c>
      <c r="I281" s="302">
        <v>2.1206068883287177</v>
      </c>
      <c r="J281" s="302">
        <f>SUM(G281:I281)</f>
        <v>12.795626476095952</v>
      </c>
      <c r="K281" s="303"/>
      <c r="L281" s="302">
        <v>9.0560412602129503</v>
      </c>
      <c r="M281" s="302">
        <v>3.3891701031528934</v>
      </c>
      <c r="N281" s="302">
        <v>2.8329787159134767</v>
      </c>
      <c r="O281" s="302">
        <f>SUM(L281:N281)</f>
        <v>15.278190079279319</v>
      </c>
    </row>
    <row r="282" spans="1:15" s="236" customFormat="1" x14ac:dyDescent="0.2">
      <c r="A282" s="237" t="str">
        <f>name!E$5</f>
        <v>Professional occupations</v>
      </c>
      <c r="B282" s="302">
        <v>20.610273974931427</v>
      </c>
      <c r="C282" s="302">
        <v>3.2099324555245818</v>
      </c>
      <c r="D282" s="302">
        <v>7.6057892574875074</v>
      </c>
      <c r="E282" s="302">
        <f t="shared" ref="E282:E289" si="126">SUM(B282:D282)</f>
        <v>31.425995687943519</v>
      </c>
      <c r="F282" s="303"/>
      <c r="G282" s="302">
        <v>27.592646092082919</v>
      </c>
      <c r="H282" s="302">
        <v>4.5852123405145955</v>
      </c>
      <c r="I282" s="302">
        <v>6.0023041550503455</v>
      </c>
      <c r="J282" s="302">
        <f t="shared" ref="J282:J284" si="127">SUM(G282:I282)</f>
        <v>38.180162587647864</v>
      </c>
      <c r="K282" s="303"/>
      <c r="L282" s="302">
        <v>34.704793690906094</v>
      </c>
      <c r="M282" s="302">
        <v>6.5859566832882317</v>
      </c>
      <c r="N282" s="302">
        <v>6.5822604124680897</v>
      </c>
      <c r="O282" s="302">
        <f t="shared" ref="O282:O289" si="128">SUM(L282:N282)</f>
        <v>47.873010786662412</v>
      </c>
    </row>
    <row r="283" spans="1:15" s="236" customFormat="1" x14ac:dyDescent="0.2">
      <c r="A283" s="237" t="str">
        <f>name!E$6</f>
        <v>Associate professional occupations</v>
      </c>
      <c r="B283" s="302">
        <v>10.13252616000474</v>
      </c>
      <c r="C283" s="302">
        <v>2.4600318772887189</v>
      </c>
      <c r="D283" s="302">
        <v>2.8824354530437066</v>
      </c>
      <c r="E283" s="302">
        <f t="shared" si="126"/>
        <v>15.474993490337166</v>
      </c>
      <c r="F283" s="303"/>
      <c r="G283" s="302">
        <v>12.110196244174764</v>
      </c>
      <c r="H283" s="302">
        <v>3.0183048151825722</v>
      </c>
      <c r="I283" s="302">
        <v>2.0468109953234541</v>
      </c>
      <c r="J283" s="302">
        <f t="shared" si="127"/>
        <v>17.175312054680791</v>
      </c>
      <c r="K283" s="303"/>
      <c r="L283" s="302">
        <v>12.963831536403129</v>
      </c>
      <c r="M283" s="302">
        <v>3.6371385021116214</v>
      </c>
      <c r="N283" s="302">
        <v>2.4273621178714064</v>
      </c>
      <c r="O283" s="302">
        <f t="shared" si="128"/>
        <v>19.028332156386156</v>
      </c>
    </row>
    <row r="284" spans="1:15" s="236" customFormat="1" x14ac:dyDescent="0.2">
      <c r="A284" s="237" t="str">
        <f>name!E$7</f>
        <v>Administrative and secretarial occupations</v>
      </c>
      <c r="B284" s="302">
        <v>6.8274840891641526</v>
      </c>
      <c r="C284" s="302">
        <v>6.1870085484829254</v>
      </c>
      <c r="D284" s="302">
        <v>1.5021444191720732</v>
      </c>
      <c r="E284" s="302">
        <f t="shared" si="126"/>
        <v>14.51663705681915</v>
      </c>
      <c r="F284" s="303"/>
      <c r="G284" s="302">
        <v>6.0711357366515868</v>
      </c>
      <c r="H284" s="302">
        <v>5.8766425403314289</v>
      </c>
      <c r="I284" s="302">
        <v>0.86385492697666999</v>
      </c>
      <c r="J284" s="302">
        <f t="shared" si="127"/>
        <v>12.811633203959685</v>
      </c>
      <c r="K284" s="303"/>
      <c r="L284" s="302">
        <v>3.968223057403292</v>
      </c>
      <c r="M284" s="302">
        <v>5.2967439068951858</v>
      </c>
      <c r="N284" s="302">
        <v>0.91592518404078238</v>
      </c>
      <c r="O284" s="302">
        <f t="shared" si="128"/>
        <v>10.180892148339259</v>
      </c>
    </row>
    <row r="285" spans="1:15" s="236" customFormat="1" x14ac:dyDescent="0.2">
      <c r="A285" s="237" t="str">
        <f>name!E$8</f>
        <v>Skilled trades occupations</v>
      </c>
      <c r="B285" s="302">
        <v>1.6820122840455278</v>
      </c>
      <c r="C285" s="302">
        <v>0.46500820242677382</v>
      </c>
      <c r="D285" s="302">
        <v>0.55096505235152748</v>
      </c>
      <c r="E285" s="302">
        <f t="shared" si="126"/>
        <v>2.6979855388238292</v>
      </c>
      <c r="F285" s="303"/>
      <c r="G285" s="302">
        <v>1.4704445493691196</v>
      </c>
      <c r="H285" s="302">
        <v>0.29182999382343361</v>
      </c>
      <c r="I285" s="302">
        <v>0.38412045089680996</v>
      </c>
      <c r="J285" s="302">
        <f>SUM(G285:I285)</f>
        <v>2.1463949940893632</v>
      </c>
      <c r="K285" s="303"/>
      <c r="L285" s="302">
        <v>1.3822419711723359</v>
      </c>
      <c r="M285" s="302">
        <v>0.45230418057803218</v>
      </c>
      <c r="N285" s="302">
        <v>0.60122528416668664</v>
      </c>
      <c r="O285" s="302">
        <f t="shared" si="128"/>
        <v>2.4357714359170548</v>
      </c>
    </row>
    <row r="286" spans="1:15" s="236" customFormat="1" x14ac:dyDescent="0.2">
      <c r="A286" s="237" t="str">
        <f>name!E$9</f>
        <v>Caring, leisure and other service occupations</v>
      </c>
      <c r="B286" s="302">
        <v>1.0288310562832581</v>
      </c>
      <c r="C286" s="302">
        <v>0.37524074278922398</v>
      </c>
      <c r="D286" s="302">
        <v>0.70742511809758613</v>
      </c>
      <c r="E286" s="302">
        <f t="shared" si="126"/>
        <v>2.1114969171700682</v>
      </c>
      <c r="F286" s="303"/>
      <c r="G286" s="302">
        <v>1.1989927632385473</v>
      </c>
      <c r="H286" s="302">
        <v>0.57761858106626374</v>
      </c>
      <c r="I286" s="302">
        <v>0.54416449849397142</v>
      </c>
      <c r="J286" s="302">
        <f t="shared" ref="J286:J289" si="129">SUM(G286:I286)</f>
        <v>2.3207758427987826</v>
      </c>
      <c r="K286" s="303"/>
      <c r="L286" s="302">
        <v>1.5402086141711244</v>
      </c>
      <c r="M286" s="302">
        <v>0.73961589716432163</v>
      </c>
      <c r="N286" s="302">
        <v>0.94725124113189119</v>
      </c>
      <c r="O286" s="302">
        <f t="shared" si="128"/>
        <v>3.2270757524673375</v>
      </c>
    </row>
    <row r="287" spans="1:15" s="236" customFormat="1" x14ac:dyDescent="0.2">
      <c r="A287" s="237" t="str">
        <f>name!E$10</f>
        <v>Sales and customer service occupations</v>
      </c>
      <c r="B287" s="302">
        <v>1.5887660833140758</v>
      </c>
      <c r="C287" s="302">
        <v>1.1112969174448322</v>
      </c>
      <c r="D287" s="302">
        <v>0.64585248254386285</v>
      </c>
      <c r="E287" s="302">
        <f t="shared" si="126"/>
        <v>3.3459154833027704</v>
      </c>
      <c r="F287" s="303"/>
      <c r="G287" s="302">
        <v>1.4147523514161335</v>
      </c>
      <c r="H287" s="302">
        <v>1.0712671291654687</v>
      </c>
      <c r="I287" s="302">
        <v>0.29899661684112705</v>
      </c>
      <c r="J287" s="302">
        <f t="shared" si="129"/>
        <v>2.7850160974227292</v>
      </c>
      <c r="K287" s="303"/>
      <c r="L287" s="302">
        <v>1.589826153293695</v>
      </c>
      <c r="M287" s="302">
        <v>1.3674236775570898</v>
      </c>
      <c r="N287" s="302">
        <v>0.3314037803118372</v>
      </c>
      <c r="O287" s="302">
        <f t="shared" si="128"/>
        <v>3.2886536111626219</v>
      </c>
    </row>
    <row r="288" spans="1:15" s="236" customFormat="1" x14ac:dyDescent="0.2">
      <c r="A288" s="237" t="str">
        <f>name!E$11</f>
        <v>Process, plant and machine operatives</v>
      </c>
      <c r="B288" s="302">
        <v>0.61600052489626922</v>
      </c>
      <c r="C288" s="302">
        <v>0.37793086970729634</v>
      </c>
      <c r="D288" s="302">
        <v>0.15896424950448421</v>
      </c>
      <c r="E288" s="302">
        <f t="shared" si="126"/>
        <v>1.1528956441080498</v>
      </c>
      <c r="F288" s="303"/>
      <c r="G288" s="302">
        <v>0.50515120763375787</v>
      </c>
      <c r="H288" s="302">
        <v>0.33534770061470087</v>
      </c>
      <c r="I288" s="302">
        <v>0.13188849031720001</v>
      </c>
      <c r="J288" s="302">
        <f t="shared" si="129"/>
        <v>0.97238739856565881</v>
      </c>
      <c r="K288" s="303"/>
      <c r="L288" s="302">
        <v>0.51413910976428057</v>
      </c>
      <c r="M288" s="302">
        <v>0.49840125690028297</v>
      </c>
      <c r="N288" s="302">
        <v>0.19543917399388069</v>
      </c>
      <c r="O288" s="302">
        <f t="shared" si="128"/>
        <v>1.2079795406584444</v>
      </c>
    </row>
    <row r="289" spans="1:15" s="236" customFormat="1" x14ac:dyDescent="0.2">
      <c r="A289" s="237" t="str">
        <f>name!E$12</f>
        <v>Elementary occupations</v>
      </c>
      <c r="B289" s="302">
        <v>1.150929073210035</v>
      </c>
      <c r="C289" s="302">
        <v>1.2250935125679085</v>
      </c>
      <c r="D289" s="302">
        <v>0.29160685540815001</v>
      </c>
      <c r="E289" s="302">
        <f t="shared" si="126"/>
        <v>2.6676294411860932</v>
      </c>
      <c r="F289" s="303"/>
      <c r="G289" s="302">
        <v>1.0543584702657001</v>
      </c>
      <c r="H289" s="302">
        <v>1.0856707960601562</v>
      </c>
      <c r="I289" s="302">
        <v>0.17266207841338624</v>
      </c>
      <c r="J289" s="302">
        <f t="shared" si="129"/>
        <v>2.3126913447392425</v>
      </c>
      <c r="K289" s="303"/>
      <c r="L289" s="302">
        <v>1.0099124491234766</v>
      </c>
      <c r="M289" s="302">
        <v>0.8967840022219199</v>
      </c>
      <c r="N289" s="302">
        <v>0.20439803778201071</v>
      </c>
      <c r="O289" s="302">
        <f t="shared" si="128"/>
        <v>2.111094489127407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50.742898286943088</v>
      </c>
      <c r="C291" s="311">
        <f t="shared" ref="C291:E291" si="130">SUM(C281:C289)</f>
        <v>17.060727732834234</v>
      </c>
      <c r="D291" s="311">
        <f t="shared" si="130"/>
        <v>16.834373980222743</v>
      </c>
      <c r="E291" s="311">
        <f t="shared" si="130"/>
        <v>84.638000000000076</v>
      </c>
      <c r="F291" s="311"/>
      <c r="G291" s="311">
        <f t="shared" ref="G291:J291" si="131">SUM(G281:G289)</f>
        <v>59.642709733572801</v>
      </c>
      <c r="H291" s="311">
        <f t="shared" si="131"/>
        <v>19.291881165785583</v>
      </c>
      <c r="I291" s="311">
        <f t="shared" si="131"/>
        <v>12.565409100641682</v>
      </c>
      <c r="J291" s="311">
        <f t="shared" si="131"/>
        <v>91.500000000000057</v>
      </c>
      <c r="K291" s="311"/>
      <c r="L291" s="311">
        <f t="shared" ref="L291:O291" si="132">SUM(L281:L289)</f>
        <v>66.729217842450382</v>
      </c>
      <c r="M291" s="311">
        <f t="shared" si="132"/>
        <v>22.863538209869578</v>
      </c>
      <c r="N291" s="311">
        <f t="shared" si="132"/>
        <v>15.038243947680058</v>
      </c>
      <c r="O291" s="311">
        <f t="shared" si="132"/>
        <v>104.63100000000001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6.1222393210632742</v>
      </c>
      <c r="C298" s="302">
        <v>0.81994601505876252</v>
      </c>
      <c r="D298" s="302">
        <v>2.1414891369814564</v>
      </c>
      <c r="E298" s="302">
        <f>SUM(B298:D298)</f>
        <v>9.0836744731034926</v>
      </c>
      <c r="F298" s="303"/>
      <c r="G298" s="302">
        <v>6.8250162346845942</v>
      </c>
      <c r="H298" s="302">
        <v>1.6376722340741405</v>
      </c>
      <c r="I298" s="302">
        <v>1.9909150148344961</v>
      </c>
      <c r="J298" s="302">
        <f>SUM(G298:I298)</f>
        <v>10.453603483593231</v>
      </c>
      <c r="K298" s="303"/>
      <c r="L298" s="302">
        <v>8.0536525638806999</v>
      </c>
      <c r="M298" s="302">
        <v>1.9997289255549195</v>
      </c>
      <c r="N298" s="302">
        <v>2.2107420181575197</v>
      </c>
      <c r="O298" s="302">
        <f>SUM(L298:N298)</f>
        <v>12.264123507593139</v>
      </c>
    </row>
    <row r="299" spans="1:15" s="236" customFormat="1" x14ac:dyDescent="0.2">
      <c r="A299" s="237" t="str">
        <f>name!E$5</f>
        <v>Professional occupations</v>
      </c>
      <c r="B299" s="302">
        <v>6.5517955897985756</v>
      </c>
      <c r="C299" s="302">
        <v>0.96354727397574558</v>
      </c>
      <c r="D299" s="302">
        <v>1.5564951023614175</v>
      </c>
      <c r="E299" s="302">
        <f t="shared" ref="E299:E306" si="133">SUM(B299:D299)</f>
        <v>9.0718379661357389</v>
      </c>
      <c r="F299" s="303"/>
      <c r="G299" s="302">
        <v>8.4118175757617131</v>
      </c>
      <c r="H299" s="302">
        <v>1.973132866487632</v>
      </c>
      <c r="I299" s="302">
        <v>1.3706813209101234</v>
      </c>
      <c r="J299" s="302">
        <f t="shared" ref="J299:J301" si="134">SUM(G299:I299)</f>
        <v>11.755631763159467</v>
      </c>
      <c r="K299" s="303"/>
      <c r="L299" s="302">
        <v>11.170721919940256</v>
      </c>
      <c r="M299" s="302">
        <v>2.9694264812486124</v>
      </c>
      <c r="N299" s="302">
        <v>1.2249183755983402</v>
      </c>
      <c r="O299" s="302">
        <f t="shared" ref="O299:O306" si="135">SUM(L299:N299)</f>
        <v>15.365066776787209</v>
      </c>
    </row>
    <row r="300" spans="1:15" s="236" customFormat="1" x14ac:dyDescent="0.2">
      <c r="A300" s="237" t="str">
        <f>name!E$6</f>
        <v>Associate professional occupations</v>
      </c>
      <c r="B300" s="302">
        <v>7.9718686110753731</v>
      </c>
      <c r="C300" s="302">
        <v>1.4449077559812094</v>
      </c>
      <c r="D300" s="302">
        <v>3.6181541831696684</v>
      </c>
      <c r="E300" s="302">
        <f t="shared" si="133"/>
        <v>13.034930550226251</v>
      </c>
      <c r="F300" s="303"/>
      <c r="G300" s="302">
        <v>9.6762672372296841</v>
      </c>
      <c r="H300" s="302">
        <v>2.339938052883721</v>
      </c>
      <c r="I300" s="302">
        <v>3.2092490327887475</v>
      </c>
      <c r="J300" s="302">
        <f t="shared" si="134"/>
        <v>15.225454322902152</v>
      </c>
      <c r="K300" s="303"/>
      <c r="L300" s="302">
        <v>10.474994326649099</v>
      </c>
      <c r="M300" s="302">
        <v>2.8505020098544431</v>
      </c>
      <c r="N300" s="302">
        <v>3.3482004067470443</v>
      </c>
      <c r="O300" s="302">
        <f t="shared" si="135"/>
        <v>16.673696743250588</v>
      </c>
    </row>
    <row r="301" spans="1:15" s="236" customFormat="1" x14ac:dyDescent="0.2">
      <c r="A301" s="237" t="str">
        <f>name!E$7</f>
        <v>Administrative and secretarial occupations</v>
      </c>
      <c r="B301" s="302">
        <v>5.1248943393068469</v>
      </c>
      <c r="C301" s="302">
        <v>2.9879385139053491</v>
      </c>
      <c r="D301" s="302">
        <v>1.0180216070115895</v>
      </c>
      <c r="E301" s="302">
        <f t="shared" si="133"/>
        <v>9.1308544602237873</v>
      </c>
      <c r="F301" s="303"/>
      <c r="G301" s="302">
        <v>5.4040323941847408</v>
      </c>
      <c r="H301" s="302">
        <v>3.772163340838981</v>
      </c>
      <c r="I301" s="302">
        <v>0.79962915424845771</v>
      </c>
      <c r="J301" s="302">
        <f t="shared" si="134"/>
        <v>9.9758248892721788</v>
      </c>
      <c r="K301" s="303"/>
      <c r="L301" s="302">
        <v>5.0061817064881513</v>
      </c>
      <c r="M301" s="302">
        <v>4.4064014234248168</v>
      </c>
      <c r="N301" s="302">
        <v>1.0201314111360484</v>
      </c>
      <c r="O301" s="302">
        <f t="shared" si="135"/>
        <v>10.432714541049016</v>
      </c>
    </row>
    <row r="302" spans="1:15" s="236" customFormat="1" x14ac:dyDescent="0.2">
      <c r="A302" s="237" t="str">
        <f>name!E$8</f>
        <v>Skilled trades occupations</v>
      </c>
      <c r="B302" s="302">
        <v>2.4277891064737176</v>
      </c>
      <c r="C302" s="302">
        <v>0.46409357998529771</v>
      </c>
      <c r="D302" s="302">
        <v>1.2901270251385657</v>
      </c>
      <c r="E302" s="302">
        <f t="shared" si="133"/>
        <v>4.1820097115975807</v>
      </c>
      <c r="F302" s="303"/>
      <c r="G302" s="302">
        <v>1.7753630565231755</v>
      </c>
      <c r="H302" s="302">
        <v>0.47590438281612113</v>
      </c>
      <c r="I302" s="302">
        <v>0.96559493934605756</v>
      </c>
      <c r="J302" s="302">
        <f>SUM(G302:I302)</f>
        <v>3.2168623786853545</v>
      </c>
      <c r="K302" s="303"/>
      <c r="L302" s="302">
        <v>1.6876847115078053</v>
      </c>
      <c r="M302" s="302">
        <v>0.69462770399832408</v>
      </c>
      <c r="N302" s="302">
        <v>1.0629645622580228</v>
      </c>
      <c r="O302" s="302">
        <f t="shared" si="135"/>
        <v>3.4452769777641521</v>
      </c>
    </row>
    <row r="303" spans="1:15" s="236" customFormat="1" x14ac:dyDescent="0.2">
      <c r="A303" s="237" t="str">
        <f>name!E$9</f>
        <v>Caring, leisure and other service occupations</v>
      </c>
      <c r="B303" s="302">
        <v>2.6077760051125987</v>
      </c>
      <c r="C303" s="302">
        <v>2.157154099677796</v>
      </c>
      <c r="D303" s="302">
        <v>1.2472697460669429</v>
      </c>
      <c r="E303" s="302">
        <f t="shared" si="133"/>
        <v>6.0121998508573373</v>
      </c>
      <c r="F303" s="303"/>
      <c r="G303" s="302">
        <v>2.8162214204747698</v>
      </c>
      <c r="H303" s="302">
        <v>2.886100511412399</v>
      </c>
      <c r="I303" s="302">
        <v>1.1975371417972192</v>
      </c>
      <c r="J303" s="302">
        <f t="shared" ref="J303:J306" si="136">SUM(G303:I303)</f>
        <v>6.8998590736843877</v>
      </c>
      <c r="K303" s="303"/>
      <c r="L303" s="302">
        <v>3.5770351320630809</v>
      </c>
      <c r="M303" s="302">
        <v>3.5241952903273619</v>
      </c>
      <c r="N303" s="302">
        <v>1.6985428900851034</v>
      </c>
      <c r="O303" s="302">
        <f t="shared" si="135"/>
        <v>8.7997733124755459</v>
      </c>
    </row>
    <row r="304" spans="1:15" s="236" customFormat="1" x14ac:dyDescent="0.2">
      <c r="A304" s="237" t="str">
        <f>name!E$10</f>
        <v>Sales and customer service occupations</v>
      </c>
      <c r="B304" s="302">
        <v>2.9231350866102574</v>
      </c>
      <c r="C304" s="302">
        <v>1.311632332033436</v>
      </c>
      <c r="D304" s="302">
        <v>0.72035123596620099</v>
      </c>
      <c r="E304" s="302">
        <f t="shared" si="133"/>
        <v>4.9551186546098949</v>
      </c>
      <c r="F304" s="303"/>
      <c r="G304" s="302">
        <v>2.9693264209511132</v>
      </c>
      <c r="H304" s="302">
        <v>1.8241388318603207</v>
      </c>
      <c r="I304" s="302">
        <v>0.44902790415423555</v>
      </c>
      <c r="J304" s="302">
        <f t="shared" si="136"/>
        <v>5.2424931569656685</v>
      </c>
      <c r="K304" s="303"/>
      <c r="L304" s="302">
        <v>3.8875050080294313</v>
      </c>
      <c r="M304" s="302">
        <v>2.8776048182324203</v>
      </c>
      <c r="N304" s="302">
        <v>0.4001718029258291</v>
      </c>
      <c r="O304" s="302">
        <f t="shared" si="135"/>
        <v>7.1652816291876809</v>
      </c>
    </row>
    <row r="305" spans="1:15" s="236" customFormat="1" x14ac:dyDescent="0.2">
      <c r="A305" s="237" t="str">
        <f>name!E$11</f>
        <v>Process, plant and machine operatives</v>
      </c>
      <c r="B305" s="302">
        <v>2.3111498750774726</v>
      </c>
      <c r="C305" s="302">
        <v>1.0118611072438366</v>
      </c>
      <c r="D305" s="302">
        <v>0.21966993817923708</v>
      </c>
      <c r="E305" s="302">
        <f t="shared" si="133"/>
        <v>3.5426809205005463</v>
      </c>
      <c r="F305" s="303"/>
      <c r="G305" s="302">
        <v>1.8443609407899892</v>
      </c>
      <c r="H305" s="302">
        <v>1.4924901780870394</v>
      </c>
      <c r="I305" s="302">
        <v>0.19895840767523482</v>
      </c>
      <c r="J305" s="302">
        <f t="shared" si="136"/>
        <v>3.5358095265522631</v>
      </c>
      <c r="K305" s="303"/>
      <c r="L305" s="302">
        <v>1.8569358660115769</v>
      </c>
      <c r="M305" s="302">
        <v>1.9530811525782155</v>
      </c>
      <c r="N305" s="302">
        <v>0.23439687075473709</v>
      </c>
      <c r="O305" s="302">
        <f t="shared" si="135"/>
        <v>4.0444138893445292</v>
      </c>
    </row>
    <row r="306" spans="1:15" s="236" customFormat="1" x14ac:dyDescent="0.2">
      <c r="A306" s="237" t="str">
        <f>name!E$12</f>
        <v>Elementary occupations</v>
      </c>
      <c r="B306" s="302">
        <v>9.4206509357181911</v>
      </c>
      <c r="C306" s="302">
        <v>14.5368782400882</v>
      </c>
      <c r="D306" s="302">
        <v>2.0241642369388928</v>
      </c>
      <c r="E306" s="302">
        <f t="shared" si="133"/>
        <v>25.981693412745287</v>
      </c>
      <c r="F306" s="303"/>
      <c r="G306" s="302">
        <v>9.2785686622175323</v>
      </c>
      <c r="H306" s="302">
        <v>17.083420143119234</v>
      </c>
      <c r="I306" s="302">
        <v>1.6684725998484589</v>
      </c>
      <c r="J306" s="302">
        <f t="shared" si="136"/>
        <v>28.030461405185225</v>
      </c>
      <c r="K306" s="303"/>
      <c r="L306" s="302">
        <v>10.949715807726866</v>
      </c>
      <c r="M306" s="302">
        <v>15.596361042113879</v>
      </c>
      <c r="N306" s="302">
        <v>2.1655757727073217</v>
      </c>
      <c r="O306" s="302">
        <f t="shared" si="135"/>
        <v>28.711652622548065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45.461298870236313</v>
      </c>
      <c r="C308" s="311">
        <f t="shared" ref="C308:E308" si="137">SUM(C298:C306)</f>
        <v>25.697958917949634</v>
      </c>
      <c r="D308" s="311">
        <f t="shared" si="137"/>
        <v>13.835742211813969</v>
      </c>
      <c r="E308" s="311">
        <f t="shared" si="137"/>
        <v>84.994999999999919</v>
      </c>
      <c r="F308" s="311"/>
      <c r="G308" s="311">
        <f t="shared" ref="G308:J308" si="138">SUM(G298:G306)</f>
        <v>49.000973942817311</v>
      </c>
      <c r="H308" s="311">
        <f t="shared" si="138"/>
        <v>33.484960541579589</v>
      </c>
      <c r="I308" s="311">
        <f t="shared" si="138"/>
        <v>11.850065515603031</v>
      </c>
      <c r="J308" s="311">
        <f t="shared" si="138"/>
        <v>94.335999999999913</v>
      </c>
      <c r="K308" s="311"/>
      <c r="L308" s="311">
        <f t="shared" ref="L308:O308" si="139">SUM(L298:L306)</f>
        <v>56.664427042296964</v>
      </c>
      <c r="M308" s="311">
        <f t="shared" si="139"/>
        <v>36.871928847332988</v>
      </c>
      <c r="N308" s="311">
        <f t="shared" si="139"/>
        <v>13.365644110369967</v>
      </c>
      <c r="O308" s="311">
        <f t="shared" si="139"/>
        <v>106.90199999999993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0.97092299556501771</v>
      </c>
      <c r="C315" s="302">
        <v>0.26215384695996952</v>
      </c>
      <c r="D315" s="302">
        <v>0.10018776759576926</v>
      </c>
      <c r="E315" s="302">
        <f>SUM(B315:D315)</f>
        <v>1.3332646101207564</v>
      </c>
      <c r="F315" s="303"/>
      <c r="G315" s="302">
        <v>0.9208361968233405</v>
      </c>
      <c r="H315" s="302">
        <v>0.28977874801693798</v>
      </c>
      <c r="I315" s="302">
        <v>3.6289713996859048E-2</v>
      </c>
      <c r="J315" s="302">
        <f>SUM(G315:I315)</f>
        <v>1.2469046588371375</v>
      </c>
      <c r="K315" s="303"/>
      <c r="L315" s="302">
        <v>0.99112593050308506</v>
      </c>
      <c r="M315" s="302">
        <v>0.41258276059966276</v>
      </c>
      <c r="N315" s="302">
        <v>4.4949403837186382E-2</v>
      </c>
      <c r="O315" s="302">
        <f>SUM(L315:N315)</f>
        <v>1.4486580949399344</v>
      </c>
    </row>
    <row r="316" spans="1:15" s="236" customFormat="1" x14ac:dyDescent="0.2">
      <c r="A316" s="237" t="str">
        <f>name!E$5</f>
        <v>Professional occupations</v>
      </c>
      <c r="B316" s="302">
        <v>1.8469227540278743</v>
      </c>
      <c r="C316" s="302">
        <v>0.74067153119160456</v>
      </c>
      <c r="D316" s="302">
        <v>0.25590317400553098</v>
      </c>
      <c r="E316" s="302">
        <f t="shared" ref="E316:E323" si="140">SUM(B316:D316)</f>
        <v>2.8434974592250097</v>
      </c>
      <c r="F316" s="303"/>
      <c r="G316" s="302">
        <v>2.0286492055801952</v>
      </c>
      <c r="H316" s="302">
        <v>0.74821939050581299</v>
      </c>
      <c r="I316" s="302">
        <v>8.7435523074427132E-2</v>
      </c>
      <c r="J316" s="302">
        <f t="shared" ref="J316:J318" si="141">SUM(G316:I316)</f>
        <v>2.8643041191604355</v>
      </c>
      <c r="K316" s="303"/>
      <c r="L316" s="302">
        <v>2.5486881909538228</v>
      </c>
      <c r="M316" s="302">
        <v>1.0753827168922334</v>
      </c>
      <c r="N316" s="302">
        <v>8.8860318500901037E-2</v>
      </c>
      <c r="O316" s="302">
        <f t="shared" ref="O316:O323" si="142">SUM(L316:N316)</f>
        <v>3.7129312263469574</v>
      </c>
    </row>
    <row r="317" spans="1:15" s="236" customFormat="1" x14ac:dyDescent="0.2">
      <c r="A317" s="237" t="str">
        <f>name!E$6</f>
        <v>Associate professional occupations</v>
      </c>
      <c r="B317" s="302">
        <v>3.971163255284389</v>
      </c>
      <c r="C317" s="302">
        <v>0.94814188786832188</v>
      </c>
      <c r="D317" s="302">
        <v>0.11821532642964309</v>
      </c>
      <c r="E317" s="302">
        <f t="shared" si="140"/>
        <v>5.0375204695823541</v>
      </c>
      <c r="F317" s="303"/>
      <c r="G317" s="302">
        <v>3.8321963709225089</v>
      </c>
      <c r="H317" s="302">
        <v>0.77981504074956154</v>
      </c>
      <c r="I317" s="302">
        <v>3.487294328256809E-2</v>
      </c>
      <c r="J317" s="302">
        <f t="shared" si="141"/>
        <v>4.646884354954639</v>
      </c>
      <c r="K317" s="303"/>
      <c r="L317" s="302">
        <v>4.9727444097447631</v>
      </c>
      <c r="M317" s="302">
        <v>0.99368014376527658</v>
      </c>
      <c r="N317" s="302">
        <v>3.4072487903783255E-2</v>
      </c>
      <c r="O317" s="302">
        <f t="shared" si="142"/>
        <v>6.0004970414138228</v>
      </c>
    </row>
    <row r="318" spans="1:15" s="236" customFormat="1" x14ac:dyDescent="0.2">
      <c r="A318" s="237" t="str">
        <f>name!E$7</f>
        <v>Administrative and secretarial occupations</v>
      </c>
      <c r="B318" s="302">
        <v>2.871434847278628</v>
      </c>
      <c r="C318" s="302">
        <v>2.8632520051737358</v>
      </c>
      <c r="D318" s="302">
        <v>3.5160889730986612E-2</v>
      </c>
      <c r="E318" s="302">
        <f t="shared" si="140"/>
        <v>5.7698477421833507</v>
      </c>
      <c r="F318" s="303"/>
      <c r="G318" s="302">
        <v>2.3342653678414598</v>
      </c>
      <c r="H318" s="302">
        <v>2.018036450135313</v>
      </c>
      <c r="I318" s="302">
        <v>9.6427206776055676E-3</v>
      </c>
      <c r="J318" s="302">
        <f t="shared" si="141"/>
        <v>4.3619445386543791</v>
      </c>
      <c r="K318" s="303"/>
      <c r="L318" s="302">
        <v>1.8041306274574165</v>
      </c>
      <c r="M318" s="302">
        <v>2.027117557022402</v>
      </c>
      <c r="N318" s="302">
        <v>1.27818880688835E-2</v>
      </c>
      <c r="O318" s="302">
        <f t="shared" si="142"/>
        <v>3.8440300725487022</v>
      </c>
    </row>
    <row r="319" spans="1:15" s="236" customFormat="1" x14ac:dyDescent="0.2">
      <c r="A319" s="237" t="str">
        <f>name!E$8</f>
        <v>Skilled trades occupations</v>
      </c>
      <c r="B319" s="302">
        <v>0.1866994807188973</v>
      </c>
      <c r="C319" s="302">
        <v>2.6820345818526884E-2</v>
      </c>
      <c r="D319" s="302">
        <v>9.5026562655491351E-2</v>
      </c>
      <c r="E319" s="302">
        <f t="shared" si="140"/>
        <v>0.30854638919291555</v>
      </c>
      <c r="F319" s="303"/>
      <c r="G319" s="302">
        <v>0.13045808261097847</v>
      </c>
      <c r="H319" s="302">
        <v>1.7630615953713586E-2</v>
      </c>
      <c r="I319" s="302">
        <v>2.145437672763234E-2</v>
      </c>
      <c r="J319" s="302">
        <f>SUM(G319:I319)</f>
        <v>0.1695430752923244</v>
      </c>
      <c r="K319" s="303"/>
      <c r="L319" s="302">
        <v>0.14723944179951379</v>
      </c>
      <c r="M319" s="302">
        <v>5.3078526509758632E-2</v>
      </c>
      <c r="N319" s="302">
        <v>2.347217122374785E-2</v>
      </c>
      <c r="O319" s="302">
        <f t="shared" si="142"/>
        <v>0.22379013953302027</v>
      </c>
    </row>
    <row r="320" spans="1:15" s="236" customFormat="1" x14ac:dyDescent="0.2">
      <c r="A320" s="237" t="str">
        <f>name!E$9</f>
        <v>Caring, leisure and other service occupations</v>
      </c>
      <c r="B320" s="302">
        <v>0.3572777039971371</v>
      </c>
      <c r="C320" s="302">
        <v>0.20738162601437296</v>
      </c>
      <c r="D320" s="302">
        <v>1.7039241314794139E-2</v>
      </c>
      <c r="E320" s="302">
        <f t="shared" si="140"/>
        <v>0.5816985713263042</v>
      </c>
      <c r="F320" s="303"/>
      <c r="G320" s="302">
        <v>0.29091454276975598</v>
      </c>
      <c r="H320" s="302">
        <v>0.15628915638740226</v>
      </c>
      <c r="I320" s="302">
        <v>4.8047599720306665E-3</v>
      </c>
      <c r="J320" s="302">
        <f t="shared" ref="J320:J323" si="143">SUM(G320:I320)</f>
        <v>0.45200845912918891</v>
      </c>
      <c r="K320" s="303"/>
      <c r="L320" s="302">
        <v>0.35556155293608782</v>
      </c>
      <c r="M320" s="302">
        <v>0.18188947808610981</v>
      </c>
      <c r="N320" s="302">
        <v>9.2464404092264148E-3</v>
      </c>
      <c r="O320" s="302">
        <f t="shared" si="142"/>
        <v>0.546697471431424</v>
      </c>
    </row>
    <row r="321" spans="1:15" s="236" customFormat="1" x14ac:dyDescent="0.2">
      <c r="A321" s="237" t="str">
        <f>name!E$10</f>
        <v>Sales and customer service occupations</v>
      </c>
      <c r="B321" s="302">
        <v>0.22820477594506694</v>
      </c>
      <c r="C321" s="302">
        <v>0.27560563688471473</v>
      </c>
      <c r="D321" s="302">
        <v>1.6522655685876273E-2</v>
      </c>
      <c r="E321" s="302">
        <f t="shared" si="140"/>
        <v>0.52033306851565797</v>
      </c>
      <c r="F321" s="303"/>
      <c r="G321" s="302">
        <v>0.18894991275339504</v>
      </c>
      <c r="H321" s="302">
        <v>0.21118331212559935</v>
      </c>
      <c r="I321" s="302">
        <v>4.4717152544966124E-3</v>
      </c>
      <c r="J321" s="302">
        <f t="shared" si="143"/>
        <v>0.40460494013349102</v>
      </c>
      <c r="K321" s="303"/>
      <c r="L321" s="302">
        <v>0.23350472624768856</v>
      </c>
      <c r="M321" s="302">
        <v>0.31820925772392161</v>
      </c>
      <c r="N321" s="302">
        <v>5.0057710198441324E-3</v>
      </c>
      <c r="O321" s="302">
        <f t="shared" si="142"/>
        <v>0.55671975499145432</v>
      </c>
    </row>
    <row r="322" spans="1:15" s="236" customFormat="1" x14ac:dyDescent="0.2">
      <c r="A322" s="237" t="str">
        <f>name!E$11</f>
        <v>Process, plant and machine operatives</v>
      </c>
      <c r="B322" s="302">
        <v>7.6369166482081988E-2</v>
      </c>
      <c r="C322" s="302">
        <v>7.6087424201128434E-2</v>
      </c>
      <c r="D322" s="302">
        <v>3.6505822851397599E-2</v>
      </c>
      <c r="E322" s="302">
        <f t="shared" si="140"/>
        <v>0.18896241353460802</v>
      </c>
      <c r="F322" s="303"/>
      <c r="G322" s="302">
        <v>4.9722081755484052E-2</v>
      </c>
      <c r="H322" s="302">
        <v>4.9152125455563224E-2</v>
      </c>
      <c r="I322" s="302">
        <v>1.2890107003146432E-2</v>
      </c>
      <c r="J322" s="302">
        <f t="shared" si="143"/>
        <v>0.11176431421419372</v>
      </c>
      <c r="K322" s="303"/>
      <c r="L322" s="302">
        <v>5.1789665769184812E-2</v>
      </c>
      <c r="M322" s="302">
        <v>7.5983813149031673E-2</v>
      </c>
      <c r="N322" s="302">
        <v>3.1243301919568336E-2</v>
      </c>
      <c r="O322" s="302">
        <f t="shared" si="142"/>
        <v>0.15901678083778484</v>
      </c>
    </row>
    <row r="323" spans="1:15" s="236" customFormat="1" x14ac:dyDescent="0.2">
      <c r="A323" s="237" t="str">
        <f>name!E$12</f>
        <v>Elementary occupations</v>
      </c>
      <c r="B323" s="302">
        <v>0.30357002014400997</v>
      </c>
      <c r="C323" s="302">
        <v>0.41823212715615282</v>
      </c>
      <c r="D323" s="302">
        <v>1.5527129018895367E-2</v>
      </c>
      <c r="E323" s="302">
        <f t="shared" si="140"/>
        <v>0.7373292763190582</v>
      </c>
      <c r="F323" s="303"/>
      <c r="G323" s="302">
        <v>0.20738100741176524</v>
      </c>
      <c r="H323" s="302">
        <v>0.24543777638596187</v>
      </c>
      <c r="I323" s="302">
        <v>4.2227558265121737E-3</v>
      </c>
      <c r="J323" s="302">
        <f t="shared" si="143"/>
        <v>0.45704153962423927</v>
      </c>
      <c r="K323" s="303"/>
      <c r="L323" s="302">
        <v>0.1841806096788067</v>
      </c>
      <c r="M323" s="302">
        <v>0.29362879630363375</v>
      </c>
      <c r="N323" s="302">
        <v>5.8500119744698594E-3</v>
      </c>
      <c r="O323" s="302">
        <f t="shared" si="142"/>
        <v>0.48365941795691036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10.812564999443101</v>
      </c>
      <c r="C325" s="311">
        <f t="shared" ref="C325:E325" si="144">SUM(C315:C323)</f>
        <v>5.8183464312685267</v>
      </c>
      <c r="D325" s="311">
        <f t="shared" si="144"/>
        <v>0.6900885692883848</v>
      </c>
      <c r="E325" s="311">
        <f t="shared" si="144"/>
        <v>17.321000000000016</v>
      </c>
      <c r="F325" s="311"/>
      <c r="G325" s="311">
        <f t="shared" ref="G325:J325" si="145">SUM(G315:G323)</f>
        <v>9.9833727684688807</v>
      </c>
      <c r="H325" s="311">
        <f t="shared" si="145"/>
        <v>4.5155426157158658</v>
      </c>
      <c r="I325" s="311">
        <f t="shared" si="145"/>
        <v>0.2160846158152781</v>
      </c>
      <c r="J325" s="311">
        <f t="shared" si="145"/>
        <v>14.715000000000027</v>
      </c>
      <c r="K325" s="311"/>
      <c r="L325" s="311">
        <f t="shared" ref="L325:O325" si="146">SUM(L315:L323)</f>
        <v>11.288965155090368</v>
      </c>
      <c r="M325" s="311">
        <f t="shared" si="146"/>
        <v>5.4315530500520302</v>
      </c>
      <c r="N325" s="311">
        <f t="shared" si="146"/>
        <v>0.25548179485761074</v>
      </c>
      <c r="O325" s="311">
        <f t="shared" si="146"/>
        <v>16.976000000000013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0.72822342701118625</v>
      </c>
      <c r="C332" s="302">
        <v>0.36320002338844037</v>
      </c>
      <c r="D332" s="302">
        <v>0.37457811293962401</v>
      </c>
      <c r="E332" s="302">
        <f>SUM(B332:D332)</f>
        <v>1.4660015633392507</v>
      </c>
      <c r="F332" s="303"/>
      <c r="G332" s="302">
        <v>0.72379046050652496</v>
      </c>
      <c r="H332" s="302">
        <v>0.55178791933917637</v>
      </c>
      <c r="I332" s="302">
        <v>0.3511667113004619</v>
      </c>
      <c r="J332" s="302">
        <f>SUM(G332:I332)</f>
        <v>1.6267450911461634</v>
      </c>
      <c r="K332" s="303"/>
      <c r="L332" s="302">
        <v>0.71473550923206908</v>
      </c>
      <c r="M332" s="302">
        <v>0.61632307872731829</v>
      </c>
      <c r="N332" s="302">
        <v>0.32419915133352339</v>
      </c>
      <c r="O332" s="302">
        <f>SUM(L332:N332)</f>
        <v>1.6552577392929109</v>
      </c>
    </row>
    <row r="333" spans="1:15" s="236" customFormat="1" x14ac:dyDescent="0.2">
      <c r="A333" s="237" t="str">
        <f>name!E$5</f>
        <v>Professional occupations</v>
      </c>
      <c r="B333" s="302">
        <v>14.253698471703103</v>
      </c>
      <c r="C333" s="302">
        <v>8.9426528807724566</v>
      </c>
      <c r="D333" s="302">
        <v>2.1764331331376825</v>
      </c>
      <c r="E333" s="302">
        <f t="shared" ref="E333:E340" si="147">SUM(B333:D333)</f>
        <v>25.372784485613241</v>
      </c>
      <c r="F333" s="303"/>
      <c r="G333" s="302">
        <v>15.668748679708683</v>
      </c>
      <c r="H333" s="302">
        <v>11.555347351984052</v>
      </c>
      <c r="I333" s="302">
        <v>2.3244006708607818</v>
      </c>
      <c r="J333" s="302">
        <f t="shared" ref="J333:J335" si="148">SUM(G333:I333)</f>
        <v>29.548496702553518</v>
      </c>
      <c r="K333" s="303"/>
      <c r="L333" s="302">
        <v>16.692622454836734</v>
      </c>
      <c r="M333" s="302">
        <v>13.653327177693567</v>
      </c>
      <c r="N333" s="302">
        <v>2.4393951216548184</v>
      </c>
      <c r="O333" s="302">
        <f t="shared" ref="O333:O340" si="149">SUM(L333:N333)</f>
        <v>32.785344754185118</v>
      </c>
    </row>
    <row r="334" spans="1:15" s="236" customFormat="1" x14ac:dyDescent="0.2">
      <c r="A334" s="237" t="str">
        <f>name!E$6</f>
        <v>Associate professional occupations</v>
      </c>
      <c r="B334" s="302">
        <v>1.3915391298701507</v>
      </c>
      <c r="C334" s="302">
        <v>1.7056880618766899</v>
      </c>
      <c r="D334" s="302">
        <v>0.88141531571633458</v>
      </c>
      <c r="E334" s="302">
        <f t="shared" si="147"/>
        <v>3.9786425074631753</v>
      </c>
      <c r="F334" s="303"/>
      <c r="G334" s="302">
        <v>1.5086094307054327</v>
      </c>
      <c r="H334" s="302">
        <v>2.1664571647542048</v>
      </c>
      <c r="I334" s="302">
        <v>0.66132389276525683</v>
      </c>
      <c r="J334" s="302">
        <f t="shared" si="148"/>
        <v>4.336390488224894</v>
      </c>
      <c r="K334" s="303"/>
      <c r="L334" s="302">
        <v>1.392981672698123</v>
      </c>
      <c r="M334" s="302">
        <v>2.075087066500406</v>
      </c>
      <c r="N334" s="302">
        <v>0.61741147918362516</v>
      </c>
      <c r="O334" s="302">
        <f t="shared" si="149"/>
        <v>4.0854802183821537</v>
      </c>
    </row>
    <row r="335" spans="1:15" s="236" customFormat="1" x14ac:dyDescent="0.2">
      <c r="A335" s="237" t="str">
        <f>name!E$7</f>
        <v>Administrative and secretarial occupations</v>
      </c>
      <c r="B335" s="302">
        <v>1.167129793330453</v>
      </c>
      <c r="C335" s="302">
        <v>2.6095918340822317</v>
      </c>
      <c r="D335" s="302">
        <v>0.1265824257775206</v>
      </c>
      <c r="E335" s="302">
        <f t="shared" si="147"/>
        <v>3.9033040531902055</v>
      </c>
      <c r="F335" s="303"/>
      <c r="G335" s="302">
        <v>1.0422883387050674</v>
      </c>
      <c r="H335" s="302">
        <v>2.6756067517326403</v>
      </c>
      <c r="I335" s="302">
        <v>9.3781337373564921E-2</v>
      </c>
      <c r="J335" s="302">
        <f t="shared" si="148"/>
        <v>3.8116764278112725</v>
      </c>
      <c r="K335" s="303"/>
      <c r="L335" s="302">
        <v>0.50563240424834999</v>
      </c>
      <c r="M335" s="302">
        <v>1.1701989577322884</v>
      </c>
      <c r="N335" s="302">
        <v>4.627704272726732E-2</v>
      </c>
      <c r="O335" s="302">
        <f t="shared" si="149"/>
        <v>1.7221084047079058</v>
      </c>
    </row>
    <row r="336" spans="1:15" s="236" customFormat="1" x14ac:dyDescent="0.2">
      <c r="A336" s="237" t="str">
        <f>name!E$8</f>
        <v>Skilled trades occupations</v>
      </c>
      <c r="B336" s="302">
        <v>0.37925231478289279</v>
      </c>
      <c r="C336" s="302">
        <v>0.34224607373097277</v>
      </c>
      <c r="D336" s="302">
        <v>0.10892860079919015</v>
      </c>
      <c r="E336" s="302">
        <f t="shared" si="147"/>
        <v>0.83042698931305559</v>
      </c>
      <c r="F336" s="303"/>
      <c r="G336" s="302">
        <v>0.27033725203125425</v>
      </c>
      <c r="H336" s="302">
        <v>0.27722673008791743</v>
      </c>
      <c r="I336" s="302">
        <v>8.2362742172583311E-2</v>
      </c>
      <c r="J336" s="302">
        <f>SUM(G336:I336)</f>
        <v>0.629926724291755</v>
      </c>
      <c r="K336" s="303"/>
      <c r="L336" s="302">
        <v>0.14478532622079845</v>
      </c>
      <c r="M336" s="302">
        <v>0.1273304271452218</v>
      </c>
      <c r="N336" s="302">
        <v>0.12351822994571122</v>
      </c>
      <c r="O336" s="302">
        <f t="shared" si="149"/>
        <v>0.39563398331173144</v>
      </c>
    </row>
    <row r="337" spans="1:15" s="236" customFormat="1" x14ac:dyDescent="0.2">
      <c r="A337" s="237" t="str">
        <f>name!E$9</f>
        <v>Caring, leisure and other service occupations</v>
      </c>
      <c r="B337" s="302">
        <v>4.8638710880812246</v>
      </c>
      <c r="C337" s="302">
        <v>6.8169782163748973</v>
      </c>
      <c r="D337" s="302">
        <v>0.36255772454383972</v>
      </c>
      <c r="E337" s="302">
        <f t="shared" si="147"/>
        <v>12.04340702899996</v>
      </c>
      <c r="F337" s="303"/>
      <c r="G337" s="302">
        <v>4.6633251827390527</v>
      </c>
      <c r="H337" s="302">
        <v>7.3972360353422157</v>
      </c>
      <c r="I337" s="302">
        <v>0.30393622273787346</v>
      </c>
      <c r="J337" s="302">
        <f t="shared" ref="J337:J340" si="150">SUM(G337:I337)</f>
        <v>12.364497440819141</v>
      </c>
      <c r="K337" s="303"/>
      <c r="L337" s="302">
        <v>5.5423838583202656</v>
      </c>
      <c r="M337" s="302">
        <v>7.2358641989619104</v>
      </c>
      <c r="N337" s="302">
        <v>0.37521693126573796</v>
      </c>
      <c r="O337" s="302">
        <f t="shared" si="149"/>
        <v>13.153464988547915</v>
      </c>
    </row>
    <row r="338" spans="1:15" s="236" customFormat="1" x14ac:dyDescent="0.2">
      <c r="A338" s="237" t="str">
        <f>name!E$10</f>
        <v>Sales and customer service occupations</v>
      </c>
      <c r="B338" s="302">
        <v>9.5971293282979139E-2</v>
      </c>
      <c r="C338" s="302">
        <v>0.21963285523478146</v>
      </c>
      <c r="D338" s="302">
        <v>6.7963165143922977E-2</v>
      </c>
      <c r="E338" s="302">
        <f t="shared" si="147"/>
        <v>0.38356731366168356</v>
      </c>
      <c r="F338" s="303"/>
      <c r="G338" s="302">
        <v>8.4170140866818857E-2</v>
      </c>
      <c r="H338" s="302">
        <v>0.22806949366178944</v>
      </c>
      <c r="I338" s="302">
        <v>4.0156837470668401E-2</v>
      </c>
      <c r="J338" s="302">
        <f t="shared" si="150"/>
        <v>0.35239647199927671</v>
      </c>
      <c r="K338" s="303"/>
      <c r="L338" s="302">
        <v>7.8865840417035205E-2</v>
      </c>
      <c r="M338" s="302">
        <v>0.20563952758142484</v>
      </c>
      <c r="N338" s="302">
        <v>4.396667879925862E-2</v>
      </c>
      <c r="O338" s="302">
        <f t="shared" si="149"/>
        <v>0.32847204679771869</v>
      </c>
    </row>
    <row r="339" spans="1:15" s="236" customFormat="1" x14ac:dyDescent="0.2">
      <c r="A339" s="237" t="str">
        <f>name!E$11</f>
        <v>Process, plant and machine operatives</v>
      </c>
      <c r="B339" s="302">
        <v>4.2963986110510735E-2</v>
      </c>
      <c r="C339" s="302">
        <v>0.10933261029710988</v>
      </c>
      <c r="D339" s="302">
        <v>0.59827071600666348</v>
      </c>
      <c r="E339" s="302">
        <f t="shared" si="147"/>
        <v>0.75056731241428409</v>
      </c>
      <c r="F339" s="303"/>
      <c r="G339" s="302">
        <v>2.7798568721580281E-2</v>
      </c>
      <c r="H339" s="302">
        <v>8.7715479483025757E-2</v>
      </c>
      <c r="I339" s="302">
        <v>0.56961296883510038</v>
      </c>
      <c r="J339" s="302">
        <f t="shared" si="150"/>
        <v>0.68512701703970635</v>
      </c>
      <c r="K339" s="303"/>
      <c r="L339" s="302">
        <v>1.8238758385169005E-2</v>
      </c>
      <c r="M339" s="302">
        <v>0.10746434109388715</v>
      </c>
      <c r="N339" s="302">
        <v>0.57745716546857995</v>
      </c>
      <c r="O339" s="302">
        <f t="shared" si="149"/>
        <v>0.70316026494763606</v>
      </c>
    </row>
    <row r="340" spans="1:15" s="236" customFormat="1" x14ac:dyDescent="0.2">
      <c r="A340" s="237" t="str">
        <f>name!E$12</f>
        <v>Elementary occupations</v>
      </c>
      <c r="B340" s="302">
        <v>0.20398148774659303</v>
      </c>
      <c r="C340" s="302">
        <v>3.9514918180200729</v>
      </c>
      <c r="D340" s="302">
        <v>0.10882544023850173</v>
      </c>
      <c r="E340" s="302">
        <f t="shared" si="147"/>
        <v>4.264298746005168</v>
      </c>
      <c r="F340" s="303"/>
      <c r="G340" s="302">
        <v>0.14516441108424966</v>
      </c>
      <c r="H340" s="302">
        <v>3.3865016030578086</v>
      </c>
      <c r="I340" s="302">
        <v>5.5077621972164724E-2</v>
      </c>
      <c r="J340" s="302">
        <f t="shared" si="150"/>
        <v>3.5867436361142229</v>
      </c>
      <c r="K340" s="303"/>
      <c r="L340" s="302">
        <v>5.1591518165036772E-2</v>
      </c>
      <c r="M340" s="302">
        <v>2.0310208894400845</v>
      </c>
      <c r="N340" s="302">
        <v>0.10446519222178874</v>
      </c>
      <c r="O340" s="302">
        <f t="shared" si="149"/>
        <v>2.1870775998269103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23.126630991919093</v>
      </c>
      <c r="C342" s="311">
        <f t="shared" ref="C342:E342" si="151">SUM(C332:C340)</f>
        <v>25.060814373777649</v>
      </c>
      <c r="D342" s="311">
        <f t="shared" si="151"/>
        <v>4.80555463430328</v>
      </c>
      <c r="E342" s="311">
        <f t="shared" si="151"/>
        <v>52.993000000000023</v>
      </c>
      <c r="F342" s="311"/>
      <c r="G342" s="311">
        <f t="shared" ref="G342:J342" si="152">SUM(G332:G340)</f>
        <v>24.13423246506866</v>
      </c>
      <c r="H342" s="311">
        <f t="shared" si="152"/>
        <v>28.325948529442833</v>
      </c>
      <c r="I342" s="311">
        <f t="shared" si="152"/>
        <v>4.4818190054884557</v>
      </c>
      <c r="J342" s="311">
        <f t="shared" si="152"/>
        <v>56.94199999999995</v>
      </c>
      <c r="K342" s="311"/>
      <c r="L342" s="311">
        <f t="shared" ref="L342:O342" si="153">SUM(L332:L340)</f>
        <v>25.141837342523576</v>
      </c>
      <c r="M342" s="311">
        <f t="shared" si="153"/>
        <v>27.222255664876108</v>
      </c>
      <c r="N342" s="311">
        <f t="shared" si="153"/>
        <v>4.6519069926003107</v>
      </c>
      <c r="O342" s="311">
        <f t="shared" si="153"/>
        <v>57.016000000000005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1.8292833751852222</v>
      </c>
      <c r="C349" s="302">
        <v>0.62115947451839126</v>
      </c>
      <c r="D349" s="302">
        <v>0.36234837429701144</v>
      </c>
      <c r="E349" s="302">
        <f>SUM(B349:D349)</f>
        <v>2.812791224000625</v>
      </c>
      <c r="F349" s="303"/>
      <c r="G349" s="302">
        <v>2.0657292508826366</v>
      </c>
      <c r="H349" s="302">
        <v>0.92131604775546028</v>
      </c>
      <c r="I349" s="302">
        <v>0.3598347435077428</v>
      </c>
      <c r="J349" s="302">
        <f>SUM(G349:I349)</f>
        <v>3.3468800421458393</v>
      </c>
      <c r="K349" s="303"/>
      <c r="L349" s="302">
        <v>2.6470171123543205</v>
      </c>
      <c r="M349" s="302">
        <v>1.127289696091299</v>
      </c>
      <c r="N349" s="302">
        <v>0.47401761878885718</v>
      </c>
      <c r="O349" s="302">
        <f>SUM(L349:N349)</f>
        <v>4.2483244272344765</v>
      </c>
    </row>
    <row r="350" spans="1:15" s="236" customFormat="1" x14ac:dyDescent="0.2">
      <c r="A350" s="237" t="str">
        <f>name!E$5</f>
        <v>Professional occupations</v>
      </c>
      <c r="B350" s="302">
        <v>9.0571667368725208</v>
      </c>
      <c r="C350" s="302">
        <v>4.8912076183410962</v>
      </c>
      <c r="D350" s="302">
        <v>1.9188407132866656</v>
      </c>
      <c r="E350" s="302">
        <f t="shared" ref="E350:E357" si="154">SUM(B350:D350)</f>
        <v>15.867215068500283</v>
      </c>
      <c r="F350" s="303"/>
      <c r="G350" s="302">
        <v>10.882897980398628</v>
      </c>
      <c r="H350" s="302">
        <v>6.6352038352328941</v>
      </c>
      <c r="I350" s="302">
        <v>2.0537659870398928</v>
      </c>
      <c r="J350" s="302">
        <f t="shared" ref="J350:J352" si="155">SUM(G350:I350)</f>
        <v>19.571867802671413</v>
      </c>
      <c r="K350" s="303"/>
      <c r="L350" s="302">
        <v>14.122610322138877</v>
      </c>
      <c r="M350" s="302">
        <v>7.9029917141735391</v>
      </c>
      <c r="N350" s="302">
        <v>2.6089075186942461</v>
      </c>
      <c r="O350" s="302">
        <f t="shared" ref="O350:O357" si="156">SUM(L350:N350)</f>
        <v>24.634509555006662</v>
      </c>
    </row>
    <row r="351" spans="1:15" s="236" customFormat="1" x14ac:dyDescent="0.2">
      <c r="A351" s="237" t="str">
        <f>name!E$6</f>
        <v>Associate professional occupations</v>
      </c>
      <c r="B351" s="302">
        <v>3.6622409867892283</v>
      </c>
      <c r="C351" s="302">
        <v>2.8394410626521056</v>
      </c>
      <c r="D351" s="302">
        <v>0.81326497474185822</v>
      </c>
      <c r="E351" s="302">
        <f t="shared" si="154"/>
        <v>7.3149470241831915</v>
      </c>
      <c r="F351" s="303"/>
      <c r="G351" s="302">
        <v>4.2902817650571476</v>
      </c>
      <c r="H351" s="302">
        <v>3.7540053256480928</v>
      </c>
      <c r="I351" s="302">
        <v>0.80903074316526435</v>
      </c>
      <c r="J351" s="302">
        <f t="shared" si="155"/>
        <v>8.8533178338705039</v>
      </c>
      <c r="K351" s="303"/>
      <c r="L351" s="302">
        <v>4.9936288683309416</v>
      </c>
      <c r="M351" s="302">
        <v>4.0569237645787988</v>
      </c>
      <c r="N351" s="302">
        <v>1.1211398778484485</v>
      </c>
      <c r="O351" s="302">
        <f t="shared" si="156"/>
        <v>10.171692510758188</v>
      </c>
    </row>
    <row r="352" spans="1:15" s="236" customFormat="1" x14ac:dyDescent="0.2">
      <c r="A352" s="237" t="str">
        <f>name!E$7</f>
        <v>Administrative and secretarial occupations</v>
      </c>
      <c r="B352" s="302">
        <v>2.7446286377565499</v>
      </c>
      <c r="C352" s="302">
        <v>4.4409042904649203</v>
      </c>
      <c r="D352" s="302">
        <v>0.22774336991506894</v>
      </c>
      <c r="E352" s="302">
        <f t="shared" si="154"/>
        <v>7.4132762981365383</v>
      </c>
      <c r="F352" s="303"/>
      <c r="G352" s="302">
        <v>2.6696408801300064</v>
      </c>
      <c r="H352" s="302">
        <v>4.6149877100834082</v>
      </c>
      <c r="I352" s="302">
        <v>0.17601883412474376</v>
      </c>
      <c r="J352" s="302">
        <f t="shared" si="155"/>
        <v>7.4606474243381582</v>
      </c>
      <c r="K352" s="303"/>
      <c r="L352" s="302">
        <v>2.3055259519791047</v>
      </c>
      <c r="M352" s="302">
        <v>3.0727504018649432</v>
      </c>
      <c r="N352" s="302">
        <v>0.11320983945626965</v>
      </c>
      <c r="O352" s="302">
        <f t="shared" si="156"/>
        <v>5.4914861933003172</v>
      </c>
    </row>
    <row r="353" spans="1:15" s="236" customFormat="1" x14ac:dyDescent="0.2">
      <c r="A353" s="237" t="str">
        <f>name!E$8</f>
        <v>Skilled trades occupations</v>
      </c>
      <c r="B353" s="302">
        <v>0.37011105888891005</v>
      </c>
      <c r="C353" s="302">
        <v>0.4158641266227146</v>
      </c>
      <c r="D353" s="302">
        <v>0.14363883890409693</v>
      </c>
      <c r="E353" s="302">
        <f t="shared" si="154"/>
        <v>0.9296140244157215</v>
      </c>
      <c r="F353" s="303"/>
      <c r="G353" s="302">
        <v>0.29214832308685995</v>
      </c>
      <c r="H353" s="302">
        <v>0.32658868744570363</v>
      </c>
      <c r="I353" s="302">
        <v>9.7356171767965918E-2</v>
      </c>
      <c r="J353" s="302">
        <f>SUM(G353:I353)</f>
        <v>0.71609318230052954</v>
      </c>
      <c r="K353" s="303"/>
      <c r="L353" s="302">
        <v>0.21463642233190686</v>
      </c>
      <c r="M353" s="302">
        <v>0.29783101880793417</v>
      </c>
      <c r="N353" s="302">
        <v>0.13460060159069043</v>
      </c>
      <c r="O353" s="302">
        <f t="shared" si="156"/>
        <v>0.64706804273053142</v>
      </c>
    </row>
    <row r="354" spans="1:15" s="236" customFormat="1" x14ac:dyDescent="0.2">
      <c r="A354" s="237" t="str">
        <f>name!E$9</f>
        <v>Caring, leisure and other service occupations</v>
      </c>
      <c r="B354" s="302">
        <v>9.6911865447153858</v>
      </c>
      <c r="C354" s="302">
        <v>10.483303088625428</v>
      </c>
      <c r="D354" s="302">
        <v>1.8730513494272785</v>
      </c>
      <c r="E354" s="302">
        <f t="shared" si="154"/>
        <v>22.047540982768091</v>
      </c>
      <c r="F354" s="303"/>
      <c r="G354" s="302">
        <v>10.002765017786549</v>
      </c>
      <c r="H354" s="302">
        <v>11.764245535769446</v>
      </c>
      <c r="I354" s="302">
        <v>2.3888502237146856</v>
      </c>
      <c r="J354" s="302">
        <f t="shared" ref="J354:J357" si="157">SUM(G354:I354)</f>
        <v>24.155860777270682</v>
      </c>
      <c r="K354" s="303"/>
      <c r="L354" s="302">
        <v>13.258831155034908</v>
      </c>
      <c r="M354" s="302">
        <v>13.519228934449789</v>
      </c>
      <c r="N354" s="302">
        <v>3.0389347316830824</v>
      </c>
      <c r="O354" s="302">
        <f t="shared" si="156"/>
        <v>29.816994821167778</v>
      </c>
    </row>
    <row r="355" spans="1:15" s="236" customFormat="1" x14ac:dyDescent="0.2">
      <c r="A355" s="237" t="str">
        <f>name!E$10</f>
        <v>Sales and customer service occupations</v>
      </c>
      <c r="B355" s="302">
        <v>0.3663467969793161</v>
      </c>
      <c r="C355" s="302">
        <v>0.50082093025678975</v>
      </c>
      <c r="D355" s="302">
        <v>6.8577609532011655E-2</v>
      </c>
      <c r="E355" s="302">
        <f t="shared" si="154"/>
        <v>0.93574533676811744</v>
      </c>
      <c r="F355" s="303"/>
      <c r="G355" s="302">
        <v>0.35724415397469622</v>
      </c>
      <c r="H355" s="302">
        <v>0.51659274898472385</v>
      </c>
      <c r="I355" s="302">
        <v>4.354245716639004E-2</v>
      </c>
      <c r="J355" s="302">
        <f t="shared" si="157"/>
        <v>0.91737936012581012</v>
      </c>
      <c r="K355" s="303"/>
      <c r="L355" s="302">
        <v>0.42732799848121283</v>
      </c>
      <c r="M355" s="302">
        <v>0.57438649705783329</v>
      </c>
      <c r="N355" s="302">
        <v>7.2923294814353279E-2</v>
      </c>
      <c r="O355" s="302">
        <f t="shared" si="156"/>
        <v>1.0746377903533992</v>
      </c>
    </row>
    <row r="356" spans="1:15" s="236" customFormat="1" x14ac:dyDescent="0.2">
      <c r="A356" s="237" t="str">
        <f>name!E$11</f>
        <v>Process, plant and machine operatives</v>
      </c>
      <c r="B356" s="302">
        <v>7.970747464767089E-2</v>
      </c>
      <c r="C356" s="302">
        <v>0.18016765659844616</v>
      </c>
      <c r="D356" s="302">
        <v>2.1920757723861935E-2</v>
      </c>
      <c r="E356" s="302">
        <f t="shared" si="154"/>
        <v>0.28179588896997898</v>
      </c>
      <c r="F356" s="303"/>
      <c r="G356" s="302">
        <v>6.2879981454863551E-2</v>
      </c>
      <c r="H356" s="302">
        <v>0.12954521828690274</v>
      </c>
      <c r="I356" s="302">
        <v>1.425512061413923E-2</v>
      </c>
      <c r="J356" s="302">
        <f t="shared" si="157"/>
        <v>0.20668032035590553</v>
      </c>
      <c r="K356" s="303"/>
      <c r="L356" s="302">
        <v>4.6953713803090831E-2</v>
      </c>
      <c r="M356" s="302">
        <v>0.11794509481111094</v>
      </c>
      <c r="N356" s="302">
        <v>1.0767498965050293E-2</v>
      </c>
      <c r="O356" s="302">
        <f t="shared" si="156"/>
        <v>0.17566630757925208</v>
      </c>
    </row>
    <row r="357" spans="1:15" s="236" customFormat="1" x14ac:dyDescent="0.2">
      <c r="A357" s="237" t="str">
        <f>name!E$12</f>
        <v>Elementary occupations</v>
      </c>
      <c r="B357" s="302">
        <v>0.46332905283075876</v>
      </c>
      <c r="C357" s="302">
        <v>1.6376789316570721</v>
      </c>
      <c r="D357" s="302">
        <v>3.7066167769626727E-2</v>
      </c>
      <c r="E357" s="302">
        <f t="shared" si="154"/>
        <v>2.1380741522574578</v>
      </c>
      <c r="F357" s="303"/>
      <c r="G357" s="302">
        <v>0.41098221227789861</v>
      </c>
      <c r="H357" s="302">
        <v>1.2642149049986464</v>
      </c>
      <c r="I357" s="302">
        <v>2.0076139644585076E-2</v>
      </c>
      <c r="J357" s="302">
        <f t="shared" si="157"/>
        <v>1.69527325692113</v>
      </c>
      <c r="K357" s="303"/>
      <c r="L357" s="302">
        <v>0.23305503965500471</v>
      </c>
      <c r="M357" s="302">
        <v>0.83806079675943501</v>
      </c>
      <c r="N357" s="302">
        <v>6.5045154549440978E-3</v>
      </c>
      <c r="O357" s="302">
        <f t="shared" si="156"/>
        <v>1.0776203518693839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28.264000664665559</v>
      </c>
      <c r="C359" s="311">
        <f t="shared" ref="C359:E359" si="158">SUM(C349:C357)</f>
        <v>26.01054717973696</v>
      </c>
      <c r="D359" s="311">
        <f t="shared" si="158"/>
        <v>5.4664521555974801</v>
      </c>
      <c r="E359" s="311">
        <f t="shared" si="158"/>
        <v>59.741</v>
      </c>
      <c r="F359" s="311"/>
      <c r="G359" s="311">
        <f t="shared" ref="G359:J359" si="159">SUM(G349:G357)</f>
        <v>31.034569565049285</v>
      </c>
      <c r="H359" s="311">
        <f t="shared" si="159"/>
        <v>29.926700014205281</v>
      </c>
      <c r="I359" s="311">
        <f t="shared" si="159"/>
        <v>5.9627304207454097</v>
      </c>
      <c r="J359" s="311">
        <f t="shared" si="159"/>
        <v>66.923999999999964</v>
      </c>
      <c r="K359" s="311"/>
      <c r="L359" s="311">
        <f t="shared" ref="L359:O359" si="160">SUM(L349:L357)</f>
        <v>38.249586584109366</v>
      </c>
      <c r="M359" s="311">
        <f t="shared" si="160"/>
        <v>31.507407918594684</v>
      </c>
      <c r="N359" s="311">
        <f t="shared" si="160"/>
        <v>7.5810054972959415</v>
      </c>
      <c r="O359" s="311">
        <f t="shared" si="160"/>
        <v>77.33799999999998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1.4203896173106543</v>
      </c>
      <c r="C366" s="302">
        <v>0.78106517869258318</v>
      </c>
      <c r="D366" s="302">
        <v>0.12940337183346182</v>
      </c>
      <c r="E366" s="302">
        <f>SUM(B366:D366)</f>
        <v>2.3308581678366993</v>
      </c>
      <c r="F366" s="303"/>
      <c r="G366" s="302">
        <v>1.8788114852710645</v>
      </c>
      <c r="H366" s="302">
        <v>1.1738746795292783</v>
      </c>
      <c r="I366" s="302">
        <v>0.26595874550835735</v>
      </c>
      <c r="J366" s="302">
        <f>SUM(G366:I366)</f>
        <v>3.3186449103086999</v>
      </c>
      <c r="K366" s="303"/>
      <c r="L366" s="302">
        <v>2.1620809874872333</v>
      </c>
      <c r="M366" s="302">
        <v>1.8415095009805145</v>
      </c>
      <c r="N366" s="302">
        <v>0.2083284156678194</v>
      </c>
      <c r="O366" s="302">
        <f>SUM(L366:N366)</f>
        <v>4.2119189041355671</v>
      </c>
    </row>
    <row r="367" spans="1:15" s="236" customFormat="1" x14ac:dyDescent="0.2">
      <c r="A367" s="237" t="str">
        <f>name!E$5</f>
        <v>Professional occupations</v>
      </c>
      <c r="B367" s="302">
        <v>0.98781722859426324</v>
      </c>
      <c r="C367" s="302">
        <v>0.46795877597250929</v>
      </c>
      <c r="D367" s="302">
        <v>0.57459370751866046</v>
      </c>
      <c r="E367" s="302">
        <f t="shared" ref="E367:E374" si="161">SUM(B367:D367)</f>
        <v>2.0303697120854327</v>
      </c>
      <c r="F367" s="303"/>
      <c r="G367" s="302">
        <v>1.5009215695135047</v>
      </c>
      <c r="H367" s="302">
        <v>0.83816399791470786</v>
      </c>
      <c r="I367" s="302">
        <v>1.2215301310753284</v>
      </c>
      <c r="J367" s="302">
        <f t="shared" ref="J367:J369" si="162">SUM(G367:I367)</f>
        <v>3.5606156985035411</v>
      </c>
      <c r="K367" s="303"/>
      <c r="L367" s="302">
        <v>1.5445130487881451</v>
      </c>
      <c r="M367" s="302">
        <v>1.1447121150310513</v>
      </c>
      <c r="N367" s="302">
        <v>1.0590658410339093</v>
      </c>
      <c r="O367" s="302">
        <f t="shared" ref="O367:O374" si="163">SUM(L367:N367)</f>
        <v>3.7482910048531055</v>
      </c>
    </row>
    <row r="368" spans="1:15" s="236" customFormat="1" x14ac:dyDescent="0.2">
      <c r="A368" s="237" t="str">
        <f>name!E$6</f>
        <v>Associate professional occupations</v>
      </c>
      <c r="B368" s="302">
        <v>1.2396367297970778</v>
      </c>
      <c r="C368" s="302">
        <v>0.75479620565879302</v>
      </c>
      <c r="D368" s="302">
        <v>1.7702265144231615</v>
      </c>
      <c r="E368" s="302">
        <f t="shared" si="161"/>
        <v>3.7646594498790322</v>
      </c>
      <c r="F368" s="303"/>
      <c r="G368" s="302">
        <v>1.6458265873655655</v>
      </c>
      <c r="H368" s="302">
        <v>1.1020692566628778</v>
      </c>
      <c r="I368" s="302">
        <v>4.1355430515154925</v>
      </c>
      <c r="J368" s="302">
        <f t="shared" si="162"/>
        <v>6.8834388955439358</v>
      </c>
      <c r="K368" s="303"/>
      <c r="L368" s="302">
        <v>1.6392993663820181</v>
      </c>
      <c r="M368" s="302">
        <v>0.99857985493778512</v>
      </c>
      <c r="N368" s="302">
        <v>4.008753033060553</v>
      </c>
      <c r="O368" s="302">
        <f t="shared" si="163"/>
        <v>6.6466322543803562</v>
      </c>
    </row>
    <row r="369" spans="1:15" s="236" customFormat="1" x14ac:dyDescent="0.2">
      <c r="A369" s="237" t="str">
        <f>name!E$7</f>
        <v>Administrative and secretarial occupations</v>
      </c>
      <c r="B369" s="302">
        <v>0.35761297578225543</v>
      </c>
      <c r="C369" s="302">
        <v>1.0356494374712069</v>
      </c>
      <c r="D369" s="302">
        <v>5.2773430201248347E-2</v>
      </c>
      <c r="E369" s="302">
        <f t="shared" si="161"/>
        <v>1.4460358434547107</v>
      </c>
      <c r="F369" s="303"/>
      <c r="G369" s="302">
        <v>0.44721647745399734</v>
      </c>
      <c r="H369" s="302">
        <v>1.1208664870002696</v>
      </c>
      <c r="I369" s="302">
        <v>0.11748396412793209</v>
      </c>
      <c r="J369" s="302">
        <f t="shared" si="162"/>
        <v>1.685566928582199</v>
      </c>
      <c r="K369" s="303"/>
      <c r="L369" s="302">
        <v>0.26540752164346115</v>
      </c>
      <c r="M369" s="302">
        <v>0.69104078927848722</v>
      </c>
      <c r="N369" s="302">
        <v>6.8847675389668378E-2</v>
      </c>
      <c r="O369" s="302">
        <f t="shared" si="163"/>
        <v>1.0252959863116167</v>
      </c>
    </row>
    <row r="370" spans="1:15" s="236" customFormat="1" x14ac:dyDescent="0.2">
      <c r="A370" s="237" t="str">
        <f>name!E$8</f>
        <v>Skilled trades occupations</v>
      </c>
      <c r="B370" s="302">
        <v>0.80315078186475919</v>
      </c>
      <c r="C370" s="302">
        <v>0.3650183573748943</v>
      </c>
      <c r="D370" s="302">
        <v>0.23725435062124778</v>
      </c>
      <c r="E370" s="302">
        <f t="shared" si="161"/>
        <v>1.405423489860901</v>
      </c>
      <c r="F370" s="303"/>
      <c r="G370" s="302">
        <v>0.86615939654221941</v>
      </c>
      <c r="H370" s="302">
        <v>0.41473624492924072</v>
      </c>
      <c r="I370" s="302">
        <v>0.55404923892294533</v>
      </c>
      <c r="J370" s="302">
        <f>SUM(G370:I370)</f>
        <v>1.8349448803944055</v>
      </c>
      <c r="K370" s="303"/>
      <c r="L370" s="302">
        <v>0.77533990165678313</v>
      </c>
      <c r="M370" s="302">
        <v>0.74687786370100684</v>
      </c>
      <c r="N370" s="302">
        <v>0.63299100743160597</v>
      </c>
      <c r="O370" s="302">
        <f t="shared" si="163"/>
        <v>2.155208772789396</v>
      </c>
    </row>
    <row r="371" spans="1:15" s="236" customFormat="1" x14ac:dyDescent="0.2">
      <c r="A371" s="237" t="str">
        <f>name!E$9</f>
        <v>Caring, leisure and other service occupations</v>
      </c>
      <c r="B371" s="302">
        <v>0.44821097666340837</v>
      </c>
      <c r="C371" s="302">
        <v>0.86671124160532309</v>
      </c>
      <c r="D371" s="302">
        <v>9.4193153227958168E-2</v>
      </c>
      <c r="E371" s="302">
        <f t="shared" si="161"/>
        <v>1.4091153714966895</v>
      </c>
      <c r="F371" s="303"/>
      <c r="G371" s="302">
        <v>0.49717540408835575</v>
      </c>
      <c r="H371" s="302">
        <v>0.88337896897538415</v>
      </c>
      <c r="I371" s="302">
        <v>0.20837667587642211</v>
      </c>
      <c r="J371" s="302">
        <f t="shared" ref="J371:J374" si="164">SUM(G371:I371)</f>
        <v>1.588931048940162</v>
      </c>
      <c r="K371" s="303"/>
      <c r="L371" s="302">
        <v>0.43908146779971341</v>
      </c>
      <c r="M371" s="302">
        <v>0.92006629318120958</v>
      </c>
      <c r="N371" s="302">
        <v>0.19425059647812837</v>
      </c>
      <c r="O371" s="302">
        <f t="shared" si="163"/>
        <v>1.5533983574590513</v>
      </c>
    </row>
    <row r="372" spans="1:15" s="236" customFormat="1" x14ac:dyDescent="0.2">
      <c r="A372" s="237" t="str">
        <f>name!E$10</f>
        <v>Sales and customer service occupations</v>
      </c>
      <c r="B372" s="302">
        <v>0.29968110489409866</v>
      </c>
      <c r="C372" s="302">
        <v>0.54483912968108805</v>
      </c>
      <c r="D372" s="302">
        <v>2.7732755356107822E-2</v>
      </c>
      <c r="E372" s="302">
        <f t="shared" si="161"/>
        <v>0.87225298993129463</v>
      </c>
      <c r="F372" s="303"/>
      <c r="G372" s="302">
        <v>0.35443970269256803</v>
      </c>
      <c r="H372" s="302">
        <v>0.61118953122098696</v>
      </c>
      <c r="I372" s="302">
        <v>4.3634606598142334E-2</v>
      </c>
      <c r="J372" s="302">
        <f t="shared" si="164"/>
        <v>1.0092638405116974</v>
      </c>
      <c r="K372" s="303"/>
      <c r="L372" s="302">
        <v>0.33137398533443796</v>
      </c>
      <c r="M372" s="302">
        <v>0.65909021888729447</v>
      </c>
      <c r="N372" s="302">
        <v>2.932557606602948E-2</v>
      </c>
      <c r="O372" s="302">
        <f t="shared" si="163"/>
        <v>1.0197897802877618</v>
      </c>
    </row>
    <row r="373" spans="1:15" s="236" customFormat="1" x14ac:dyDescent="0.2">
      <c r="A373" s="237" t="str">
        <f>name!E$11</f>
        <v>Process, plant and machine operatives</v>
      </c>
      <c r="B373" s="302">
        <v>7.3440206384482162E-2</v>
      </c>
      <c r="C373" s="302">
        <v>6.7828752370961642E-2</v>
      </c>
      <c r="D373" s="302">
        <v>1.3771710521454828E-2</v>
      </c>
      <c r="E373" s="302">
        <f t="shared" si="161"/>
        <v>0.15504066927689863</v>
      </c>
      <c r="F373" s="303"/>
      <c r="G373" s="302">
        <v>6.773279177867704E-2</v>
      </c>
      <c r="H373" s="302">
        <v>8.5873375162492938E-2</v>
      </c>
      <c r="I373" s="302">
        <v>3.4904174242589507E-2</v>
      </c>
      <c r="J373" s="302">
        <f t="shared" si="164"/>
        <v>0.18851034118375948</v>
      </c>
      <c r="K373" s="303"/>
      <c r="L373" s="302">
        <v>5.1829733751299227E-2</v>
      </c>
      <c r="M373" s="302">
        <v>0.10196100783787324</v>
      </c>
      <c r="N373" s="302">
        <v>4.3344241845080421E-2</v>
      </c>
      <c r="O373" s="302">
        <f t="shared" si="163"/>
        <v>0.1971349834342529</v>
      </c>
    </row>
    <row r="374" spans="1:15" s="236" customFormat="1" x14ac:dyDescent="0.2">
      <c r="A374" s="237" t="str">
        <f>name!E$12</f>
        <v>Elementary occupations</v>
      </c>
      <c r="B374" s="302">
        <v>0.22867053635295015</v>
      </c>
      <c r="C374" s="302">
        <v>1.3873411313554354</v>
      </c>
      <c r="D374" s="302">
        <v>3.9232638469962645E-2</v>
      </c>
      <c r="E374" s="302">
        <f t="shared" si="161"/>
        <v>1.6552443061783482</v>
      </c>
      <c r="F374" s="303"/>
      <c r="G374" s="302">
        <v>0.22128258588012018</v>
      </c>
      <c r="H374" s="302">
        <v>1.3553251792354781</v>
      </c>
      <c r="I374" s="302">
        <v>6.3475690915962876E-2</v>
      </c>
      <c r="J374" s="302">
        <f t="shared" si="164"/>
        <v>1.6400834560315611</v>
      </c>
      <c r="K374" s="303"/>
      <c r="L374" s="302">
        <v>0.18282415557404527</v>
      </c>
      <c r="M374" s="302">
        <v>0.95475138199109966</v>
      </c>
      <c r="N374" s="302">
        <v>7.0754418783755449E-2</v>
      </c>
      <c r="O374" s="302">
        <f t="shared" si="163"/>
        <v>1.2083299563489003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5.8586101576439491</v>
      </c>
      <c r="C376" s="311">
        <f t="shared" ref="C376:E376" si="165">SUM(C366:C374)</f>
        <v>6.2712082101827935</v>
      </c>
      <c r="D376" s="311">
        <f t="shared" si="165"/>
        <v>2.9391816321732631</v>
      </c>
      <c r="E376" s="311">
        <f t="shared" si="165"/>
        <v>15.069000000000006</v>
      </c>
      <c r="F376" s="311"/>
      <c r="G376" s="311">
        <f t="shared" ref="G376:J376" si="166">SUM(G366:G374)</f>
        <v>7.4795660005860727</v>
      </c>
      <c r="H376" s="311">
        <f t="shared" si="166"/>
        <v>7.5854777206307169</v>
      </c>
      <c r="I376" s="311">
        <f t="shared" si="166"/>
        <v>6.6449562787831722</v>
      </c>
      <c r="J376" s="311">
        <f t="shared" si="166"/>
        <v>21.709999999999962</v>
      </c>
      <c r="K376" s="311"/>
      <c r="L376" s="311">
        <f t="shared" ref="L376:O376" si="167">SUM(L366:L374)</f>
        <v>7.3917501684171372</v>
      </c>
      <c r="M376" s="311">
        <f t="shared" si="167"/>
        <v>8.058589025826322</v>
      </c>
      <c r="N376" s="311">
        <f t="shared" si="167"/>
        <v>6.3156608057565498</v>
      </c>
      <c r="O376" s="311">
        <f t="shared" si="167"/>
        <v>21.766000000000012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1.686288383166495</v>
      </c>
      <c r="C383" s="302">
        <v>0.48946581338125006</v>
      </c>
      <c r="D383" s="302">
        <v>0.74510923201870494</v>
      </c>
      <c r="E383" s="302">
        <f>SUM(B383:D383)</f>
        <v>2.9208634285664501</v>
      </c>
      <c r="F383" s="303"/>
      <c r="G383" s="302">
        <v>1.5914869137489835</v>
      </c>
      <c r="H383" s="302">
        <v>0.67277579661096187</v>
      </c>
      <c r="I383" s="302">
        <v>0.70026943714446954</v>
      </c>
      <c r="J383" s="302">
        <f>SUM(G383:I383)</f>
        <v>2.9645321475044151</v>
      </c>
      <c r="K383" s="303"/>
      <c r="L383" s="302">
        <v>1.9916935337411479</v>
      </c>
      <c r="M383" s="302">
        <v>1.050566207634634</v>
      </c>
      <c r="N383" s="302">
        <v>0.65914828248033364</v>
      </c>
      <c r="O383" s="302">
        <f>SUM(L383:N383)</f>
        <v>3.7014080238561151</v>
      </c>
    </row>
    <row r="384" spans="1:15" s="236" customFormat="1" x14ac:dyDescent="0.2">
      <c r="A384" s="237" t="str">
        <f>name!E$5</f>
        <v>Professional occupations</v>
      </c>
      <c r="B384" s="302">
        <v>2.1431677421356197</v>
      </c>
      <c r="C384" s="302">
        <v>0.55245110199288339</v>
      </c>
      <c r="D384" s="302">
        <v>1.8142335157363441</v>
      </c>
      <c r="E384" s="302">
        <f t="shared" ref="E384:E391" si="168">SUM(B384:D384)</f>
        <v>4.5098523598648477</v>
      </c>
      <c r="F384" s="303"/>
      <c r="G384" s="302">
        <v>1.8320205657530897</v>
      </c>
      <c r="H384" s="302">
        <v>0.63576798244868704</v>
      </c>
      <c r="I384" s="302">
        <v>1.987731411079823</v>
      </c>
      <c r="J384" s="302">
        <f t="shared" ref="J384:J386" si="169">SUM(G384:I384)</f>
        <v>4.4555199592815997</v>
      </c>
      <c r="K384" s="303"/>
      <c r="L384" s="302">
        <v>2.0530830276912564</v>
      </c>
      <c r="M384" s="302">
        <v>0.73815627232091052</v>
      </c>
      <c r="N384" s="302">
        <v>2.0160088527945428</v>
      </c>
      <c r="O384" s="302">
        <f t="shared" ref="O384:O391" si="170">SUM(L384:N384)</f>
        <v>4.8072481528067099</v>
      </c>
    </row>
    <row r="385" spans="1:15" s="236" customFormat="1" x14ac:dyDescent="0.2">
      <c r="A385" s="237" t="str">
        <f>name!E$6</f>
        <v>Associate professional occupations</v>
      </c>
      <c r="B385" s="302">
        <v>1.0373183958738239</v>
      </c>
      <c r="C385" s="302">
        <v>0.49052761612282519</v>
      </c>
      <c r="D385" s="302">
        <v>1.265181870603963</v>
      </c>
      <c r="E385" s="302">
        <f t="shared" si="168"/>
        <v>2.7930278826006121</v>
      </c>
      <c r="F385" s="303"/>
      <c r="G385" s="302">
        <v>0.87175093834244299</v>
      </c>
      <c r="H385" s="302">
        <v>0.47690032286670581</v>
      </c>
      <c r="I385" s="302">
        <v>1.9673289977565509</v>
      </c>
      <c r="J385" s="302">
        <f t="shared" si="169"/>
        <v>3.3159802589656997</v>
      </c>
      <c r="K385" s="303"/>
      <c r="L385" s="302">
        <v>0.84515063909987631</v>
      </c>
      <c r="M385" s="302">
        <v>0.46841069298732291</v>
      </c>
      <c r="N385" s="302">
        <v>2.0072195718823527</v>
      </c>
      <c r="O385" s="302">
        <f t="shared" si="170"/>
        <v>3.3207809039695517</v>
      </c>
    </row>
    <row r="386" spans="1:15" s="236" customFormat="1" x14ac:dyDescent="0.2">
      <c r="A386" s="237" t="str">
        <f>name!E$7</f>
        <v>Administrative and secretarial occupations</v>
      </c>
      <c r="B386" s="302">
        <v>0.66928600505001323</v>
      </c>
      <c r="C386" s="302">
        <v>0.7481427775115812</v>
      </c>
      <c r="D386" s="302">
        <v>0.35354008486098581</v>
      </c>
      <c r="E386" s="302">
        <f t="shared" si="168"/>
        <v>1.7709688674225801</v>
      </c>
      <c r="F386" s="303"/>
      <c r="G386" s="302">
        <v>0.56044401906511321</v>
      </c>
      <c r="H386" s="302">
        <v>0.71487415762899409</v>
      </c>
      <c r="I386" s="302">
        <v>0.47991676977510805</v>
      </c>
      <c r="J386" s="302">
        <f t="shared" si="169"/>
        <v>1.7552349464692154</v>
      </c>
      <c r="K386" s="303"/>
      <c r="L386" s="302">
        <v>0.37840440416565846</v>
      </c>
      <c r="M386" s="302">
        <v>0.56265610524716636</v>
      </c>
      <c r="N386" s="302">
        <v>0.46676460719631957</v>
      </c>
      <c r="O386" s="302">
        <f t="shared" si="170"/>
        <v>1.4078251166091444</v>
      </c>
    </row>
    <row r="387" spans="1:15" s="236" customFormat="1" x14ac:dyDescent="0.2">
      <c r="A387" s="237" t="str">
        <f>name!E$8</f>
        <v>Skilled trades occupations</v>
      </c>
      <c r="B387" s="302">
        <v>0.53438504991164837</v>
      </c>
      <c r="C387" s="302">
        <v>0.22143199866527435</v>
      </c>
      <c r="D387" s="302">
        <v>0.52257211458709063</v>
      </c>
      <c r="E387" s="302">
        <f t="shared" si="168"/>
        <v>1.2783891631640132</v>
      </c>
      <c r="F387" s="303"/>
      <c r="G387" s="302">
        <v>0.39795067545563145</v>
      </c>
      <c r="H387" s="302">
        <v>0.16278674211821198</v>
      </c>
      <c r="I387" s="302">
        <v>0.46901545709533571</v>
      </c>
      <c r="J387" s="302">
        <f>SUM(G387:I387)</f>
        <v>1.0297528746691791</v>
      </c>
      <c r="K387" s="303"/>
      <c r="L387" s="302">
        <v>0.46440910491702347</v>
      </c>
      <c r="M387" s="302">
        <v>0.29990166244536182</v>
      </c>
      <c r="N387" s="302">
        <v>0.56718298414002344</v>
      </c>
      <c r="O387" s="302">
        <f t="shared" si="170"/>
        <v>1.3314937515024088</v>
      </c>
    </row>
    <row r="388" spans="1:15" s="236" customFormat="1" x14ac:dyDescent="0.2">
      <c r="A388" s="237" t="str">
        <f>name!E$9</f>
        <v>Caring, leisure and other service occupations</v>
      </c>
      <c r="B388" s="302">
        <v>1.7441557156685146</v>
      </c>
      <c r="C388" s="302">
        <v>1.5888005099944724</v>
      </c>
      <c r="D388" s="302">
        <v>2.1976642217710354</v>
      </c>
      <c r="E388" s="302">
        <f t="shared" si="168"/>
        <v>5.530620447434023</v>
      </c>
      <c r="F388" s="303"/>
      <c r="G388" s="302">
        <v>1.8064213547497705</v>
      </c>
      <c r="H388" s="302">
        <v>1.3920657288298242</v>
      </c>
      <c r="I388" s="302">
        <v>4.6979325674038872</v>
      </c>
      <c r="J388" s="302">
        <f t="shared" ref="J388:J391" si="171">SUM(G388:I388)</f>
        <v>7.8964196509834821</v>
      </c>
      <c r="K388" s="303"/>
      <c r="L388" s="302">
        <v>1.4732209918329278</v>
      </c>
      <c r="M388" s="302">
        <v>1.0192073339821173</v>
      </c>
      <c r="N388" s="302">
        <v>4.8048914947152381</v>
      </c>
      <c r="O388" s="302">
        <f t="shared" si="170"/>
        <v>7.2973198205302836</v>
      </c>
    </row>
    <row r="389" spans="1:15" s="236" customFormat="1" x14ac:dyDescent="0.2">
      <c r="A389" s="237" t="str">
        <f>name!E$10</f>
        <v>Sales and customer service occupations</v>
      </c>
      <c r="B389" s="302">
        <v>0.53798750583952215</v>
      </c>
      <c r="C389" s="302">
        <v>0.72224778123088063</v>
      </c>
      <c r="D389" s="302">
        <v>0.37071346850562742</v>
      </c>
      <c r="E389" s="302">
        <f t="shared" si="168"/>
        <v>1.6309487555760303</v>
      </c>
      <c r="F389" s="303"/>
      <c r="G389" s="302">
        <v>0.38180939266252478</v>
      </c>
      <c r="H389" s="302">
        <v>0.42664262949463433</v>
      </c>
      <c r="I389" s="302">
        <v>0.26222724516843937</v>
      </c>
      <c r="J389" s="302">
        <f t="shared" si="171"/>
        <v>1.0706792673255985</v>
      </c>
      <c r="K389" s="303"/>
      <c r="L389" s="302">
        <v>0.34052588403380263</v>
      </c>
      <c r="M389" s="302">
        <v>0.45980638641946242</v>
      </c>
      <c r="N389" s="302">
        <v>0.16992909278155521</v>
      </c>
      <c r="O389" s="302">
        <f t="shared" si="170"/>
        <v>0.97026136323482026</v>
      </c>
    </row>
    <row r="390" spans="1:15" s="236" customFormat="1" x14ac:dyDescent="0.2">
      <c r="A390" s="237" t="str">
        <f>name!E$11</f>
        <v>Process, plant and machine operatives</v>
      </c>
      <c r="B390" s="302">
        <v>0.3380779669523204</v>
      </c>
      <c r="C390" s="302">
        <v>0.18654174399419282</v>
      </c>
      <c r="D390" s="302">
        <v>0.1647864972107419</v>
      </c>
      <c r="E390" s="302">
        <f t="shared" si="168"/>
        <v>0.68940620815725506</v>
      </c>
      <c r="F390" s="303"/>
      <c r="G390" s="302">
        <v>0.20217700117160775</v>
      </c>
      <c r="H390" s="302">
        <v>0.12379659719077137</v>
      </c>
      <c r="I390" s="302">
        <v>0.22843769154698254</v>
      </c>
      <c r="J390" s="302">
        <f t="shared" si="171"/>
        <v>0.55441128990936162</v>
      </c>
      <c r="K390" s="303"/>
      <c r="L390" s="302">
        <v>0.18226677206100272</v>
      </c>
      <c r="M390" s="302">
        <v>0.14880671051564137</v>
      </c>
      <c r="N390" s="302">
        <v>0.27411845780392324</v>
      </c>
      <c r="O390" s="302">
        <f t="shared" si="170"/>
        <v>0.60519194038056734</v>
      </c>
    </row>
    <row r="391" spans="1:15" s="236" customFormat="1" x14ac:dyDescent="0.2">
      <c r="A391" s="237" t="str">
        <f>name!E$12</f>
        <v>Elementary occupations</v>
      </c>
      <c r="B391" s="302">
        <v>0.51954272240148702</v>
      </c>
      <c r="C391" s="302">
        <v>0.92209484688585697</v>
      </c>
      <c r="D391" s="302">
        <v>0.38428531792688486</v>
      </c>
      <c r="E391" s="302">
        <f t="shared" si="168"/>
        <v>1.8259228872142288</v>
      </c>
      <c r="F391" s="303"/>
      <c r="G391" s="302">
        <v>0.35075172725028503</v>
      </c>
      <c r="H391" s="302">
        <v>0.62720310492269082</v>
      </c>
      <c r="I391" s="302">
        <v>0.34751477271849485</v>
      </c>
      <c r="J391" s="302">
        <f t="shared" si="171"/>
        <v>1.3254696048914707</v>
      </c>
      <c r="K391" s="303"/>
      <c r="L391" s="302">
        <v>0.35757346788864913</v>
      </c>
      <c r="M391" s="302">
        <v>0.35471392004815888</v>
      </c>
      <c r="N391" s="302">
        <v>0.34118353917356081</v>
      </c>
      <c r="O391" s="302">
        <f t="shared" si="170"/>
        <v>1.0534709271103688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9.210209486999446</v>
      </c>
      <c r="C393" s="311">
        <f t="shared" ref="C393:E393" si="172">SUM(C383:C391)</f>
        <v>5.9217041897792164</v>
      </c>
      <c r="D393" s="311">
        <f t="shared" si="172"/>
        <v>7.8180863232213786</v>
      </c>
      <c r="E393" s="311">
        <f t="shared" si="172"/>
        <v>22.950000000000038</v>
      </c>
      <c r="F393" s="311"/>
      <c r="G393" s="311">
        <f t="shared" ref="G393:J393" si="173">SUM(G383:G391)</f>
        <v>7.9948125881994487</v>
      </c>
      <c r="H393" s="311">
        <f t="shared" si="173"/>
        <v>5.2328130621114806</v>
      </c>
      <c r="I393" s="311">
        <f t="shared" si="173"/>
        <v>11.14037434968909</v>
      </c>
      <c r="J393" s="311">
        <f t="shared" si="173"/>
        <v>24.36800000000002</v>
      </c>
      <c r="K393" s="311"/>
      <c r="L393" s="311">
        <f t="shared" ref="L393:O393" si="174">SUM(L383:L391)</f>
        <v>8.0863278254313453</v>
      </c>
      <c r="M393" s="311">
        <f t="shared" si="174"/>
        <v>5.1022252916007753</v>
      </c>
      <c r="N393" s="311">
        <f t="shared" si="174"/>
        <v>11.306446882967848</v>
      </c>
      <c r="O393" s="311">
        <f t="shared" si="174"/>
        <v>24.494999999999969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Hertfordshire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Hertfordshire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Hertfordshire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72.679868052011869</v>
      </c>
      <c r="C8" s="11">
        <f t="array" ref="C8:C16">MMULT(aggregation!$B$13:$AA$21,'Occ T2'!C8:C33)</f>
        <v>85.488343898800011</v>
      </c>
      <c r="D8" s="11">
        <f t="array" ref="D8:D16">MMULT(aggregation!$B$13:$AA$21,'Occ T2'!D8:D33)</f>
        <v>86.929423428243467</v>
      </c>
      <c r="E8" s="11">
        <f t="array" ref="E8:E16">MMULT(aggregation!$B$13:$AA$21,'Occ T2'!E8:E33)</f>
        <v>90.104909911919577</v>
      </c>
      <c r="F8" s="11">
        <f t="array" ref="F8:F16">MMULT(aggregation!$B$13:$AA$21,'Occ T2'!F8:F33)</f>
        <v>101.97139853301871</v>
      </c>
      <c r="G8" s="11"/>
      <c r="H8" s="11">
        <f>F8-D8</f>
        <v>15.041975104775247</v>
      </c>
      <c r="I8" s="11">
        <f t="array" ref="I8:I16">MMULT(aggregation!$B$13:$AA$21,'Occ T2'!I8:I33)</f>
        <v>49.824047162141639</v>
      </c>
      <c r="J8" s="11">
        <f>SUM(H8:I8)</f>
        <v>64.866022266916886</v>
      </c>
      <c r="L8" s="10" t="str">
        <f>name!E4</f>
        <v>Managers, directors and senior officials</v>
      </c>
      <c r="M8" s="11">
        <f t="array" ref="M8:M16">MMULT(aggregation!$B$13:$AA$21,'Occ T2'!M8:M33)</f>
        <v>48.747823661913785</v>
      </c>
      <c r="N8" s="11">
        <f t="array" ref="N8:N16">MMULT(aggregation!$B$13:$AA$21,'Occ T2'!N8:N33)</f>
        <v>55.173982958462517</v>
      </c>
      <c r="O8" s="11">
        <f t="array" ref="O8:O16">MMULT(aggregation!$B$13:$AA$21,'Occ T2'!O8:O33)</f>
        <v>56.123841680223968</v>
      </c>
      <c r="P8" s="11">
        <f t="array" ref="P8:P16">MMULT(aggregation!$B$13:$AA$21,'Occ T2'!P8:P33)</f>
        <v>57.062477432799113</v>
      </c>
      <c r="Q8" s="11">
        <f t="array" ref="Q8:Q16">MMULT(aggregation!$B$13:$AA$21,'Occ T2'!Q8:Q33)</f>
        <v>62.44247394348109</v>
      </c>
      <c r="R8" s="11"/>
      <c r="S8" s="11">
        <f>Q8-O8</f>
        <v>6.3186322632571219</v>
      </c>
      <c r="T8" s="11">
        <f t="array" ref="T8:T16">MMULT(aggregation!$B$13:$AA$21,'Occ T2'!T8:T33)</f>
        <v>28.317692676064013</v>
      </c>
      <c r="U8" s="11">
        <f>SUM(S8:T8)</f>
        <v>34.636324939321135</v>
      </c>
      <c r="W8" s="10" t="str">
        <f>name!E4</f>
        <v>Managers, directors and senior officials</v>
      </c>
      <c r="X8" s="11">
        <f t="array" ref="X8:X16">MMULT(aggregation!$B$13:$AA$21,'Occ T2'!X8:X33)</f>
        <v>23.932044390098014</v>
      </c>
      <c r="Y8" s="11">
        <f t="array" ref="Y8:Y16">MMULT(aggregation!$B$13:$AA$21,'Occ T2'!Y8:Y33)</f>
        <v>30.314360940337458</v>
      </c>
      <c r="Z8" s="11">
        <f t="array" ref="Z8:Z16">MMULT(aggregation!$B$13:$AA$21,'Occ T2'!Z8:Z33)</f>
        <v>30.805581748019442</v>
      </c>
      <c r="AA8" s="11">
        <f t="array" ref="AA8:AA16">MMULT(aggregation!$B$13:$AA$21,'Occ T2'!AA8:AA33)</f>
        <v>33.042432479120464</v>
      </c>
      <c r="AB8" s="11">
        <f t="array" ref="AB8:AB16">MMULT(aggregation!$B$13:$AA$21,'Occ T2'!AB8:AB33)</f>
        <v>39.52892458953761</v>
      </c>
      <c r="AC8" s="11"/>
      <c r="AD8" s="11">
        <f>AB8-Z8</f>
        <v>8.7233428415181677</v>
      </c>
      <c r="AE8" s="11">
        <f t="array" ref="AE8:AE16">MMULT(aggregation!$B$13:$AA$21,'Occ T2'!AE8:AE33)</f>
        <v>21.506354486077615</v>
      </c>
      <c r="AF8" s="11">
        <f>SUM(AD8:AE8)</f>
        <v>30.229697327595783</v>
      </c>
    </row>
    <row r="9" spans="1:32" x14ac:dyDescent="0.2">
      <c r="A9" t="str">
        <f>name!E5</f>
        <v>Professional occupations</v>
      </c>
      <c r="B9" s="11">
        <v>134.26202334775837</v>
      </c>
      <c r="C9" s="11">
        <v>158.80060361244369</v>
      </c>
      <c r="D9" s="11">
        <v>164.64996222506116</v>
      </c>
      <c r="E9" s="11">
        <v>178.54280804506556</v>
      </c>
      <c r="F9" s="11">
        <v>199.41667905898146</v>
      </c>
      <c r="G9" s="11"/>
      <c r="H9" s="11">
        <f t="shared" ref="H9:H16" si="0">F9-D9</f>
        <v>34.766716833920299</v>
      </c>
      <c r="I9" s="11">
        <v>83.623261488197315</v>
      </c>
      <c r="J9" s="11">
        <f t="shared" ref="J9:J15" si="1">SUM(H9:I9)</f>
        <v>118.38997832211761</v>
      </c>
      <c r="L9" s="10" t="str">
        <f>name!E5</f>
        <v>Professional occupations</v>
      </c>
      <c r="M9" s="11">
        <v>78.292222860345419</v>
      </c>
      <c r="N9" s="11">
        <v>90.199792393894512</v>
      </c>
      <c r="O9" s="11">
        <v>91.868056520760149</v>
      </c>
      <c r="P9" s="11">
        <v>99.305886285100854</v>
      </c>
      <c r="Q9" s="11">
        <v>108.99057638173929</v>
      </c>
      <c r="R9" s="11"/>
      <c r="S9" s="11">
        <f t="shared" ref="S9:S16" si="2">Q9-O9</f>
        <v>17.122519860979139</v>
      </c>
      <c r="T9" s="11">
        <v>38.216803531224222</v>
      </c>
      <c r="U9" s="11">
        <f t="shared" ref="U9:U12" si="3">SUM(S9:T9)</f>
        <v>55.339323392203362</v>
      </c>
      <c r="W9" s="10" t="str">
        <f>name!E5</f>
        <v>Professional occupations</v>
      </c>
      <c r="X9" s="11">
        <v>55.969800487413004</v>
      </c>
      <c r="Y9" s="11">
        <v>68.60081121854931</v>
      </c>
      <c r="Z9" s="11">
        <v>72.78190570430101</v>
      </c>
      <c r="AA9" s="11">
        <v>79.236921759964673</v>
      </c>
      <c r="AB9" s="11">
        <v>90.426102677242</v>
      </c>
      <c r="AC9" s="11"/>
      <c r="AD9" s="11">
        <f t="shared" ref="AD9:AD16" si="4">AB9-Z9</f>
        <v>17.644196972940989</v>
      </c>
      <c r="AE9" s="11">
        <v>45.406457956973107</v>
      </c>
      <c r="AF9" s="11">
        <f t="shared" ref="AF9:AF12" si="5">SUM(AD9:AE9)</f>
        <v>63.050654929914096</v>
      </c>
    </row>
    <row r="10" spans="1:32" x14ac:dyDescent="0.2">
      <c r="A10" t="str">
        <f>name!E6</f>
        <v>Associate professional occupations</v>
      </c>
      <c r="B10" s="11">
        <v>84.25410010680578</v>
      </c>
      <c r="C10" s="11">
        <v>94.111452870364843</v>
      </c>
      <c r="D10" s="11">
        <v>100.00663333144892</v>
      </c>
      <c r="E10" s="11">
        <v>98.163060597242634</v>
      </c>
      <c r="F10" s="11">
        <v>107.10831599584851</v>
      </c>
      <c r="G10" s="11"/>
      <c r="H10" s="11">
        <f t="shared" si="0"/>
        <v>7.1016826643995898</v>
      </c>
      <c r="I10" s="11">
        <v>46.402924987464068</v>
      </c>
      <c r="J10" s="11">
        <f t="shared" si="1"/>
        <v>53.504607651863658</v>
      </c>
      <c r="L10" s="10" t="str">
        <f>name!E6</f>
        <v>Associate professional occupations</v>
      </c>
      <c r="M10" s="11">
        <v>46.712084932753662</v>
      </c>
      <c r="N10" s="11">
        <v>51.661369047445618</v>
      </c>
      <c r="O10" s="11">
        <v>54.329361817929851</v>
      </c>
      <c r="P10" s="11">
        <v>51.578567679170078</v>
      </c>
      <c r="Q10" s="11">
        <v>54.188245213006752</v>
      </c>
      <c r="R10" s="11"/>
      <c r="S10" s="11">
        <f t="shared" si="2"/>
        <v>-0.14111660492309852</v>
      </c>
      <c r="T10" s="11">
        <v>19.954920161554131</v>
      </c>
      <c r="U10" s="11">
        <f t="shared" si="3"/>
        <v>19.813803556631033</v>
      </c>
      <c r="W10" s="10" t="str">
        <f>name!E6</f>
        <v>Associate professional occupations</v>
      </c>
      <c r="X10" s="11">
        <v>37.542015174052111</v>
      </c>
      <c r="Y10" s="11">
        <v>42.450083822919254</v>
      </c>
      <c r="Z10" s="11">
        <v>45.677271513519102</v>
      </c>
      <c r="AA10" s="11">
        <v>46.584492918072485</v>
      </c>
      <c r="AB10" s="11">
        <v>52.920070782841748</v>
      </c>
      <c r="AC10" s="11"/>
      <c r="AD10" s="11">
        <f t="shared" si="4"/>
        <v>7.2427992693226457</v>
      </c>
      <c r="AE10" s="11">
        <v>26.44800482590993</v>
      </c>
      <c r="AF10" s="11">
        <f t="shared" si="5"/>
        <v>33.690804095232579</v>
      </c>
    </row>
    <row r="11" spans="1:32" x14ac:dyDescent="0.2">
      <c r="A11" t="str">
        <f>name!E7</f>
        <v>Administrative and secretarial occupations</v>
      </c>
      <c r="B11" s="11">
        <v>74.692492312888447</v>
      </c>
      <c r="C11" s="11">
        <v>75.645432081946936</v>
      </c>
      <c r="D11" s="11">
        <v>76.036727062138581</v>
      </c>
      <c r="E11" s="11">
        <v>72.378152486315045</v>
      </c>
      <c r="F11" s="11">
        <v>65.311246991278807</v>
      </c>
      <c r="G11" s="11"/>
      <c r="H11" s="11">
        <f t="shared" si="0"/>
        <v>-10.725480070859774</v>
      </c>
      <c r="I11" s="11">
        <v>35.815062766748788</v>
      </c>
      <c r="J11" s="11">
        <f t="shared" si="1"/>
        <v>25.089582695889014</v>
      </c>
      <c r="L11" s="10" t="str">
        <f>name!E7</f>
        <v>Administrative and secretarial occupations</v>
      </c>
      <c r="M11" s="11">
        <v>15.897606783723953</v>
      </c>
      <c r="N11" s="11">
        <v>15.144969324638833</v>
      </c>
      <c r="O11" s="11">
        <v>17.902760974900438</v>
      </c>
      <c r="P11" s="11">
        <v>17.432388593375777</v>
      </c>
      <c r="Q11" s="11">
        <v>19.160333098187781</v>
      </c>
      <c r="R11" s="11"/>
      <c r="S11" s="11">
        <f t="shared" si="2"/>
        <v>1.2575721232873427</v>
      </c>
      <c r="T11" s="11">
        <v>6.6669138384773952</v>
      </c>
      <c r="U11" s="11">
        <f t="shared" si="3"/>
        <v>7.9244859617647379</v>
      </c>
      <c r="W11" s="10" t="str">
        <f>name!E7</f>
        <v>Administrative and secretarial occupations</v>
      </c>
      <c r="X11" s="11">
        <v>58.794885529164503</v>
      </c>
      <c r="Y11" s="11">
        <v>60.500462757308142</v>
      </c>
      <c r="Z11" s="11">
        <v>58.133966087238178</v>
      </c>
      <c r="AA11" s="11">
        <v>54.945763892939219</v>
      </c>
      <c r="AB11" s="11">
        <v>46.150913893091015</v>
      </c>
      <c r="AC11" s="11"/>
      <c r="AD11" s="11">
        <f t="shared" si="4"/>
        <v>-11.983052194147163</v>
      </c>
      <c r="AE11" s="11">
        <v>29.148148928271397</v>
      </c>
      <c r="AF11" s="11">
        <f t="shared" si="5"/>
        <v>17.165096734124234</v>
      </c>
    </row>
    <row r="12" spans="1:32" x14ac:dyDescent="0.2">
      <c r="A12" t="str">
        <f>name!E8</f>
        <v>Skilled trades occupations</v>
      </c>
      <c r="B12" s="11">
        <v>67.727598167648253</v>
      </c>
      <c r="C12" s="11">
        <v>65.167787304063964</v>
      </c>
      <c r="D12" s="11">
        <v>60.666284507190149</v>
      </c>
      <c r="E12" s="11">
        <v>63.704685917060232</v>
      </c>
      <c r="F12" s="11">
        <v>63.483466278007569</v>
      </c>
      <c r="G12" s="11"/>
      <c r="H12" s="11">
        <f t="shared" si="0"/>
        <v>2.8171817708174203</v>
      </c>
      <c r="I12" s="11">
        <v>26.916035743967281</v>
      </c>
      <c r="J12" s="11">
        <f t="shared" si="1"/>
        <v>29.733217514784702</v>
      </c>
      <c r="L12" s="10" t="str">
        <f>name!E8</f>
        <v>Skilled trades occupations</v>
      </c>
      <c r="M12" s="11">
        <v>60.469933828877515</v>
      </c>
      <c r="N12" s="11">
        <v>57.364046881264485</v>
      </c>
      <c r="O12" s="11">
        <v>52.495603154321543</v>
      </c>
      <c r="P12" s="11">
        <v>54.275395202837693</v>
      </c>
      <c r="Q12" s="11">
        <v>52.623219611957239</v>
      </c>
      <c r="R12" s="11"/>
      <c r="S12" s="11">
        <f t="shared" si="2"/>
        <v>0.12761645763569618</v>
      </c>
      <c r="T12" s="11">
        <v>21.104298439129032</v>
      </c>
      <c r="U12" s="11">
        <f t="shared" si="3"/>
        <v>21.231914896764728</v>
      </c>
      <c r="W12" s="10" t="str">
        <f>name!E8</f>
        <v>Skilled trades occupations</v>
      </c>
      <c r="X12" s="11">
        <v>7.2576643387707165</v>
      </c>
      <c r="Y12" s="11">
        <v>7.8037404227994713</v>
      </c>
      <c r="Z12" s="11">
        <v>8.1706813528685966</v>
      </c>
      <c r="AA12" s="11">
        <v>9.4292907142225637</v>
      </c>
      <c r="AB12" s="11">
        <v>10.860246666050378</v>
      </c>
      <c r="AC12" s="11"/>
      <c r="AD12" s="11">
        <f t="shared" si="4"/>
        <v>2.6895653131817809</v>
      </c>
      <c r="AE12" s="11">
        <v>5.8117373048382515</v>
      </c>
      <c r="AF12" s="11">
        <f t="shared" si="5"/>
        <v>8.5013026180200324</v>
      </c>
    </row>
    <row r="13" spans="1:32" x14ac:dyDescent="0.2">
      <c r="A13" t="str">
        <f>name!E9</f>
        <v>Caring, leisure and other service occupations</v>
      </c>
      <c r="B13" s="11">
        <v>56.070270410888128</v>
      </c>
      <c r="C13" s="11">
        <v>63.98043414808577</v>
      </c>
      <c r="D13" s="11">
        <v>62.713777281365935</v>
      </c>
      <c r="E13" s="11">
        <v>66.761342751637855</v>
      </c>
      <c r="F13" s="11">
        <v>72.841027791839451</v>
      </c>
      <c r="G13" s="11"/>
      <c r="H13" s="11">
        <f t="shared" si="0"/>
        <v>10.127250510473516</v>
      </c>
      <c r="I13" s="11">
        <v>37.934824927480911</v>
      </c>
      <c r="J13" s="11">
        <f>SUM(H13:I13)</f>
        <v>48.062075437954427</v>
      </c>
      <c r="L13" s="10" t="str">
        <f>name!E9</f>
        <v>Caring, leisure and other service occupations</v>
      </c>
      <c r="M13" s="11">
        <v>10.893411976842371</v>
      </c>
      <c r="N13" s="11">
        <v>12.000965731415846</v>
      </c>
      <c r="O13" s="11">
        <v>11.502173590894207</v>
      </c>
      <c r="P13" s="11">
        <v>12.972581660975429</v>
      </c>
      <c r="Q13" s="11">
        <v>15.031586498932565</v>
      </c>
      <c r="R13" s="11"/>
      <c r="S13" s="11">
        <f t="shared" si="2"/>
        <v>3.5294129080383581</v>
      </c>
      <c r="T13" s="11">
        <v>5.9671327262161746</v>
      </c>
      <c r="U13" s="11">
        <f>SUM(S13:T13)</f>
        <v>9.4965456342545327</v>
      </c>
      <c r="W13" s="10" t="str">
        <f>name!E9</f>
        <v>Caring, leisure and other service occupations</v>
      </c>
      <c r="X13" s="11">
        <v>45.176858434045805</v>
      </c>
      <c r="Y13" s="11">
        <v>51.979468416669924</v>
      </c>
      <c r="Z13" s="11">
        <v>51.211603690471726</v>
      </c>
      <c r="AA13" s="11">
        <v>53.788761090662412</v>
      </c>
      <c r="AB13" s="11">
        <v>57.809441292906889</v>
      </c>
      <c r="AC13" s="11"/>
      <c r="AD13" s="11">
        <f t="shared" si="4"/>
        <v>6.5978376024351633</v>
      </c>
      <c r="AE13" s="11">
        <v>31.96769220126474</v>
      </c>
      <c r="AF13" s="11">
        <f>SUM(AD13:AE13)</f>
        <v>38.565529803699903</v>
      </c>
    </row>
    <row r="14" spans="1:32" x14ac:dyDescent="0.2">
      <c r="A14" t="str">
        <f>name!E10</f>
        <v>Sales and customer service occupations</v>
      </c>
      <c r="B14" s="11">
        <v>59.9616388197596</v>
      </c>
      <c r="C14" s="11">
        <v>58.340733879680997</v>
      </c>
      <c r="D14" s="11">
        <v>58.020117365552835</v>
      </c>
      <c r="E14" s="11">
        <v>58.341470158001371</v>
      </c>
      <c r="F14" s="11">
        <v>58.481806377866789</v>
      </c>
      <c r="G14" s="11"/>
      <c r="H14" s="11">
        <f t="shared" si="0"/>
        <v>0.46168901231395409</v>
      </c>
      <c r="I14" s="11">
        <v>26.819249631713319</v>
      </c>
      <c r="J14" s="11">
        <f t="shared" si="1"/>
        <v>27.280938644027273</v>
      </c>
      <c r="L14" s="10" t="str">
        <f>name!E10</f>
        <v>Sales and customer service occupations</v>
      </c>
      <c r="M14" s="11">
        <v>23.608167400302442</v>
      </c>
      <c r="N14" s="11">
        <v>22.838920805690677</v>
      </c>
      <c r="O14" s="11">
        <v>23.484021609594933</v>
      </c>
      <c r="P14" s="11">
        <v>24.200105647969924</v>
      </c>
      <c r="Q14" s="11">
        <v>24.83521587242014</v>
      </c>
      <c r="R14" s="11"/>
      <c r="S14" s="11">
        <f t="shared" si="2"/>
        <v>1.3511942628252065</v>
      </c>
      <c r="T14" s="11">
        <v>8.2216941666563965</v>
      </c>
      <c r="U14" s="11">
        <f t="shared" ref="U14:U15" si="6">SUM(S14:T14)</f>
        <v>9.572888429481603</v>
      </c>
      <c r="W14" s="10" t="str">
        <f>name!E10</f>
        <v>Sales and customer service occupations</v>
      </c>
      <c r="X14" s="11">
        <v>36.353471419457208</v>
      </c>
      <c r="Y14" s="11">
        <v>35.501813073990256</v>
      </c>
      <c r="Z14" s="11">
        <v>34.536095755957888</v>
      </c>
      <c r="AA14" s="11">
        <v>34.141364510031394</v>
      </c>
      <c r="AB14" s="11">
        <v>33.646590505446703</v>
      </c>
      <c r="AC14" s="11"/>
      <c r="AD14" s="11">
        <f t="shared" si="4"/>
        <v>-0.8895052505111849</v>
      </c>
      <c r="AE14" s="11">
        <v>18.597555465056921</v>
      </c>
      <c r="AF14" s="11">
        <f t="shared" ref="AF14:AF15" si="7">SUM(AD14:AE14)</f>
        <v>17.708050214545736</v>
      </c>
    </row>
    <row r="15" spans="1:32" x14ac:dyDescent="0.2">
      <c r="A15" t="str">
        <f>name!E11</f>
        <v>Process, plant and machine operatives</v>
      </c>
      <c r="B15" s="11">
        <v>37.077078911804065</v>
      </c>
      <c r="C15" s="11">
        <v>41.822777005647005</v>
      </c>
      <c r="D15" s="11">
        <v>37.325004539518119</v>
      </c>
      <c r="E15" s="11">
        <v>43.568166338608265</v>
      </c>
      <c r="F15" s="11">
        <v>44.67607212131243</v>
      </c>
      <c r="G15" s="11"/>
      <c r="H15" s="11">
        <f t="shared" si="0"/>
        <v>7.351067581794311</v>
      </c>
      <c r="I15" s="11">
        <v>20.57538145133821</v>
      </c>
      <c r="J15" s="11">
        <f t="shared" si="1"/>
        <v>27.926449033132521</v>
      </c>
      <c r="L15" s="10" t="str">
        <f>name!E11</f>
        <v>Process, plant and machine operatives</v>
      </c>
      <c r="M15" s="11">
        <v>31.829036424510576</v>
      </c>
      <c r="N15" s="11">
        <v>36.085754288669818</v>
      </c>
      <c r="O15" s="11">
        <v>32.222817955432134</v>
      </c>
      <c r="P15" s="11">
        <v>36.488667731303956</v>
      </c>
      <c r="Q15" s="11">
        <v>37.313740962399265</v>
      </c>
      <c r="R15" s="11"/>
      <c r="S15" s="11">
        <f t="shared" si="2"/>
        <v>5.090923006967131</v>
      </c>
      <c r="T15" s="11">
        <v>16.732181767890559</v>
      </c>
      <c r="U15" s="11">
        <f t="shared" si="6"/>
        <v>21.82310477485769</v>
      </c>
      <c r="W15" s="10" t="str">
        <f>name!E11</f>
        <v>Process, plant and machine operatives</v>
      </c>
      <c r="X15" s="11">
        <v>5.2480424872934952</v>
      </c>
      <c r="Y15" s="11">
        <v>5.7370227169771795</v>
      </c>
      <c r="Z15" s="11">
        <v>5.1021865840859943</v>
      </c>
      <c r="AA15" s="11">
        <v>7.0794986073042665</v>
      </c>
      <c r="AB15" s="11">
        <v>7.3623311589131184</v>
      </c>
      <c r="AC15" s="11"/>
      <c r="AD15" s="11">
        <f t="shared" si="4"/>
        <v>2.2601445748271241</v>
      </c>
      <c r="AE15" s="11">
        <v>3.8431996834476476</v>
      </c>
      <c r="AF15" s="11">
        <f t="shared" si="7"/>
        <v>6.1033442582747721</v>
      </c>
    </row>
    <row r="16" spans="1:32" x14ac:dyDescent="0.2">
      <c r="A16" t="str">
        <f>name!E12</f>
        <v>Elementary occupations</v>
      </c>
      <c r="B16" s="11">
        <v>84.624929870435494</v>
      </c>
      <c r="C16" s="11">
        <v>90.883435198966353</v>
      </c>
      <c r="D16" s="11">
        <v>83.257070259480699</v>
      </c>
      <c r="E16" s="11">
        <v>84.167403794149692</v>
      </c>
      <c r="F16" s="11">
        <v>81.298986851846138</v>
      </c>
      <c r="G16" s="11"/>
      <c r="H16" s="11">
        <f t="shared" si="0"/>
        <v>-1.958083407634561</v>
      </c>
      <c r="I16" s="11">
        <v>39.583087840014286</v>
      </c>
      <c r="J16" s="11">
        <f>SUM(H16:I16)</f>
        <v>37.625004432379725</v>
      </c>
      <c r="L16" s="10" t="str">
        <f>name!E12</f>
        <v>Elementary occupations</v>
      </c>
      <c r="M16" s="11">
        <v>44.423441067445481</v>
      </c>
      <c r="N16" s="11">
        <v>46.028715947979265</v>
      </c>
      <c r="O16" s="11">
        <v>43.8290876409067</v>
      </c>
      <c r="P16" s="11">
        <v>45.760623088116567</v>
      </c>
      <c r="Q16" s="11">
        <v>44.979458253443795</v>
      </c>
      <c r="R16" s="11"/>
      <c r="S16" s="11">
        <f t="shared" si="2"/>
        <v>1.1503706125370954</v>
      </c>
      <c r="T16" s="11">
        <v>17.644653388000357</v>
      </c>
      <c r="U16" s="11">
        <f>SUM(S16:T16)</f>
        <v>18.795024000537452</v>
      </c>
      <c r="W16" s="10" t="str">
        <f>name!E12</f>
        <v>Elementary occupations</v>
      </c>
      <c r="X16" s="11">
        <v>40.201488802989886</v>
      </c>
      <c r="Y16" s="11">
        <v>44.85471925098706</v>
      </c>
      <c r="Z16" s="11">
        <v>39.427982618573978</v>
      </c>
      <c r="AA16" s="11">
        <v>38.406780706033089</v>
      </c>
      <c r="AB16" s="11">
        <v>36.319528598402314</v>
      </c>
      <c r="AC16" s="11"/>
      <c r="AD16" s="11">
        <f t="shared" si="4"/>
        <v>-3.1084540201716635</v>
      </c>
      <c r="AE16" s="11">
        <v>21.938434452013933</v>
      </c>
      <c r="AF16" s="11">
        <f>SUM(AD16:AE16)</f>
        <v>18.829980431842269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671.35</v>
      </c>
      <c r="C18" s="34">
        <f>SUM(C8:C16)</f>
        <v>734.24099999999953</v>
      </c>
      <c r="D18" s="34">
        <f>SUM(D8:D16)</f>
        <v>729.60499999999979</v>
      </c>
      <c r="E18" s="34">
        <f>SUM(E8:E16)</f>
        <v>755.7320000000002</v>
      </c>
      <c r="F18" s="34">
        <f>SUM(F8:F16)</f>
        <v>794.58899999999983</v>
      </c>
      <c r="G18" s="11"/>
      <c r="H18" s="34">
        <f>SUM(H8:H16)</f>
        <v>64.983999999999995</v>
      </c>
      <c r="I18" s="34">
        <f>SUM(I8:I16)</f>
        <v>367.49387599906584</v>
      </c>
      <c r="J18" s="34">
        <f>SUM(H18:I18)</f>
        <v>432.47787599906582</v>
      </c>
      <c r="L18" s="231" t="str">
        <f>name!E3</f>
        <v>All occupations</v>
      </c>
      <c r="M18" s="34">
        <f>SUM(M8:M16)</f>
        <v>360.87372893671517</v>
      </c>
      <c r="N18" s="34">
        <f>SUM(N8:N16)</f>
        <v>386.49851737946159</v>
      </c>
      <c r="O18" s="34">
        <f>SUM(O8:O16)</f>
        <v>383.75772494496397</v>
      </c>
      <c r="P18" s="34">
        <f>SUM(P8:P16)</f>
        <v>399.07669332164937</v>
      </c>
      <c r="Q18" s="34">
        <f>SUM(Q8:Q16)</f>
        <v>419.56484983556788</v>
      </c>
      <c r="R18" s="11"/>
      <c r="S18" s="34">
        <f>SUM(S8:S16)</f>
        <v>35.807124890603994</v>
      </c>
      <c r="T18" s="34">
        <f>SUM(T8:T16)</f>
        <v>162.82629069521229</v>
      </c>
      <c r="U18" s="34">
        <f>SUM(S18:T18)</f>
        <v>198.63341558581629</v>
      </c>
      <c r="W18" s="231" t="str">
        <f>name!E3</f>
        <v>All occupations</v>
      </c>
      <c r="X18" s="34">
        <f>SUM(X8:X16)</f>
        <v>310.4762710632848</v>
      </c>
      <c r="Y18" s="34">
        <f>SUM(Y8:Y16)</f>
        <v>347.74248262053811</v>
      </c>
      <c r="Z18" s="34">
        <f>SUM(Z8:Z16)</f>
        <v>345.84727505503594</v>
      </c>
      <c r="AA18" s="34">
        <f>SUM(AA8:AA16)</f>
        <v>356.6553066783506</v>
      </c>
      <c r="AB18" s="34">
        <f>SUM(AB8:AB16)</f>
        <v>375.02415016443177</v>
      </c>
      <c r="AC18" s="11"/>
      <c r="AD18" s="34">
        <f>SUM(AD8:AD16)</f>
        <v>29.176875109395858</v>
      </c>
      <c r="AE18" s="34">
        <f>SUM(AE8:AE16)</f>
        <v>204.66758530385351</v>
      </c>
      <c r="AF18" s="34">
        <f>SUM(AD18:AE18)</f>
        <v>233.84446041324938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10.825928063158093</v>
      </c>
      <c r="C26" s="18">
        <f t="shared" si="8"/>
        <v>11.643090470131751</v>
      </c>
      <c r="D26" s="18">
        <f t="shared" si="8"/>
        <v>11.914587129781662</v>
      </c>
      <c r="E26" s="18">
        <f t="shared" si="8"/>
        <v>11.922865501516352</v>
      </c>
      <c r="F26" s="18">
        <f t="shared" si="8"/>
        <v>12.833225545913516</v>
      </c>
      <c r="G26" s="11"/>
      <c r="H26" s="40">
        <f>IF(D8&gt;0,(H8/D8)*100,0)</f>
        <v>17.303663721170032</v>
      </c>
      <c r="I26" s="40">
        <f>IF(D8&gt;0,(I8/D8)*100,0)</f>
        <v>57.315515503527138</v>
      </c>
      <c r="J26" s="40">
        <f>IF(D8&gt;0,(J8/D8)*100,0)</f>
        <v>74.619179224697177</v>
      </c>
      <c r="L26" t="str">
        <f>$A$8</f>
        <v>Managers, directors and senior officials</v>
      </c>
      <c r="M26" s="18">
        <f t="shared" ref="M26:Q26" si="9">M8/M$18*100</f>
        <v>13.508277204202489</v>
      </c>
      <c r="N26" s="18">
        <f t="shared" si="9"/>
        <v>14.275341424995192</v>
      </c>
      <c r="O26" s="18">
        <f t="shared" si="9"/>
        <v>14.624810924202993</v>
      </c>
      <c r="P26" s="18">
        <f t="shared" si="9"/>
        <v>14.298624396691508</v>
      </c>
      <c r="Q26" s="18">
        <f t="shared" si="9"/>
        <v>14.882675221232899</v>
      </c>
      <c r="R26" s="11"/>
      <c r="S26" s="40">
        <f>IF(O8&gt;0,(S8/O8)*100,0)</f>
        <v>11.258374469906578</v>
      </c>
      <c r="T26" s="40">
        <f>IF(O8&gt;0,(T8/O8)*100,0)</f>
        <v>50.455727598636848</v>
      </c>
      <c r="U26" s="40">
        <f>IF(O8&gt;0,(U8/O8)*100,0)</f>
        <v>61.714102068543419</v>
      </c>
      <c r="W26" t="str">
        <f>$A$8</f>
        <v>Managers, directors and senior officials</v>
      </c>
      <c r="X26" s="18">
        <f t="shared" ref="X26:AB26" si="10">X8/X$18*100</f>
        <v>7.7081718058962103</v>
      </c>
      <c r="Y26" s="18">
        <f t="shared" si="10"/>
        <v>8.7174741239243261</v>
      </c>
      <c r="Z26" s="18">
        <f t="shared" si="10"/>
        <v>8.9072790130028459</v>
      </c>
      <c r="AA26" s="18">
        <f t="shared" si="10"/>
        <v>9.2645284846188378</v>
      </c>
      <c r="AB26" s="18">
        <f t="shared" si="10"/>
        <v>10.540367752904951</v>
      </c>
      <c r="AC26" s="11"/>
      <c r="AD26" s="40">
        <f>IF(Z8&gt;0,(AD8/Z8)*100,0)</f>
        <v>28.317409854072988</v>
      </c>
      <c r="AE26" s="40">
        <f>IF(Z8&gt;0,(AE8/Z8)*100,0)</f>
        <v>69.8131743201386</v>
      </c>
      <c r="AF26" s="40">
        <f>IF(Z8&gt;0,(AF8/Z8)*100,0)</f>
        <v>98.130584174211606</v>
      </c>
    </row>
    <row r="27" spans="1:32" x14ac:dyDescent="0.2">
      <c r="A27" t="str">
        <f>$A$9</f>
        <v>Professional occupations</v>
      </c>
      <c r="B27" s="18">
        <f t="shared" si="8"/>
        <v>19.998811848925058</v>
      </c>
      <c r="C27" s="18">
        <f t="shared" si="8"/>
        <v>21.627858375171613</v>
      </c>
      <c r="D27" s="18">
        <f t="shared" si="8"/>
        <v>22.567000256996756</v>
      </c>
      <c r="E27" s="18">
        <f t="shared" si="8"/>
        <v>23.625148603614178</v>
      </c>
      <c r="F27" s="18">
        <f t="shared" si="8"/>
        <v>25.09683359057091</v>
      </c>
      <c r="G27" s="11"/>
      <c r="H27" s="40">
        <f t="shared" ref="H27:H36" si="11">IF(D9&gt;0,(H9/D9)*100,0)</f>
        <v>21.115532833464872</v>
      </c>
      <c r="I27" s="40">
        <f t="shared" ref="I27:I36" si="12">IF(D9&gt;0,(I9/D9)*100,0)</f>
        <v>50.788509367461685</v>
      </c>
      <c r="J27" s="40">
        <f t="shared" ref="J27:J36" si="13">IF(D9&gt;0,(J9/D9)*100,0)</f>
        <v>71.904042200926554</v>
      </c>
      <c r="L27" t="str">
        <f>$A$9</f>
        <v>Professional occupations</v>
      </c>
      <c r="M27" s="18">
        <f t="shared" ref="M27:Q27" si="14">M9/M$18*100</f>
        <v>21.695184931035858</v>
      </c>
      <c r="N27" s="18">
        <f t="shared" si="14"/>
        <v>23.337681346222858</v>
      </c>
      <c r="O27" s="18">
        <f t="shared" si="14"/>
        <v>23.939076805277409</v>
      </c>
      <c r="P27" s="18">
        <f t="shared" si="14"/>
        <v>24.883910272620685</v>
      </c>
      <c r="Q27" s="18">
        <f t="shared" si="14"/>
        <v>25.977051324593543</v>
      </c>
      <c r="R27" s="11"/>
      <c r="S27" s="40">
        <f t="shared" ref="S27:S34" si="15">IF(O9&gt;0,(S9/O9)*100,0)</f>
        <v>18.638164895879591</v>
      </c>
      <c r="T27" s="40">
        <f t="shared" ref="T27:T34" si="16">IF(O9&gt;0,(T9/O9)*100,0)</f>
        <v>41.5996647568005</v>
      </c>
      <c r="U27" s="40">
        <f t="shared" ref="U27:U34" si="17">IF(O9&gt;0,(U9/O9)*100,0)</f>
        <v>60.237829652680084</v>
      </c>
      <c r="W27" t="str">
        <f>$A$9</f>
        <v>Professional occupations</v>
      </c>
      <c r="X27" s="18">
        <f t="shared" ref="X27:AB27" si="18">X9/X$18*100</f>
        <v>18.02707829997243</v>
      </c>
      <c r="Y27" s="18">
        <f t="shared" si="18"/>
        <v>19.72747496986371</v>
      </c>
      <c r="Z27" s="18">
        <f t="shared" si="18"/>
        <v>21.044521947648413</v>
      </c>
      <c r="AA27" s="18">
        <f t="shared" si="18"/>
        <v>22.216666982449933</v>
      </c>
      <c r="AB27" s="18">
        <f t="shared" si="18"/>
        <v>24.112074552423916</v>
      </c>
      <c r="AC27" s="11"/>
      <c r="AD27" s="40">
        <f t="shared" ref="AD27:AD34" si="19">IF(Z9&gt;0,(AD9/Z9)*100,0)</f>
        <v>24.242559743662103</v>
      </c>
      <c r="AE27" s="40">
        <f t="shared" ref="AE27:AE34" si="20">IF(Z9&gt;0,(AE9/Z9)*100,0)</f>
        <v>62.387014351411572</v>
      </c>
      <c r="AF27" s="40">
        <f t="shared" ref="AF27:AF34" si="21">IF(Z9&gt;0,(AF9/Z9)*100,0)</f>
        <v>86.629574095073664</v>
      </c>
    </row>
    <row r="28" spans="1:32" x14ac:dyDescent="0.2">
      <c r="A28" t="str">
        <f>$A$10</f>
        <v>Associate professional occupations</v>
      </c>
      <c r="B28" s="18">
        <f t="shared" si="8"/>
        <v>12.549951605988795</v>
      </c>
      <c r="C28" s="18">
        <f t="shared" si="8"/>
        <v>12.817515348552439</v>
      </c>
      <c r="D28" s="18">
        <f t="shared" si="8"/>
        <v>13.706955589866975</v>
      </c>
      <c r="E28" s="18">
        <f t="shared" si="8"/>
        <v>12.989136439537113</v>
      </c>
      <c r="F28" s="18">
        <f t="shared" si="8"/>
        <v>13.479712907660254</v>
      </c>
      <c r="G28" s="11"/>
      <c r="H28" s="40">
        <f t="shared" si="11"/>
        <v>7.1012116174961113</v>
      </c>
      <c r="I28" s="40">
        <f t="shared" si="12"/>
        <v>46.399847131812024</v>
      </c>
      <c r="J28" s="40">
        <f t="shared" si="13"/>
        <v>53.501058749308129</v>
      </c>
      <c r="L28" t="str">
        <f>$A$10</f>
        <v>Associate professional occupations</v>
      </c>
      <c r="M28" s="18">
        <f t="shared" ref="M28:Q28" si="22">M10/M$18*100</f>
        <v>12.944163342226931</v>
      </c>
      <c r="N28" s="18">
        <f t="shared" si="22"/>
        <v>13.366511571045651</v>
      </c>
      <c r="O28" s="18">
        <f t="shared" si="22"/>
        <v>14.157203434985293</v>
      </c>
      <c r="P28" s="18">
        <f t="shared" si="22"/>
        <v>12.924475055123949</v>
      </c>
      <c r="Q28" s="18">
        <f t="shared" si="22"/>
        <v>12.915344370302643</v>
      </c>
      <c r="R28" s="11"/>
      <c r="S28" s="40">
        <f t="shared" si="15"/>
        <v>-0.25974279873931266</v>
      </c>
      <c r="T28" s="40">
        <f t="shared" si="16"/>
        <v>36.729531682016891</v>
      </c>
      <c r="U28" s="40">
        <f t="shared" si="17"/>
        <v>36.469788883277573</v>
      </c>
      <c r="W28" t="str">
        <f>$A$10</f>
        <v>Associate professional occupations</v>
      </c>
      <c r="X28" s="18">
        <f t="shared" ref="X28:AB28" si="23">X10/X$18*100</f>
        <v>12.091750215075171</v>
      </c>
      <c r="Y28" s="18">
        <f t="shared" si="23"/>
        <v>12.207333283820093</v>
      </c>
      <c r="Z28" s="18">
        <f t="shared" si="23"/>
        <v>13.207353305371658</v>
      </c>
      <c r="AA28" s="18">
        <f t="shared" si="23"/>
        <v>13.061488794861726</v>
      </c>
      <c r="AB28" s="18">
        <f t="shared" si="23"/>
        <v>14.111110113745633</v>
      </c>
      <c r="AC28" s="11"/>
      <c r="AD28" s="40">
        <f t="shared" si="19"/>
        <v>15.856462151376521</v>
      </c>
      <c r="AE28" s="40">
        <f t="shared" si="20"/>
        <v>57.901892887980658</v>
      </c>
      <c r="AF28" s="40">
        <f t="shared" si="21"/>
        <v>73.758355039357184</v>
      </c>
    </row>
    <row r="29" spans="1:32" x14ac:dyDescent="0.2">
      <c r="A29" t="str">
        <f>$A$11</f>
        <v>Administrative and secretarial occupations</v>
      </c>
      <c r="B29" s="18">
        <f t="shared" si="8"/>
        <v>11.125715694181642</v>
      </c>
      <c r="C29" s="18">
        <f t="shared" si="8"/>
        <v>10.302534465107096</v>
      </c>
      <c r="D29" s="18">
        <f t="shared" si="8"/>
        <v>10.421629109194509</v>
      </c>
      <c r="E29" s="18">
        <f t="shared" si="8"/>
        <v>9.5772247948102009</v>
      </c>
      <c r="F29" s="18">
        <f t="shared" si="8"/>
        <v>8.2195005205557621</v>
      </c>
      <c r="G29" s="11"/>
      <c r="H29" s="40">
        <f t="shared" si="11"/>
        <v>-14.10565720706879</v>
      </c>
      <c r="I29" s="40">
        <f t="shared" si="12"/>
        <v>47.102320353005297</v>
      </c>
      <c r="J29" s="40">
        <f t="shared" si="13"/>
        <v>32.996663145936509</v>
      </c>
      <c r="L29" t="str">
        <f>$A$11</f>
        <v>Administrative and secretarial occupations</v>
      </c>
      <c r="M29" s="18">
        <f t="shared" ref="M29:Q29" si="24">M11/M$18*100</f>
        <v>4.4053100874272415</v>
      </c>
      <c r="N29" s="18">
        <f t="shared" si="24"/>
        <v>3.9185064479224394</v>
      </c>
      <c r="O29" s="18">
        <f t="shared" si="24"/>
        <v>4.6651206767154809</v>
      </c>
      <c r="P29" s="18">
        <f t="shared" si="24"/>
        <v>4.3681800729278759</v>
      </c>
      <c r="Q29" s="18">
        <f t="shared" si="24"/>
        <v>4.5667155162537876</v>
      </c>
      <c r="R29" s="11"/>
      <c r="S29" s="40">
        <f t="shared" si="15"/>
        <v>7.0244591046624105</v>
      </c>
      <c r="T29" s="40">
        <f t="shared" si="16"/>
        <v>37.239584708885786</v>
      </c>
      <c r="U29" s="40">
        <f t="shared" si="17"/>
        <v>44.264043813548192</v>
      </c>
      <c r="W29" t="str">
        <f>$A$11</f>
        <v>Administrative and secretarial occupations</v>
      </c>
      <c r="X29" s="18">
        <f t="shared" ref="X29:AB29" si="25">X11/X$18*100</f>
        <v>18.936998092578953</v>
      </c>
      <c r="Y29" s="18">
        <f t="shared" si="25"/>
        <v>17.398064884504539</v>
      </c>
      <c r="Z29" s="18">
        <f t="shared" si="25"/>
        <v>16.809143885256031</v>
      </c>
      <c r="AA29" s="18">
        <f t="shared" si="25"/>
        <v>15.405845045365336</v>
      </c>
      <c r="AB29" s="18">
        <f t="shared" si="25"/>
        <v>12.306117852105217</v>
      </c>
      <c r="AC29" s="11"/>
      <c r="AD29" s="40">
        <f t="shared" si="19"/>
        <v>-20.612824138241162</v>
      </c>
      <c r="AE29" s="40">
        <f t="shared" si="20"/>
        <v>50.13961869474123</v>
      </c>
      <c r="AF29" s="40">
        <f t="shared" si="21"/>
        <v>29.526794556500057</v>
      </c>
    </row>
    <row r="30" spans="1:32" x14ac:dyDescent="0.2">
      <c r="A30" t="str">
        <f>$A$12</f>
        <v>Skilled trades occupations</v>
      </c>
      <c r="B30" s="18">
        <f t="shared" si="8"/>
        <v>10.088269630989537</v>
      </c>
      <c r="C30" s="18">
        <f t="shared" si="8"/>
        <v>8.8755309638203279</v>
      </c>
      <c r="D30" s="18">
        <f t="shared" si="8"/>
        <v>8.314949117288144</v>
      </c>
      <c r="E30" s="18">
        <f t="shared" si="8"/>
        <v>8.4295340037288646</v>
      </c>
      <c r="F30" s="18">
        <f t="shared" si="8"/>
        <v>7.9894720765084317</v>
      </c>
      <c r="G30" s="11"/>
      <c r="H30" s="40">
        <f t="shared" si="11"/>
        <v>4.6437354680646861</v>
      </c>
      <c r="I30" s="40">
        <f t="shared" si="12"/>
        <v>44.367371370463935</v>
      </c>
      <c r="J30" s="40">
        <f t="shared" si="13"/>
        <v>49.011106838528626</v>
      </c>
      <c r="L30" t="str">
        <f>$A$12</f>
        <v>Skilled trades occupations</v>
      </c>
      <c r="M30" s="18">
        <f t="shared" ref="M30:Q30" si="26">M12/M$18*100</f>
        <v>16.756535314179622</v>
      </c>
      <c r="N30" s="18">
        <f t="shared" si="26"/>
        <v>14.841983682163743</v>
      </c>
      <c r="O30" s="18">
        <f t="shared" si="26"/>
        <v>13.679360633548191</v>
      </c>
      <c r="P30" s="18">
        <f t="shared" si="26"/>
        <v>13.600241785879637</v>
      </c>
      <c r="Q30" s="18">
        <f t="shared" si="26"/>
        <v>12.542332760378011</v>
      </c>
      <c r="R30" s="11"/>
      <c r="S30" s="40">
        <f t="shared" si="15"/>
        <v>0.24309932635794571</v>
      </c>
      <c r="T30" s="40">
        <f t="shared" si="16"/>
        <v>40.202030591188063</v>
      </c>
      <c r="U30" s="40">
        <f t="shared" si="17"/>
        <v>40.445129917546005</v>
      </c>
      <c r="W30" t="str">
        <f>$A$12</f>
        <v>Skilled trades occupations</v>
      </c>
      <c r="X30" s="18">
        <f t="shared" ref="X30:AB30" si="27">X12/X$18*100</f>
        <v>2.3375906680132013</v>
      </c>
      <c r="Y30" s="18">
        <f t="shared" si="27"/>
        <v>2.2441147725154509</v>
      </c>
      <c r="Z30" s="18">
        <f t="shared" si="27"/>
        <v>2.3625114153547595</v>
      </c>
      <c r="AA30" s="18">
        <f t="shared" si="27"/>
        <v>2.6438105749892471</v>
      </c>
      <c r="AB30" s="18">
        <f t="shared" si="27"/>
        <v>2.8958792817178924</v>
      </c>
      <c r="AC30" s="11"/>
      <c r="AD30" s="40">
        <f t="shared" si="19"/>
        <v>32.917270874080991</v>
      </c>
      <c r="AE30" s="40">
        <f t="shared" si="20"/>
        <v>71.129163577011141</v>
      </c>
      <c r="AF30" s="40">
        <f t="shared" si="21"/>
        <v>104.04643445109214</v>
      </c>
    </row>
    <row r="31" spans="1:32" x14ac:dyDescent="0.2">
      <c r="A31" t="str">
        <f>$A$13</f>
        <v>Caring, leisure and other service occupations</v>
      </c>
      <c r="B31" s="18">
        <f t="shared" si="8"/>
        <v>8.3518686841272256</v>
      </c>
      <c r="C31" s="18">
        <f t="shared" si="8"/>
        <v>8.7138193247293199</v>
      </c>
      <c r="D31" s="18">
        <f t="shared" si="8"/>
        <v>8.595579427411538</v>
      </c>
      <c r="E31" s="18">
        <f t="shared" si="8"/>
        <v>8.833997071929975</v>
      </c>
      <c r="F31" s="18">
        <f t="shared" si="8"/>
        <v>9.1671326675601428</v>
      </c>
      <c r="G31" s="11"/>
      <c r="H31" s="40">
        <f t="shared" si="11"/>
        <v>16.148366355031548</v>
      </c>
      <c r="I31" s="40">
        <f t="shared" si="12"/>
        <v>60.488821710237559</v>
      </c>
      <c r="J31" s="40">
        <f t="shared" si="13"/>
        <v>76.637188065269115</v>
      </c>
      <c r="L31" t="str">
        <f>$A$13</f>
        <v>Caring, leisure and other service occupations</v>
      </c>
      <c r="M31" s="18">
        <f t="shared" ref="M31:Q31" si="28">M13/M$18*100</f>
        <v>3.0186215020247982</v>
      </c>
      <c r="N31" s="18">
        <f t="shared" si="28"/>
        <v>3.1050483227684365</v>
      </c>
      <c r="O31" s="18">
        <f t="shared" si="28"/>
        <v>2.9972487439943456</v>
      </c>
      <c r="P31" s="18">
        <f t="shared" si="28"/>
        <v>3.2506487795617116</v>
      </c>
      <c r="Q31" s="18">
        <f t="shared" si="28"/>
        <v>3.5826610605782663</v>
      </c>
      <c r="R31" s="11"/>
      <c r="S31" s="40">
        <f t="shared" si="15"/>
        <v>30.684747366640753</v>
      </c>
      <c r="T31" s="40">
        <f t="shared" si="16"/>
        <v>51.878305253018489</v>
      </c>
      <c r="U31" s="40">
        <f t="shared" si="17"/>
        <v>82.563052619659231</v>
      </c>
      <c r="W31" t="str">
        <f>$A$13</f>
        <v>Caring, leisure and other service occupations</v>
      </c>
      <c r="X31" s="18">
        <f t="shared" ref="X31:AB31" si="29">X13/X$18*100</f>
        <v>14.550824859925395</v>
      </c>
      <c r="Y31" s="18">
        <f t="shared" si="29"/>
        <v>14.947690033429339</v>
      </c>
      <c r="Z31" s="18">
        <f t="shared" si="29"/>
        <v>14.807577617120804</v>
      </c>
      <c r="AA31" s="18">
        <f t="shared" si="29"/>
        <v>15.081441403918818</v>
      </c>
      <c r="AB31" s="18">
        <f t="shared" si="29"/>
        <v>15.414858287808922</v>
      </c>
      <c r="AC31" s="11"/>
      <c r="AD31" s="40">
        <f t="shared" si="19"/>
        <v>12.883481724792651</v>
      </c>
      <c r="AE31" s="40">
        <f t="shared" si="20"/>
        <v>62.422751676516143</v>
      </c>
      <c r="AF31" s="40">
        <f t="shared" si="21"/>
        <v>75.306233401308788</v>
      </c>
    </row>
    <row r="32" spans="1:32" x14ac:dyDescent="0.2">
      <c r="A32" t="str">
        <f>$A$14</f>
        <v>Sales and customer service occupations</v>
      </c>
      <c r="B32" s="18">
        <f t="shared" si="8"/>
        <v>8.9315020212645564</v>
      </c>
      <c r="C32" s="18">
        <f t="shared" si="8"/>
        <v>7.9457199856288376</v>
      </c>
      <c r="D32" s="18">
        <f t="shared" si="8"/>
        <v>7.952264220441589</v>
      </c>
      <c r="E32" s="18">
        <f t="shared" si="8"/>
        <v>7.7198623530565547</v>
      </c>
      <c r="F32" s="18">
        <f t="shared" si="8"/>
        <v>7.3600070448831794</v>
      </c>
      <c r="H32" s="40">
        <f t="shared" si="11"/>
        <v>0.79573953531514885</v>
      </c>
      <c r="I32" s="40">
        <f t="shared" si="12"/>
        <v>46.224052706994684</v>
      </c>
      <c r="J32" s="40">
        <f t="shared" si="13"/>
        <v>47.019792242309833</v>
      </c>
      <c r="L32" t="str">
        <f>$A$14</f>
        <v>Sales and customer service occupations</v>
      </c>
      <c r="M32" s="18">
        <f t="shared" ref="M32:Q32" si="30">M14/M$18*100</f>
        <v>6.5419468105539211</v>
      </c>
      <c r="N32" s="18">
        <f t="shared" si="30"/>
        <v>5.909187171154807</v>
      </c>
      <c r="O32" s="18">
        <f t="shared" si="30"/>
        <v>6.1194915654044122</v>
      </c>
      <c r="P32" s="18">
        <f t="shared" si="30"/>
        <v>6.0640237961641699</v>
      </c>
      <c r="Q32" s="18">
        <f t="shared" si="30"/>
        <v>5.9192794349081757</v>
      </c>
      <c r="S32" s="40">
        <f t="shared" si="15"/>
        <v>5.7536749253932946</v>
      </c>
      <c r="T32" s="40">
        <f t="shared" si="16"/>
        <v>35.009736847189906</v>
      </c>
      <c r="U32" s="40">
        <f t="shared" si="17"/>
        <v>40.763411772583197</v>
      </c>
      <c r="W32" t="str">
        <f>$A$14</f>
        <v>Sales and customer service occupations</v>
      </c>
      <c r="X32" s="18">
        <f t="shared" ref="X32:AB32" si="31">X14/X$18*100</f>
        <v>11.708937141945778</v>
      </c>
      <c r="Y32" s="18">
        <f t="shared" si="31"/>
        <v>10.209225173310324</v>
      </c>
      <c r="Z32" s="18">
        <f t="shared" si="31"/>
        <v>9.9859383742323935</v>
      </c>
      <c r="AA32" s="18">
        <f t="shared" si="31"/>
        <v>9.572650082793178</v>
      </c>
      <c r="AB32" s="18">
        <f t="shared" si="31"/>
        <v>8.9718463439472185</v>
      </c>
      <c r="AD32" s="40">
        <f t="shared" si="19"/>
        <v>-2.5755813766463009</v>
      </c>
      <c r="AE32" s="40">
        <f t="shared" si="20"/>
        <v>53.849617503010947</v>
      </c>
      <c r="AF32" s="40">
        <f t="shared" si="21"/>
        <v>51.274036126364649</v>
      </c>
    </row>
    <row r="33" spans="1:32" x14ac:dyDescent="0.2">
      <c r="A33" t="str">
        <f>$A$15</f>
        <v>Process, plant and machine operatives</v>
      </c>
      <c r="B33" s="18">
        <f t="shared" si="8"/>
        <v>5.5227644167429899</v>
      </c>
      <c r="C33" s="18">
        <f t="shared" si="8"/>
        <v>5.6960557917151222</v>
      </c>
      <c r="D33" s="18">
        <f t="shared" si="8"/>
        <v>5.1157824493415109</v>
      </c>
      <c r="E33" s="18">
        <f t="shared" si="8"/>
        <v>5.7650286528304022</v>
      </c>
      <c r="F33" s="18">
        <f t="shared" si="8"/>
        <v>5.6225384596706522</v>
      </c>
      <c r="G33" s="11"/>
      <c r="H33" s="40">
        <f t="shared" si="11"/>
        <v>19.694753349624687</v>
      </c>
      <c r="I33" s="40">
        <f t="shared" si="12"/>
        <v>55.124926855812909</v>
      </c>
      <c r="J33" s="40">
        <f t="shared" si="13"/>
        <v>74.819680205437592</v>
      </c>
      <c r="L33" t="str">
        <f>$A$15</f>
        <v>Process, plant and machine operatives</v>
      </c>
      <c r="M33" s="18">
        <f t="shared" ref="M33:Q33" si="32">M15/M$18*100</f>
        <v>8.8199926656595977</v>
      </c>
      <c r="N33" s="18">
        <f t="shared" si="32"/>
        <v>9.3365828498744463</v>
      </c>
      <c r="O33" s="18">
        <f t="shared" si="32"/>
        <v>8.3966564998928224</v>
      </c>
      <c r="P33" s="18">
        <f t="shared" si="32"/>
        <v>9.1432720431745889</v>
      </c>
      <c r="Q33" s="18">
        <f t="shared" si="32"/>
        <v>8.8934382794514217</v>
      </c>
      <c r="R33" s="11"/>
      <c r="S33" s="40">
        <f t="shared" si="15"/>
        <v>15.799124130013903</v>
      </c>
      <c r="T33" s="40">
        <f t="shared" si="16"/>
        <v>51.926500627701429</v>
      </c>
      <c r="U33" s="40">
        <f t="shared" si="17"/>
        <v>67.725624757715337</v>
      </c>
      <c r="W33" t="str">
        <f>$A$15</f>
        <v>Process, plant and machine operatives</v>
      </c>
      <c r="X33" s="18">
        <f t="shared" ref="X33:AB33" si="33">X15/X$18*100</f>
        <v>1.6903199942850962</v>
      </c>
      <c r="Y33" s="18">
        <f t="shared" si="33"/>
        <v>1.6497905788627805</v>
      </c>
      <c r="Z33" s="18">
        <f t="shared" si="33"/>
        <v>1.4752715872270685</v>
      </c>
      <c r="AA33" s="18">
        <f t="shared" si="33"/>
        <v>1.9849693737177192</v>
      </c>
      <c r="AB33" s="18">
        <f t="shared" si="33"/>
        <v>1.9631618805575739</v>
      </c>
      <c r="AC33" s="11"/>
      <c r="AD33" s="40">
        <f t="shared" si="19"/>
        <v>44.297568063791346</v>
      </c>
      <c r="AE33" s="40">
        <f t="shared" si="20"/>
        <v>75.324561736624901</v>
      </c>
      <c r="AF33" s="40">
        <f t="shared" si="21"/>
        <v>119.62212980041625</v>
      </c>
    </row>
    <row r="34" spans="1:32" x14ac:dyDescent="0.2">
      <c r="A34" t="str">
        <f>$A$16</f>
        <v>Elementary occupations</v>
      </c>
      <c r="B34" s="18">
        <f t="shared" si="8"/>
        <v>12.605188034622103</v>
      </c>
      <c r="C34" s="18">
        <f t="shared" si="8"/>
        <v>12.377875275143504</v>
      </c>
      <c r="D34" s="18">
        <f t="shared" si="8"/>
        <v>11.411252699677322</v>
      </c>
      <c r="E34" s="18">
        <f t="shared" si="8"/>
        <v>11.137202578976366</v>
      </c>
      <c r="F34" s="18">
        <f t="shared" si="8"/>
        <v>10.231577186677157</v>
      </c>
      <c r="G34" s="11"/>
      <c r="H34" s="40">
        <f t="shared" si="11"/>
        <v>-2.3518524030835555</v>
      </c>
      <c r="I34" s="40">
        <f t="shared" si="12"/>
        <v>47.543214908534274</v>
      </c>
      <c r="J34" s="40">
        <f t="shared" si="13"/>
        <v>45.191362505450719</v>
      </c>
      <c r="L34" t="str">
        <f>$A$16</f>
        <v>Elementary occupations</v>
      </c>
      <c r="M34" s="18">
        <f t="shared" ref="M34:Q34" si="34">M16/M$18*100</f>
        <v>12.30996814268955</v>
      </c>
      <c r="N34" s="18">
        <f t="shared" si="34"/>
        <v>11.909157183852425</v>
      </c>
      <c r="O34" s="18">
        <f t="shared" si="34"/>
        <v>11.421030715979041</v>
      </c>
      <c r="P34" s="18">
        <f t="shared" si="34"/>
        <v>11.466623797855878</v>
      </c>
      <c r="Q34" s="18">
        <f t="shared" si="34"/>
        <v>10.720502032301264</v>
      </c>
      <c r="R34" s="11"/>
      <c r="S34" s="40">
        <f t="shared" si="15"/>
        <v>2.6246738740311537</v>
      </c>
      <c r="T34" s="40">
        <f t="shared" si="16"/>
        <v>40.257861474470197</v>
      </c>
      <c r="U34" s="40">
        <f t="shared" si="17"/>
        <v>42.882535348501349</v>
      </c>
      <c r="W34" t="str">
        <f>$A$16</f>
        <v>Elementary occupations</v>
      </c>
      <c r="X34" s="18">
        <f t="shared" ref="X34:AB34" si="35">X16/X$18*100</f>
        <v>12.948328922307741</v>
      </c>
      <c r="Y34" s="18">
        <f t="shared" si="35"/>
        <v>12.898832179769423</v>
      </c>
      <c r="Z34" s="18">
        <f t="shared" si="35"/>
        <v>11.400402854786021</v>
      </c>
      <c r="AA34" s="18">
        <f t="shared" si="35"/>
        <v>10.768599257285192</v>
      </c>
      <c r="AB34" s="18">
        <f t="shared" si="35"/>
        <v>9.6845839347886749</v>
      </c>
      <c r="AC34" s="11"/>
      <c r="AD34" s="40">
        <f t="shared" si="19"/>
        <v>-7.8838779306636741</v>
      </c>
      <c r="AE34" s="40">
        <f t="shared" si="20"/>
        <v>55.641787874987649</v>
      </c>
      <c r="AF34" s="40">
        <f t="shared" si="21"/>
        <v>47.75790994432397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8.9067372071189226</v>
      </c>
      <c r="I36" s="43">
        <f t="shared" si="12"/>
        <v>50.368881243832753</v>
      </c>
      <c r="J36" s="43">
        <f t="shared" si="13"/>
        <v>59.275618450951676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9.3306590494664867</v>
      </c>
      <c r="T36" s="43">
        <f t="shared" ref="T36" si="37">IF(O18&gt;0,(T18/O18)*100,0)</f>
        <v>42.429449653049659</v>
      </c>
      <c r="U36" s="43">
        <f t="shared" ref="U36" si="38">IF(O18&gt;0,(U18/O18)*100,0)</f>
        <v>51.760108702516149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8.4363466806996925</v>
      </c>
      <c r="AE36" s="43">
        <f t="shared" ref="AE36" si="40">IF(Z18&gt;0,(AE18/Z18)*100,0)</f>
        <v>59.178602830189718</v>
      </c>
      <c r="AF36" s="43">
        <f t="shared" ref="AF36" si="41">IF(Z18&gt;0,(AF18/Z18)*100,0)</f>
        <v>67.614949510889417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Hertfordshire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Hertfordshire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Hertfordshire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4.1413476566552365</v>
      </c>
      <c r="C46" s="18">
        <f t="shared" si="42"/>
        <v>1.685702943490619</v>
      </c>
      <c r="D46" s="18">
        <f t="shared" si="42"/>
        <v>0.72014249768261873</v>
      </c>
      <c r="E46" s="18">
        <f t="shared" si="42"/>
        <v>1.2448617969744058</v>
      </c>
      <c r="F46" s="18">
        <f>IF(F$6-D$6 &lt;&gt; 0,(EXP(LN(F8/D8)/(F$6-D$6))-1)*100,0)</f>
        <v>1.0696523297428762</v>
      </c>
      <c r="H46" s="18">
        <f>IF($F$6-$D$6 &lt;&gt; 0,(EXP(LN(1+(H26/100))/($F$6-$D$6))-1)*100,0)</f>
        <v>1.0696523297428762</v>
      </c>
      <c r="I46" s="18">
        <f>IF($F$6-$D$6 &lt;&gt; 0,(EXP(LN(1+(I26/100))/($F$6-$D$6))-1)*100,0)</f>
        <v>3.066636603786943</v>
      </c>
      <c r="J46" s="18">
        <f>IF($F$6-$D$6 &lt;&gt; 0,(EXP(LN(1+(J26/100))/($F$6-$D$6))-1)*100,0)</f>
        <v>3.7861645681285028</v>
      </c>
      <c r="L46" t="str">
        <f>$A$8</f>
        <v>Managers, directors and senior officials</v>
      </c>
      <c r="M46" s="18">
        <f t="shared" ref="M46:M54" si="43">IF(N$6-M$6 &lt;&gt; 0,(EXP(LN(N8/M8)/(N$6-M$6))-1)*100,0)</f>
        <v>3.1441915608266369</v>
      </c>
      <c r="N46" s="18">
        <f t="shared" ref="N46:N54" si="44">IF(O$6-N$6 &lt;&gt; 0,(EXP(LN(O8/N8)/(O$6-N$6))-1)*100,0)</f>
        <v>1.7215699698108544</v>
      </c>
      <c r="O46" s="18">
        <f t="shared" ref="O46:O54" si="45">IF(P$6-O$6 &lt;&gt; 0,(EXP(LN(P8/O8)/(P$6-O$6))-1)*100,0)</f>
        <v>0.33227190808735596</v>
      </c>
      <c r="P46" s="18">
        <f t="shared" ref="P46:P54" si="46">IF(Q$6-P$6 &lt;&gt; 0,(EXP(LN(Q8/P8)/(Q$6-P$6))-1)*100,0)</f>
        <v>0.90506065951807546</v>
      </c>
      <c r="Q46" s="18">
        <f>IF(Q$6-O$6 &lt;&gt; 0,(EXP(LN(Q8/O8)/(Q$6-O$6))-1)*100,0)</f>
        <v>0.71376866073162848</v>
      </c>
      <c r="S46" s="18">
        <f>IF($F$6-$D$6 &lt;&gt; 0,(EXP(LN(1+(S26/100))/($F$6-$D$6))-1)*100,0)</f>
        <v>0.71376866073162848</v>
      </c>
      <c r="T46" s="18">
        <f>IF($F$6-$D$6 &lt;&gt; 0,(EXP(LN(1+(T26/100))/($F$6-$D$6))-1)*100,0)</f>
        <v>2.760745987838642</v>
      </c>
      <c r="U46" s="18">
        <f>IF($F$6-$D$6 &lt;&gt; 0,(EXP(LN(1+(U26/100))/($F$6-$D$6))-1)*100,0)</f>
        <v>3.256292248820758</v>
      </c>
      <c r="W46" t="str">
        <f>$A$8</f>
        <v>Managers, directors and senior officials</v>
      </c>
      <c r="X46" s="18">
        <f t="shared" ref="X46:X54" si="47">IF(Y$6-X$6 &lt;&gt; 0,(EXP(LN(Y8/X8)/(Y$6-X$6))-1)*100,0)</f>
        <v>6.0882179776936329</v>
      </c>
      <c r="Y46" s="18">
        <f t="shared" ref="Y46:Y54" si="48">IF(Z$6-Y$6 &lt;&gt; 0,(EXP(LN(Z8/Y8)/(Z$6-Y$6))-1)*100,0)</f>
        <v>1.6204227714012198</v>
      </c>
      <c r="Z46" s="18">
        <f t="shared" ref="Z46:Z54" si="49">IF(AA$6-Z$6 &lt;&gt; 0,(EXP(LN(AA8/Z8)/(AA$6-Z$6))-1)*100,0)</f>
        <v>1.4118065514344247</v>
      </c>
      <c r="AA46" s="18">
        <f t="shared" ref="AA46:AA54" si="50">IF(AB$6-AA$6 &lt;&gt; 0,(EXP(LN(AB8/AA8)/(AB$6-AA$6))-1)*100,0)</f>
        <v>1.8085609514442602</v>
      </c>
      <c r="AB46" s="18">
        <f>IF(AB$6-Z$6 &lt;&gt; 0,(EXP(LN(AB8/Z8)/(AB$6-Z$6))-1)*100,0)</f>
        <v>1.6761373144148273</v>
      </c>
      <c r="AD46" s="18">
        <f>IF($F$6-$D$6 &lt;&gt; 0,(EXP(LN(1+(AD26/100))/($F$6-$D$6))-1)*100,0)</f>
        <v>1.6761373144148273</v>
      </c>
      <c r="AE46" s="18">
        <f>IF($F$6-$D$6 &lt;&gt; 0,(EXP(LN(1+(AE26/100))/($F$6-$D$6))-1)*100,0)</f>
        <v>3.5932421479218268</v>
      </c>
      <c r="AF46" s="18">
        <f>IF($F$6-$D$6 &lt;&gt; 0,(EXP(LN(1+(AF26/100))/($F$6-$D$6))-1)*100,0)</f>
        <v>4.6638649489561645</v>
      </c>
    </row>
    <row r="47" spans="1:32" x14ac:dyDescent="0.2">
      <c r="A47" t="str">
        <f>$A$9</f>
        <v>Professional occupations</v>
      </c>
      <c r="B47" s="18">
        <f t="shared" si="42"/>
        <v>4.2856951161618806</v>
      </c>
      <c r="C47" s="18">
        <f t="shared" si="42"/>
        <v>3.6834611957099028</v>
      </c>
      <c r="D47" s="18">
        <f t="shared" si="42"/>
        <v>1.6333275882307596</v>
      </c>
      <c r="E47" s="18">
        <f t="shared" si="42"/>
        <v>1.1118163125026115</v>
      </c>
      <c r="F47" s="18">
        <f>IF(F$6-D$6 &lt;&gt; 0,(EXP(LN(F9/D9)/(F$6-D$6))-1)*100,0)</f>
        <v>1.2853553874149437</v>
      </c>
      <c r="H47" s="18">
        <f t="shared" ref="H47:J56" si="51">IF($F$6-$D$6 &lt;&gt; 0,(EXP(LN(1+(H27/100))/($F$6-$D$6))-1)*100,0)</f>
        <v>1.2853553874149437</v>
      </c>
      <c r="I47" s="18">
        <f t="shared" si="51"/>
        <v>2.7758829569476173</v>
      </c>
      <c r="J47" s="18">
        <f t="shared" si="51"/>
        <v>3.6777919279213034</v>
      </c>
      <c r="L47" t="str">
        <f>$A$9</f>
        <v>Professional occupations</v>
      </c>
      <c r="M47" s="18">
        <f t="shared" si="43"/>
        <v>3.6028562119378549</v>
      </c>
      <c r="N47" s="18">
        <f t="shared" si="44"/>
        <v>1.8495210272552187</v>
      </c>
      <c r="O47" s="18">
        <f t="shared" si="45"/>
        <v>1.5692142144630772</v>
      </c>
      <c r="P47" s="18">
        <f t="shared" si="46"/>
        <v>0.93490898680450574</v>
      </c>
      <c r="Q47" s="18">
        <f>IF(Q$6-O$6 &lt;&gt; 0,(EXP(LN(Q9/O9)/(Q$6-O$6))-1)*100,0)</f>
        <v>1.1459026954193208</v>
      </c>
      <c r="S47" s="18">
        <f t="shared" ref="S47:U47" si="52">IF($F$6-$D$6 &lt;&gt; 0,(EXP(LN(1+(S27/100))/($F$6-$D$6))-1)*100,0)</f>
        <v>1.1459026954193208</v>
      </c>
      <c r="T47" s="18">
        <f t="shared" si="52"/>
        <v>2.3459861569643747</v>
      </c>
      <c r="U47" s="18">
        <f t="shared" si="52"/>
        <v>3.1931818358661657</v>
      </c>
      <c r="W47" t="str">
        <f>$A$9</f>
        <v>Professional occupations</v>
      </c>
      <c r="X47" s="18">
        <f t="shared" si="47"/>
        <v>5.2189280894522572</v>
      </c>
      <c r="Y47" s="18">
        <f t="shared" si="48"/>
        <v>6.0948178476075476</v>
      </c>
      <c r="Z47" s="18">
        <f t="shared" si="49"/>
        <v>1.7140236150939625</v>
      </c>
      <c r="AA47" s="18">
        <f t="shared" si="50"/>
        <v>1.329668483222668</v>
      </c>
      <c r="AB47" s="18">
        <f>IF(AB$6-Z$6 &lt;&gt; 0,(EXP(LN(AB9/Z9)/(AB$6-Z$6))-1)*100,0)</f>
        <v>1.4576252117442623</v>
      </c>
      <c r="AD47" s="18">
        <f t="shared" ref="AD47:AF47" si="53">IF($F$6-$D$6 &lt;&gt; 0,(EXP(LN(1+(AD27/100))/($F$6-$D$6))-1)*100,0)</f>
        <v>1.4576252117442623</v>
      </c>
      <c r="AE47" s="18">
        <f t="shared" si="53"/>
        <v>3.2848809174230498</v>
      </c>
      <c r="AF47" s="18">
        <f t="shared" si="53"/>
        <v>4.2474317200200451</v>
      </c>
    </row>
    <row r="48" spans="1:32" x14ac:dyDescent="0.2">
      <c r="A48" t="str">
        <f>$A$10</f>
        <v>Associate professional occupations</v>
      </c>
      <c r="B48" s="18">
        <f t="shared" si="42"/>
        <v>2.8046735642933918</v>
      </c>
      <c r="C48" s="18">
        <f t="shared" si="42"/>
        <v>6.2640414968457403</v>
      </c>
      <c r="D48" s="18">
        <f t="shared" si="42"/>
        <v>-0.37143920176196943</v>
      </c>
      <c r="E48" s="18">
        <f t="shared" si="42"/>
        <v>0.87592034577561595</v>
      </c>
      <c r="F48" s="18">
        <f t="shared" ref="F48:F56" si="54">IF(F$6-D$6 &lt;&gt; 0,(EXP(LN(F10/D10)/(F$6-D$6))-1)*100,0)</f>
        <v>0.45840818606925904</v>
      </c>
      <c r="H48" s="18">
        <f t="shared" si="51"/>
        <v>0.45840818606925904</v>
      </c>
      <c r="I48" s="18">
        <f t="shared" si="51"/>
        <v>2.5737047338490138</v>
      </c>
      <c r="J48" s="18">
        <f t="shared" si="51"/>
        <v>2.8981164370358359</v>
      </c>
      <c r="L48" t="str">
        <f>$A$10</f>
        <v>Associate professional occupations</v>
      </c>
      <c r="M48" s="18">
        <f t="shared" si="43"/>
        <v>2.5496458212784123</v>
      </c>
      <c r="N48" s="18">
        <f t="shared" si="44"/>
        <v>5.1643865032573233</v>
      </c>
      <c r="O48" s="18">
        <f t="shared" si="45"/>
        <v>-1.0337909246545429</v>
      </c>
      <c r="P48" s="18">
        <f>IF(Q$6-P$6 &lt;&gt; 0,(EXP(LN(Q10/P10)/(Q$6-P$6))-1)*100,0)</f>
        <v>0.49479785943762344</v>
      </c>
      <c r="Q48" s="18">
        <f t="shared" ref="Q48:Q54" si="55">IF(Q$6-O$6 &lt;&gt; 0,(EXP(LN(Q10/O10)/(Q$6-O$6))-1)*100,0)</f>
        <v>-1.7337211306245326E-2</v>
      </c>
      <c r="S48" s="18">
        <f t="shared" ref="S48:U48" si="56">IF($F$6-$D$6 &lt;&gt; 0,(EXP(LN(1+(S28/100))/($F$6-$D$6))-1)*100,0)</f>
        <v>-1.7337211306245326E-2</v>
      </c>
      <c r="T48" s="18">
        <f t="shared" si="56"/>
        <v>2.1074636429747828</v>
      </c>
      <c r="U48" s="18">
        <f t="shared" si="56"/>
        <v>2.0945207091675133</v>
      </c>
      <c r="W48" t="str">
        <f>$A$10</f>
        <v>Associate professional occupations</v>
      </c>
      <c r="X48" s="18">
        <f t="shared" si="47"/>
        <v>3.1193680407669566</v>
      </c>
      <c r="Y48" s="18">
        <f t="shared" si="48"/>
        <v>7.6023117034634824</v>
      </c>
      <c r="Z48" s="18">
        <f t="shared" si="49"/>
        <v>0.39411224036773884</v>
      </c>
      <c r="AA48" s="18">
        <f t="shared" si="50"/>
        <v>1.2833143101530498</v>
      </c>
      <c r="AB48" s="18">
        <f t="shared" ref="AB48:AB54" si="57">IF(AB$6-Z$6 &lt;&gt; 0,(EXP(LN(AB10/Z10)/(AB$6-Z$6))-1)*100,0)</f>
        <v>0.98604196242506603</v>
      </c>
      <c r="AD48" s="18">
        <f t="shared" ref="AD48:AF48" si="58">IF($F$6-$D$6 &lt;&gt; 0,(EXP(LN(1+(AD28/100))/($F$6-$D$6))-1)*100,0)</f>
        <v>0.98604196242506603</v>
      </c>
      <c r="AE48" s="18">
        <f t="shared" si="58"/>
        <v>3.0922035124354208</v>
      </c>
      <c r="AF48" s="18">
        <f t="shared" si="58"/>
        <v>3.7519767123675551</v>
      </c>
    </row>
    <row r="49" spans="1:32" x14ac:dyDescent="0.2">
      <c r="A49" t="str">
        <f>$A$11</f>
        <v>Administrative and secretarial occupations</v>
      </c>
      <c r="B49" s="18">
        <f t="shared" si="42"/>
        <v>0.31743961520078745</v>
      </c>
      <c r="C49" s="18">
        <f t="shared" si="42"/>
        <v>0.51727509437418107</v>
      </c>
      <c r="D49" s="18">
        <f t="shared" si="42"/>
        <v>-0.98139224087979704</v>
      </c>
      <c r="E49" s="18">
        <f t="shared" si="42"/>
        <v>-1.0221426049635052</v>
      </c>
      <c r="F49" s="18">
        <f t="shared" si="54"/>
        <v>-1.0085610139994206</v>
      </c>
      <c r="H49" s="18">
        <f t="shared" si="51"/>
        <v>-1.0085610139994206</v>
      </c>
      <c r="I49" s="18">
        <f t="shared" si="51"/>
        <v>2.6064435797989782</v>
      </c>
      <c r="J49" s="18">
        <f t="shared" si="51"/>
        <v>1.9192102267071798</v>
      </c>
      <c r="L49" t="str">
        <f>$A$11</f>
        <v>Administrative and secretarial occupations</v>
      </c>
      <c r="M49" s="18">
        <f t="shared" si="43"/>
        <v>-1.2051828424262223</v>
      </c>
      <c r="N49" s="18">
        <f t="shared" si="44"/>
        <v>18.209291753236158</v>
      </c>
      <c r="O49" s="18">
        <f t="shared" si="45"/>
        <v>-0.53108584622230115</v>
      </c>
      <c r="P49" s="18">
        <f t="shared" si="46"/>
        <v>0.94960306959124274</v>
      </c>
      <c r="Q49" s="18">
        <f t="shared" si="55"/>
        <v>0.45360711056439129</v>
      </c>
      <c r="S49" s="18">
        <f t="shared" ref="S49:U49" si="59">IF($F$6-$D$6 &lt;&gt; 0,(EXP(LN(1+(S29/100))/($F$6-$D$6))-1)*100,0)</f>
        <v>0.45360711056439129</v>
      </c>
      <c r="T49" s="18">
        <f t="shared" si="59"/>
        <v>2.1328128483706799</v>
      </c>
      <c r="U49" s="18">
        <f t="shared" si="59"/>
        <v>2.4732570249683006</v>
      </c>
      <c r="W49" t="str">
        <f>$A$11</f>
        <v>Administrative and secretarial occupations</v>
      </c>
      <c r="X49" s="18">
        <f t="shared" si="47"/>
        <v>0.71746512533314988</v>
      </c>
      <c r="Y49" s="18">
        <f t="shared" si="48"/>
        <v>-3.9115348250523985</v>
      </c>
      <c r="Z49" s="18">
        <f t="shared" si="49"/>
        <v>-1.1217315360892766</v>
      </c>
      <c r="AA49" s="18">
        <f t="shared" si="50"/>
        <v>-1.7291734289817007</v>
      </c>
      <c r="AB49" s="18">
        <f t="shared" si="57"/>
        <v>-1.5271085693507325</v>
      </c>
      <c r="AD49" s="18">
        <f t="shared" ref="AD49:AF49" si="60">IF($F$6-$D$6 &lt;&gt; 0,(EXP(LN(1+(AD29/100))/($F$6-$D$6))-1)*100,0)</f>
        <v>-1.5271085693507325</v>
      </c>
      <c r="AE49" s="18">
        <f t="shared" si="60"/>
        <v>2.7463384365482124</v>
      </c>
      <c r="AF49" s="18">
        <f t="shared" si="60"/>
        <v>1.7397441610062847</v>
      </c>
    </row>
    <row r="50" spans="1:32" x14ac:dyDescent="0.2">
      <c r="A50" t="str">
        <f>$A$12</f>
        <v>Skilled trades occupations</v>
      </c>
      <c r="B50" s="18">
        <f t="shared" si="42"/>
        <v>-0.95858756640202492</v>
      </c>
      <c r="C50" s="18">
        <f t="shared" si="42"/>
        <v>-6.907558140451231</v>
      </c>
      <c r="D50" s="18">
        <f t="shared" si="42"/>
        <v>0.98219262030829757</v>
      </c>
      <c r="E50" s="18">
        <f t="shared" si="42"/>
        <v>-3.4780187579075417E-2</v>
      </c>
      <c r="F50" s="18">
        <f t="shared" si="54"/>
        <v>0.30306765331804542</v>
      </c>
      <c r="H50" s="18">
        <f t="shared" si="51"/>
        <v>0.30306765331804542</v>
      </c>
      <c r="I50" s="18">
        <f t="shared" si="51"/>
        <v>2.4781484141927601</v>
      </c>
      <c r="J50" s="18">
        <f t="shared" si="51"/>
        <v>2.6946713469282457</v>
      </c>
      <c r="L50" t="str">
        <f>$A$12</f>
        <v>Skilled trades occupations</v>
      </c>
      <c r="M50" s="18">
        <f t="shared" si="43"/>
        <v>-1.3095629666924791</v>
      </c>
      <c r="N50" s="18">
        <f t="shared" si="44"/>
        <v>-8.4869251589239081</v>
      </c>
      <c r="O50" s="18">
        <f t="shared" si="45"/>
        <v>0.66905988374550418</v>
      </c>
      <c r="P50" s="18">
        <f t="shared" si="46"/>
        <v>-0.30865804258390916</v>
      </c>
      <c r="Q50" s="18">
        <f t="shared" si="55"/>
        <v>1.618826468869905E-2</v>
      </c>
      <c r="S50" s="18">
        <f t="shared" ref="S50:U50" si="61">IF($F$6-$D$6 &lt;&gt; 0,(EXP(LN(1+(S30/100))/($F$6-$D$6))-1)*100,0)</f>
        <v>1.618826468869905E-2</v>
      </c>
      <c r="T50" s="18">
        <f t="shared" si="61"/>
        <v>2.2783281142104483</v>
      </c>
      <c r="U50" s="18">
        <f t="shared" si="61"/>
        <v>2.2901413982940433</v>
      </c>
      <c r="W50" t="str">
        <f>$A$12</f>
        <v>Skilled trades occupations</v>
      </c>
      <c r="X50" s="18">
        <f t="shared" si="47"/>
        <v>1.8301735872752634</v>
      </c>
      <c r="Y50" s="18">
        <f t="shared" si="48"/>
        <v>4.7021160390864347</v>
      </c>
      <c r="Z50" s="18">
        <f t="shared" si="49"/>
        <v>2.9068182019716504</v>
      </c>
      <c r="AA50" s="18">
        <f t="shared" si="50"/>
        <v>1.4229098402736895</v>
      </c>
      <c r="AB50" s="18">
        <f t="shared" si="57"/>
        <v>1.9151530559233132</v>
      </c>
      <c r="AD50" s="18">
        <f t="shared" ref="AD50:AF50" si="62">IF($F$6-$D$6 &lt;&gt; 0,(EXP(LN(1+(AD30/100))/($F$6-$D$6))-1)*100,0)</f>
        <v>1.9151530559233132</v>
      </c>
      <c r="AE50" s="18">
        <f t="shared" si="62"/>
        <v>3.6465701714000431</v>
      </c>
      <c r="AF50" s="18">
        <f t="shared" si="62"/>
        <v>4.8693559179810553</v>
      </c>
    </row>
    <row r="51" spans="1:32" x14ac:dyDescent="0.2">
      <c r="A51" t="str">
        <f>$A$13</f>
        <v>Caring, leisure and other service occupations</v>
      </c>
      <c r="B51" s="18">
        <f t="shared" si="42"/>
        <v>3.3543197782538225</v>
      </c>
      <c r="C51" s="18">
        <f t="shared" si="42"/>
        <v>-1.9797565983814658</v>
      </c>
      <c r="D51" s="18">
        <f t="shared" si="42"/>
        <v>1.2587170861131147</v>
      </c>
      <c r="E51" s="18">
        <f t="shared" si="42"/>
        <v>0.87536060152266781</v>
      </c>
      <c r="F51" s="18">
        <f t="shared" si="54"/>
        <v>1.0029845629415002</v>
      </c>
      <c r="H51" s="18">
        <f t="shared" si="51"/>
        <v>1.0029845629415002</v>
      </c>
      <c r="I51" s="18">
        <f t="shared" si="51"/>
        <v>3.2039498946009548</v>
      </c>
      <c r="J51" s="18">
        <f t="shared" si="51"/>
        <v>3.8656977188117558</v>
      </c>
      <c r="L51" t="str">
        <f>$A$13</f>
        <v>Caring, leisure and other service occupations</v>
      </c>
      <c r="M51" s="18">
        <f t="shared" si="43"/>
        <v>2.4502604453033427</v>
      </c>
      <c r="N51" s="18">
        <f t="shared" si="44"/>
        <v>-4.1562666845711638</v>
      </c>
      <c r="O51" s="18">
        <f t="shared" si="45"/>
        <v>2.4352187254067736</v>
      </c>
      <c r="P51" s="18">
        <f t="shared" si="46"/>
        <v>1.4840617074588502</v>
      </c>
      <c r="Q51" s="18">
        <f t="shared" si="55"/>
        <v>1.800128650445898</v>
      </c>
      <c r="S51" s="18">
        <f t="shared" ref="S51:U51" si="63">IF($F$6-$D$6 &lt;&gt; 0,(EXP(LN(1+(S31/100))/($F$6-$D$6))-1)*100,0)</f>
        <v>1.800128650445898</v>
      </c>
      <c r="T51" s="18">
        <f t="shared" si="63"/>
        <v>2.8252362847647206</v>
      </c>
      <c r="U51" s="18">
        <f t="shared" si="63"/>
        <v>4.094438270730838</v>
      </c>
      <c r="W51" t="str">
        <f>$A$13</f>
        <v>Caring, leisure and other service occupations</v>
      </c>
      <c r="X51" s="18">
        <f t="shared" si="47"/>
        <v>3.5688017496053215</v>
      </c>
      <c r="Y51" s="18">
        <f t="shared" si="48"/>
        <v>-1.4772462081431015</v>
      </c>
      <c r="Z51" s="18">
        <f t="shared" si="49"/>
        <v>0.98680518108866799</v>
      </c>
      <c r="AA51" s="18">
        <f t="shared" si="50"/>
        <v>0.72348019137769004</v>
      </c>
      <c r="AB51" s="18">
        <f t="shared" si="57"/>
        <v>0.81117880774885798</v>
      </c>
      <c r="AD51" s="18">
        <f t="shared" ref="AD51:AF51" si="64">IF($F$6-$D$6 &lt;&gt; 0,(EXP(LN(1+(AD31/100))/($F$6-$D$6))-1)*100,0)</f>
        <v>0.81117880774885798</v>
      </c>
      <c r="AE51" s="18">
        <f t="shared" si="64"/>
        <v>3.2863961232833638</v>
      </c>
      <c r="AF51" s="18">
        <f t="shared" si="64"/>
        <v>3.8133384139273918</v>
      </c>
    </row>
    <row r="52" spans="1:32" x14ac:dyDescent="0.2">
      <c r="A52" t="str">
        <f>$A$14</f>
        <v>Sales and customer service occupations</v>
      </c>
      <c r="B52" s="18">
        <f t="shared" si="42"/>
        <v>-0.68276998710841141</v>
      </c>
      <c r="C52" s="18">
        <f t="shared" si="42"/>
        <v>-0.54955858935437085</v>
      </c>
      <c r="D52" s="18">
        <f t="shared" si="42"/>
        <v>0.11052828579785068</v>
      </c>
      <c r="E52" s="18">
        <f t="shared" si="42"/>
        <v>2.4028284612009898E-2</v>
      </c>
      <c r="F52" s="18">
        <f t="shared" si="54"/>
        <v>5.2853310717360102E-2</v>
      </c>
      <c r="H52" s="18">
        <f t="shared" si="51"/>
        <v>5.2853310717360102E-2</v>
      </c>
      <c r="I52" s="18">
        <f t="shared" si="51"/>
        <v>2.5654888793254615</v>
      </c>
      <c r="J52" s="18">
        <f t="shared" si="51"/>
        <v>2.6026049212310776</v>
      </c>
      <c r="L52" t="str">
        <f>$A$14</f>
        <v>Sales and customer service occupations</v>
      </c>
      <c r="M52" s="18">
        <f t="shared" si="43"/>
        <v>-0.82474503590571624</v>
      </c>
      <c r="N52" s="18">
        <f t="shared" si="44"/>
        <v>2.8245678041999289</v>
      </c>
      <c r="O52" s="18">
        <f t="shared" si="45"/>
        <v>0.60254283795082575</v>
      </c>
      <c r="P52" s="18">
        <f t="shared" si="46"/>
        <v>0.25939226124338521</v>
      </c>
      <c r="Q52" s="18">
        <f t="shared" si="55"/>
        <v>0.37364553697432079</v>
      </c>
      <c r="S52" s="18">
        <f t="shared" ref="S52:U52" si="65">IF($F$6-$D$6 &lt;&gt; 0,(EXP(LN(1+(S32/100))/($F$6-$D$6))-1)*100,0)</f>
        <v>0.37364553697432079</v>
      </c>
      <c r="T52" s="18">
        <f t="shared" si="65"/>
        <v>2.0213359065291758</v>
      </c>
      <c r="U52" s="18">
        <f t="shared" si="65"/>
        <v>2.3055793203464958</v>
      </c>
      <c r="W52" t="str">
        <f>$A$14</f>
        <v>Sales and customer service occupations</v>
      </c>
      <c r="X52" s="18">
        <f t="shared" si="47"/>
        <v>-0.59089559375529177</v>
      </c>
      <c r="Y52" s="18">
        <f t="shared" si="48"/>
        <v>-2.7201915463294535</v>
      </c>
      <c r="Z52" s="18">
        <f t="shared" si="49"/>
        <v>-0.22964284145003955</v>
      </c>
      <c r="AA52" s="18">
        <f t="shared" si="50"/>
        <v>-0.14587306125767308</v>
      </c>
      <c r="AB52" s="18">
        <f t="shared" si="57"/>
        <v>-0.17380413343809353</v>
      </c>
      <c r="AD52" s="18">
        <f t="shared" ref="AD52:AF52" si="66">IF($F$6-$D$6 &lt;&gt; 0,(EXP(LN(1+(AD32/100))/($F$6-$D$6))-1)*100,0)</f>
        <v>-0.17380413343809353</v>
      </c>
      <c r="AE52" s="18">
        <f t="shared" si="66"/>
        <v>2.9136768458944529</v>
      </c>
      <c r="AF52" s="18">
        <f t="shared" si="66"/>
        <v>2.797911874553427</v>
      </c>
    </row>
    <row r="53" spans="1:32" x14ac:dyDescent="0.2">
      <c r="A53" t="str">
        <f>$A$15</f>
        <v>Process, plant and machine operatives</v>
      </c>
      <c r="B53" s="18">
        <f t="shared" si="42"/>
        <v>3.0568440502354299</v>
      </c>
      <c r="C53" s="18">
        <f t="shared" si="42"/>
        <v>-10.754361111701371</v>
      </c>
      <c r="D53" s="18">
        <f t="shared" si="42"/>
        <v>3.1416043677963135</v>
      </c>
      <c r="E53" s="18">
        <f t="shared" si="42"/>
        <v>0.2514286045423697</v>
      </c>
      <c r="F53" s="18">
        <f t="shared" si="54"/>
        <v>1.2057080499188189</v>
      </c>
      <c r="H53" s="18">
        <f t="shared" si="51"/>
        <v>1.2057080499188189</v>
      </c>
      <c r="I53" s="18">
        <f t="shared" si="51"/>
        <v>2.9703303338524556</v>
      </c>
      <c r="J53" s="18">
        <f t="shared" si="51"/>
        <v>3.7941049275629135</v>
      </c>
      <c r="L53" t="str">
        <f>$A$15</f>
        <v>Process, plant and machine operatives</v>
      </c>
      <c r="M53" s="18">
        <f t="shared" si="43"/>
        <v>3.1877336778119103</v>
      </c>
      <c r="N53" s="18">
        <f t="shared" si="44"/>
        <v>-10.704879001103674</v>
      </c>
      <c r="O53" s="18">
        <f t="shared" si="45"/>
        <v>2.5177103025209258</v>
      </c>
      <c r="P53" s="18">
        <f t="shared" si="46"/>
        <v>0.22384926877860867</v>
      </c>
      <c r="Q53" s="18">
        <f t="shared" si="55"/>
        <v>0.98270928826134085</v>
      </c>
      <c r="S53" s="18">
        <f t="shared" ref="S53:U53" si="67">IF($F$6-$D$6 &lt;&gt; 0,(EXP(LN(1+(S33/100))/($F$6-$D$6))-1)*100,0)</f>
        <v>0.98270928826134085</v>
      </c>
      <c r="T53" s="18">
        <f t="shared" si="67"/>
        <v>2.8274112572676202</v>
      </c>
      <c r="U53" s="18">
        <f t="shared" si="67"/>
        <v>3.5078516117518221</v>
      </c>
      <c r="W53" t="str">
        <f>$A$15</f>
        <v>Process, plant and machine operatives</v>
      </c>
      <c r="X53" s="18">
        <f t="shared" si="47"/>
        <v>2.252116650402769</v>
      </c>
      <c r="Y53" s="18">
        <f t="shared" si="48"/>
        <v>-11.065602564420008</v>
      </c>
      <c r="Z53" s="18">
        <f t="shared" si="49"/>
        <v>6.7699975696072334</v>
      </c>
      <c r="AA53" s="18">
        <f t="shared" si="50"/>
        <v>0.39250357676690051</v>
      </c>
      <c r="AB53" s="18">
        <f t="shared" si="57"/>
        <v>2.4748443766663408</v>
      </c>
      <c r="AD53" s="18">
        <f t="shared" ref="AD53:AF53" si="68">IF($F$6-$D$6 &lt;&gt; 0,(EXP(LN(1+(AD33/100))/($F$6-$D$6))-1)*100,0)</f>
        <v>2.4748443766663408</v>
      </c>
      <c r="AE53" s="18">
        <f t="shared" si="68"/>
        <v>3.8140619603036496</v>
      </c>
      <c r="AF53" s="18">
        <f t="shared" si="68"/>
        <v>5.3849045688823871</v>
      </c>
    </row>
    <row r="54" spans="1:32" x14ac:dyDescent="0.2">
      <c r="A54" t="str">
        <f>$A$16</f>
        <v>Elementary occupations</v>
      </c>
      <c r="B54" s="18">
        <f t="shared" si="42"/>
        <v>1.7997245933812911</v>
      </c>
      <c r="C54" s="18">
        <f t="shared" si="42"/>
        <v>-8.3913695854361698</v>
      </c>
      <c r="D54" s="18">
        <f t="shared" si="42"/>
        <v>0.21772998148696932</v>
      </c>
      <c r="E54" s="18">
        <f t="shared" si="42"/>
        <v>-0.34614117870828132</v>
      </c>
      <c r="F54" s="18">
        <f t="shared" si="54"/>
        <v>-0.1585375207374673</v>
      </c>
      <c r="H54" s="18">
        <f t="shared" si="51"/>
        <v>-0.1585375207374673</v>
      </c>
      <c r="I54" s="18">
        <f t="shared" si="51"/>
        <v>2.626917070311019</v>
      </c>
      <c r="J54" s="18">
        <f t="shared" si="51"/>
        <v>2.5170385484869717</v>
      </c>
      <c r="L54" t="str">
        <f>$A$16</f>
        <v>Elementary occupations</v>
      </c>
      <c r="M54" s="18">
        <f t="shared" si="43"/>
        <v>0.89140403637111287</v>
      </c>
      <c r="N54" s="18">
        <f t="shared" si="44"/>
        <v>-4.7788174442201292</v>
      </c>
      <c r="O54" s="18">
        <f t="shared" si="45"/>
        <v>0.8662557683649208</v>
      </c>
      <c r="P54" s="18">
        <f t="shared" si="46"/>
        <v>-0.17203246544028605</v>
      </c>
      <c r="Q54" s="18">
        <f t="shared" si="55"/>
        <v>0.17287060884370042</v>
      </c>
      <c r="S54" s="18">
        <f t="shared" ref="S54:U54" si="69">IF($F$6-$D$6 &lt;&gt; 0,(EXP(LN(1+(S34/100))/($F$6-$D$6))-1)*100,0)</f>
        <v>0.17287060884370042</v>
      </c>
      <c r="T54" s="18">
        <f t="shared" si="69"/>
        <v>2.2810428768412327</v>
      </c>
      <c r="U54" s="18">
        <f t="shared" si="69"/>
        <v>2.4075422174457461</v>
      </c>
      <c r="W54" t="str">
        <f>$A$16</f>
        <v>Elementary occupations</v>
      </c>
      <c r="X54" s="18">
        <f t="shared" si="47"/>
        <v>2.7759503888134418</v>
      </c>
      <c r="Y54" s="18">
        <f t="shared" si="48"/>
        <v>-12.098474191862573</v>
      </c>
      <c r="Z54" s="18">
        <f t="shared" si="49"/>
        <v>-0.52346030799722554</v>
      </c>
      <c r="AA54" s="18">
        <f t="shared" si="50"/>
        <v>-0.55722620686463609</v>
      </c>
      <c r="AB54" s="18">
        <f t="shared" si="57"/>
        <v>-0.54597218091820832</v>
      </c>
      <c r="AD54" s="18">
        <f t="shared" ref="AD54:AF54" si="70">IF($F$6-$D$6 &lt;&gt; 0,(EXP(LN(1+(AD34/100))/($F$6-$D$6))-1)*100,0)</f>
        <v>-0.54597218091820832</v>
      </c>
      <c r="AE54" s="18">
        <f t="shared" si="70"/>
        <v>2.9931673143444915</v>
      </c>
      <c r="AF54" s="18">
        <f t="shared" si="70"/>
        <v>2.6368660386199005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2.2639137548957411</v>
      </c>
      <c r="C56" s="26">
        <f>IF(D$6-C$6 &lt;&gt; 0,(EXP(LN(D18/C18)/(D$6-C$6))-1)*100,0)</f>
        <v>-0.63140031678968755</v>
      </c>
      <c r="D56" s="26">
        <f>IF(E$6-D$6 &lt;&gt; 0,(EXP(LN(E18/D18)/(E$6-D$6))-1)*100,0)</f>
        <v>0.70615206142545794</v>
      </c>
      <c r="E56" s="26">
        <f>IF(F$6-E$6 &lt;&gt; 0,(EXP(LN(F18/E18)/(F$6-E$6))-1)*100,0)</f>
        <v>0.50264086068487757</v>
      </c>
      <c r="F56" s="26">
        <f t="shared" si="54"/>
        <v>0.57043219051473582</v>
      </c>
      <c r="H56" s="26">
        <f t="shared" si="51"/>
        <v>0.57043219051473582</v>
      </c>
      <c r="I56" s="26">
        <f t="shared" ref="I56" si="71">IF($F$6-$D$6 &lt;&gt; 0,(EXP(LN(1+(I36/100))/($F$6-$D$6))-1)*100,0)</f>
        <v>2.7567905380816216</v>
      </c>
      <c r="J56" s="26">
        <f t="shared" ref="J56" si="72">IF($F$6-$D$6 &lt;&gt; 0,(EXP(LN(1+(J36/100))/($F$6-$D$6))-1)*100,0)</f>
        <v>3.1517546788223161</v>
      </c>
      <c r="L56" s="24" t="str">
        <f>$A$18</f>
        <v>All occupations</v>
      </c>
      <c r="M56" s="26">
        <f>IF(N$6-M$6 &lt;&gt; 0,(EXP(LN(N18/M18)/(N$6-M$6))-1)*100,0)</f>
        <v>1.7297884253847373</v>
      </c>
      <c r="N56" s="26">
        <f>IF(O$6-N$6 &lt;&gt; 0,(EXP(LN(O18/N18)/(O$6-N$6))-1)*100,0)</f>
        <v>-0.70913400990015862</v>
      </c>
      <c r="O56" s="26">
        <f>IF(P$6-O$6 &lt;&gt; 0,(EXP(LN(P18/O18)/(P$6-O$6))-1)*100,0)</f>
        <v>0.78591590092444985</v>
      </c>
      <c r="P56" s="26">
        <f>IF(Q$6-P$6 &lt;&gt; 0,(EXP(LN(Q18/P18)/(Q$6-P$6))-1)*100,0)</f>
        <v>0.50190022167051485</v>
      </c>
      <c r="Q56" s="26">
        <f t="shared" ref="Q56" si="73">IF(Q$6-O$6 &lt;&gt; 0,(EXP(LN(Q18/O18)/(Q$6-O$6))-1)*100,0)</f>
        <v>0.59648307442492499</v>
      </c>
      <c r="S56" s="26">
        <f t="shared" ref="S56:U56" si="74">IF($F$6-$D$6 &lt;&gt; 0,(EXP(LN(1+(S36/100))/($F$6-$D$6))-1)*100,0)</f>
        <v>0.59648307442492499</v>
      </c>
      <c r="T56" s="26">
        <f t="shared" si="74"/>
        <v>2.3858609132330733</v>
      </c>
      <c r="U56" s="26">
        <f t="shared" si="74"/>
        <v>2.8198995540154925</v>
      </c>
      <c r="W56" s="24" t="str">
        <f>$A$18</f>
        <v>All occupations</v>
      </c>
      <c r="X56" s="26">
        <f>IF(Y$6-X$6 &lt;&gt; 0,(EXP(LN(Y18/X18)/(Y$6-X$6))-1)*100,0)</f>
        <v>2.8744044733095997</v>
      </c>
      <c r="Y56" s="26">
        <f>IF(Z$6-Y$6 &lt;&gt; 0,(EXP(LN(Z18/Y18)/(Z$6-Y$6))-1)*100,0)</f>
        <v>-0.54500317338858073</v>
      </c>
      <c r="Z56" s="26">
        <f>IF(AA$6-Z$6 &lt;&gt; 0,(EXP(LN(AA18/Z18)/(AA$6-Z$6))-1)*100,0)</f>
        <v>0.61734802247346288</v>
      </c>
      <c r="AA56" s="26">
        <f>IF(AB$6-AA$6 &lt;&gt; 0,(EXP(LN(AB18/AA18)/(AB$6-AA$6))-1)*100,0)</f>
        <v>0.50346953474458278</v>
      </c>
      <c r="AB56" s="26">
        <f t="shared" ref="AB56" si="75">IF(AB$6-Z$6 &lt;&gt; 0,(EXP(LN(AB18/Z18)/(AB$6-Z$6))-1)*100,0)</f>
        <v>0.5414147026217897</v>
      </c>
      <c r="AD56" s="26">
        <f t="shared" ref="AD56:AF56" si="76">IF($F$6-$D$6 &lt;&gt; 0,(EXP(LN(1+(AD36/100))/($F$6-$D$6))-1)*100,0)</f>
        <v>0.5414147026217897</v>
      </c>
      <c r="AE56" s="26">
        <f t="shared" si="76"/>
        <v>3.1475648024714697</v>
      </c>
      <c r="AF56" s="26">
        <f t="shared" si="76"/>
        <v>3.5032968371859985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12.808475846788141</v>
      </c>
      <c r="C64" s="27">
        <f t="shared" si="77"/>
        <v>1.4410795294434564</v>
      </c>
      <c r="D64" s="27">
        <f t="shared" si="77"/>
        <v>3.1754864836761101</v>
      </c>
      <c r="E64" s="27">
        <f t="shared" si="77"/>
        <v>11.866488621099137</v>
      </c>
      <c r="F64" s="27">
        <f>F8-D8</f>
        <v>15.041975104775247</v>
      </c>
      <c r="L64" t="str">
        <f>$A$8</f>
        <v>Managers, directors and senior officials</v>
      </c>
      <c r="M64" s="27">
        <f t="shared" ref="M64:M72" si="78">N8-M8</f>
        <v>6.4261592965487324</v>
      </c>
      <c r="N64" s="27">
        <f t="shared" ref="N64:N72" si="79">O8-N8</f>
        <v>0.94985872176145136</v>
      </c>
      <c r="O64" s="27">
        <f t="shared" ref="O64:O72" si="80">P8-O8</f>
        <v>0.93863575257514498</v>
      </c>
      <c r="P64" s="27">
        <f t="shared" ref="P64:P72" si="81">Q8-P8</f>
        <v>5.3799965106819769</v>
      </c>
      <c r="Q64" s="27">
        <f>Q8-O8</f>
        <v>6.3186322632571219</v>
      </c>
      <c r="W64" t="str">
        <f>$A$8</f>
        <v>Managers, directors and senior officials</v>
      </c>
      <c r="X64" s="27">
        <f t="shared" ref="X64:X72" si="82">Y8-X8</f>
        <v>6.3823165502394446</v>
      </c>
      <c r="Y64" s="27">
        <f t="shared" ref="Y64:Y72" si="83">Z8-Y8</f>
        <v>0.49122080768198373</v>
      </c>
      <c r="Z64" s="27">
        <f t="shared" ref="Z64:Z72" si="84">AA8-Z8</f>
        <v>2.2368507311010219</v>
      </c>
      <c r="AA64" s="27">
        <f t="shared" ref="AA64:AA72" si="85">AB8-AA8</f>
        <v>6.4864921104171458</v>
      </c>
      <c r="AB64" s="27">
        <f>AB8-Z8</f>
        <v>8.7233428415181677</v>
      </c>
    </row>
    <row r="65" spans="1:31" x14ac:dyDescent="0.2">
      <c r="A65" t="str">
        <f>$A$9</f>
        <v>Professional occupations</v>
      </c>
      <c r="B65" s="27">
        <f t="shared" si="77"/>
        <v>24.538580264685322</v>
      </c>
      <c r="C65" s="27">
        <f t="shared" si="77"/>
        <v>5.8493586126174648</v>
      </c>
      <c r="D65" s="27">
        <f t="shared" si="77"/>
        <v>13.892845820004396</v>
      </c>
      <c r="E65" s="27">
        <f t="shared" si="77"/>
        <v>20.873871013915902</v>
      </c>
      <c r="F65" s="27">
        <f t="shared" ref="F65:F72" si="86">F9-D9</f>
        <v>34.766716833920299</v>
      </c>
      <c r="L65" t="str">
        <f>$A$9</f>
        <v>Professional occupations</v>
      </c>
      <c r="M65" s="27">
        <f t="shared" si="78"/>
        <v>11.907569533549093</v>
      </c>
      <c r="N65" s="27">
        <f t="shared" si="79"/>
        <v>1.6682641268656369</v>
      </c>
      <c r="O65" s="27">
        <f t="shared" si="80"/>
        <v>7.4378297643407052</v>
      </c>
      <c r="P65" s="27">
        <f t="shared" si="81"/>
        <v>9.6846900966384339</v>
      </c>
      <c r="Q65" s="27">
        <f t="shared" ref="Q65:Q72" si="87">Q9-O9</f>
        <v>17.122519860979139</v>
      </c>
      <c r="W65" t="str">
        <f>$A$9</f>
        <v>Professional occupations</v>
      </c>
      <c r="X65" s="27">
        <f t="shared" si="82"/>
        <v>12.631010731136307</v>
      </c>
      <c r="Y65" s="27">
        <f t="shared" si="83"/>
        <v>4.1810944857517001</v>
      </c>
      <c r="Z65" s="27">
        <f t="shared" si="84"/>
        <v>6.4550160556636627</v>
      </c>
      <c r="AA65" s="27">
        <f t="shared" si="85"/>
        <v>11.189180917277326</v>
      </c>
      <c r="AB65" s="27">
        <f t="shared" ref="AB65:AB72" si="88">AB9-Z9</f>
        <v>17.644196972940989</v>
      </c>
    </row>
    <row r="66" spans="1:31" x14ac:dyDescent="0.2">
      <c r="A66" t="str">
        <f>$A$10</f>
        <v>Associate professional occupations</v>
      </c>
      <c r="B66" s="27">
        <f t="shared" si="77"/>
        <v>9.8573527635590636</v>
      </c>
      <c r="C66" s="27">
        <f t="shared" si="77"/>
        <v>5.895180461084081</v>
      </c>
      <c r="D66" s="27">
        <f t="shared" si="77"/>
        <v>-1.8435727342062904</v>
      </c>
      <c r="E66" s="27">
        <f t="shared" si="77"/>
        <v>8.9452553986058803</v>
      </c>
      <c r="F66" s="27">
        <f t="shared" si="86"/>
        <v>7.1016826643995898</v>
      </c>
      <c r="L66" t="str">
        <f>$A$10</f>
        <v>Associate professional occupations</v>
      </c>
      <c r="M66" s="27">
        <f t="shared" si="78"/>
        <v>4.9492841146919559</v>
      </c>
      <c r="N66" s="27">
        <f t="shared" si="79"/>
        <v>2.6679927704842328</v>
      </c>
      <c r="O66" s="27">
        <f t="shared" si="80"/>
        <v>-2.7507941387597725</v>
      </c>
      <c r="P66" s="27">
        <f t="shared" si="81"/>
        <v>2.609677533836674</v>
      </c>
      <c r="Q66" s="27">
        <f t="shared" si="87"/>
        <v>-0.14111660492309852</v>
      </c>
      <c r="W66" t="str">
        <f>$A$10</f>
        <v>Associate professional occupations</v>
      </c>
      <c r="X66" s="27">
        <f t="shared" si="82"/>
        <v>4.9080686488671432</v>
      </c>
      <c r="Y66" s="27">
        <f t="shared" si="83"/>
        <v>3.2271876905998482</v>
      </c>
      <c r="Z66" s="27">
        <f t="shared" si="84"/>
        <v>0.90722140455338263</v>
      </c>
      <c r="AA66" s="27">
        <f t="shared" si="85"/>
        <v>6.3355778647692631</v>
      </c>
      <c r="AB66" s="27">
        <f t="shared" si="88"/>
        <v>7.2427992693226457</v>
      </c>
    </row>
    <row r="67" spans="1:31" x14ac:dyDescent="0.2">
      <c r="A67" t="str">
        <f>$A$11</f>
        <v>Administrative and secretarial occupations</v>
      </c>
      <c r="B67" s="27">
        <f t="shared" si="77"/>
        <v>0.95293976905848865</v>
      </c>
      <c r="C67" s="27">
        <f t="shared" si="77"/>
        <v>0.39129498019164544</v>
      </c>
      <c r="D67" s="27">
        <f t="shared" si="77"/>
        <v>-3.6585745758235362</v>
      </c>
      <c r="E67" s="27">
        <f t="shared" si="77"/>
        <v>-7.066905495036238</v>
      </c>
      <c r="F67" s="27">
        <f t="shared" si="86"/>
        <v>-10.725480070859774</v>
      </c>
      <c r="L67" t="str">
        <f>$A$11</f>
        <v>Administrative and secretarial occupations</v>
      </c>
      <c r="M67" s="27">
        <f t="shared" si="78"/>
        <v>-0.75263745908512014</v>
      </c>
      <c r="N67" s="27">
        <f t="shared" si="79"/>
        <v>2.7577916502616056</v>
      </c>
      <c r="O67" s="27">
        <f t="shared" si="80"/>
        <v>-0.47037238152466188</v>
      </c>
      <c r="P67" s="27">
        <f t="shared" si="81"/>
        <v>1.7279445048120046</v>
      </c>
      <c r="Q67" s="27">
        <f t="shared" si="87"/>
        <v>1.2575721232873427</v>
      </c>
      <c r="W67" t="str">
        <f>$A$11</f>
        <v>Administrative and secretarial occupations</v>
      </c>
      <c r="X67" s="27">
        <f t="shared" si="82"/>
        <v>1.705577228143639</v>
      </c>
      <c r="Y67" s="27">
        <f t="shared" si="83"/>
        <v>-2.3664966700699637</v>
      </c>
      <c r="Z67" s="27">
        <f t="shared" si="84"/>
        <v>-3.1882021942989596</v>
      </c>
      <c r="AA67" s="27">
        <f t="shared" si="85"/>
        <v>-8.7948499998482035</v>
      </c>
      <c r="AB67" s="27">
        <f t="shared" si="88"/>
        <v>-11.983052194147163</v>
      </c>
    </row>
    <row r="68" spans="1:31" x14ac:dyDescent="0.2">
      <c r="A68" t="str">
        <f>$A$12</f>
        <v>Skilled trades occupations</v>
      </c>
      <c r="B68" s="27">
        <f t="shared" si="77"/>
        <v>-2.5598108635842891</v>
      </c>
      <c r="C68" s="27">
        <f t="shared" si="77"/>
        <v>-4.5015027968738153</v>
      </c>
      <c r="D68" s="27">
        <f t="shared" si="77"/>
        <v>3.0384014098700831</v>
      </c>
      <c r="E68" s="27">
        <f t="shared" si="77"/>
        <v>-0.22121963905266284</v>
      </c>
      <c r="F68" s="27">
        <f t="shared" si="86"/>
        <v>2.8171817708174203</v>
      </c>
      <c r="L68" t="str">
        <f>$A$12</f>
        <v>Skilled trades occupations</v>
      </c>
      <c r="M68" s="27">
        <f t="shared" si="78"/>
        <v>-3.1058869476130297</v>
      </c>
      <c r="N68" s="27">
        <f t="shared" si="79"/>
        <v>-4.8684437269429424</v>
      </c>
      <c r="O68" s="27">
        <f t="shared" si="80"/>
        <v>1.7797920485161498</v>
      </c>
      <c r="P68" s="27">
        <f t="shared" si="81"/>
        <v>-1.6521755908804536</v>
      </c>
      <c r="Q68" s="27">
        <f t="shared" si="87"/>
        <v>0.12761645763569618</v>
      </c>
      <c r="W68" t="str">
        <f>$A$12</f>
        <v>Skilled trades occupations</v>
      </c>
      <c r="X68" s="27">
        <f t="shared" si="82"/>
        <v>0.54607608402875485</v>
      </c>
      <c r="Y68" s="27">
        <f t="shared" si="83"/>
        <v>0.36694093006912532</v>
      </c>
      <c r="Z68" s="27">
        <f t="shared" si="84"/>
        <v>1.2586093613539671</v>
      </c>
      <c r="AA68" s="27">
        <f t="shared" si="85"/>
        <v>1.4309559518278139</v>
      </c>
      <c r="AB68" s="27">
        <f t="shared" si="88"/>
        <v>2.6895653131817809</v>
      </c>
    </row>
    <row r="69" spans="1:31" x14ac:dyDescent="0.2">
      <c r="A69" t="str">
        <f>$A$13</f>
        <v>Caring, leisure and other service occupations</v>
      </c>
      <c r="B69" s="27">
        <f t="shared" si="77"/>
        <v>7.9101637371976423</v>
      </c>
      <c r="C69" s="27">
        <f t="shared" si="77"/>
        <v>-1.2666568667198348</v>
      </c>
      <c r="D69" s="27">
        <f t="shared" si="77"/>
        <v>4.0475654702719197</v>
      </c>
      <c r="E69" s="27">
        <f t="shared" si="77"/>
        <v>6.0796850402015963</v>
      </c>
      <c r="F69" s="27">
        <f t="shared" si="86"/>
        <v>10.127250510473516</v>
      </c>
      <c r="L69" t="str">
        <f>$A$13</f>
        <v>Caring, leisure and other service occupations</v>
      </c>
      <c r="M69" s="27">
        <f t="shared" si="78"/>
        <v>1.107553754573475</v>
      </c>
      <c r="N69" s="27">
        <f t="shared" si="79"/>
        <v>-0.49879214052163867</v>
      </c>
      <c r="O69" s="27">
        <f t="shared" si="80"/>
        <v>1.4704080700812217</v>
      </c>
      <c r="P69" s="27">
        <f t="shared" si="81"/>
        <v>2.0590048379571364</v>
      </c>
      <c r="Q69" s="27">
        <f t="shared" si="87"/>
        <v>3.5294129080383581</v>
      </c>
      <c r="W69" t="str">
        <f>$A$13</f>
        <v>Caring, leisure and other service occupations</v>
      </c>
      <c r="X69" s="27">
        <f t="shared" si="82"/>
        <v>6.8026099826241193</v>
      </c>
      <c r="Y69" s="27">
        <f t="shared" si="83"/>
        <v>-0.7678647261981979</v>
      </c>
      <c r="Z69" s="27">
        <f t="shared" si="84"/>
        <v>2.5771574001906856</v>
      </c>
      <c r="AA69" s="27">
        <f t="shared" si="85"/>
        <v>4.0206802022444776</v>
      </c>
      <c r="AB69" s="27">
        <f t="shared" si="88"/>
        <v>6.5978376024351633</v>
      </c>
    </row>
    <row r="70" spans="1:31" x14ac:dyDescent="0.2">
      <c r="A70" t="str">
        <f>$A$14</f>
        <v>Sales and customer service occupations</v>
      </c>
      <c r="B70" s="27">
        <f t="shared" si="77"/>
        <v>-1.6209049400786029</v>
      </c>
      <c r="C70" s="27">
        <f t="shared" si="77"/>
        <v>-0.32061651412816161</v>
      </c>
      <c r="D70" s="27">
        <f t="shared" si="77"/>
        <v>0.32135279244853621</v>
      </c>
      <c r="E70" s="27">
        <f t="shared" si="77"/>
        <v>0.14033621986541789</v>
      </c>
      <c r="F70" s="27">
        <f t="shared" si="86"/>
        <v>0.46168901231395409</v>
      </c>
      <c r="L70" t="str">
        <f>$A$14</f>
        <v>Sales and customer service occupations</v>
      </c>
      <c r="M70" s="27">
        <f t="shared" si="78"/>
        <v>-0.76924659461176503</v>
      </c>
      <c r="N70" s="27">
        <f t="shared" si="79"/>
        <v>0.64510080390425628</v>
      </c>
      <c r="O70" s="27">
        <f t="shared" si="80"/>
        <v>0.71608403837499068</v>
      </c>
      <c r="P70" s="27">
        <f t="shared" si="81"/>
        <v>0.63511022445021581</v>
      </c>
      <c r="Q70" s="27">
        <f t="shared" si="87"/>
        <v>1.3511942628252065</v>
      </c>
      <c r="W70" t="str">
        <f>$A$14</f>
        <v>Sales and customer service occupations</v>
      </c>
      <c r="X70" s="27">
        <f t="shared" si="82"/>
        <v>-0.85165834546695152</v>
      </c>
      <c r="Y70" s="27">
        <f t="shared" si="83"/>
        <v>-0.96571731803236815</v>
      </c>
      <c r="Z70" s="27">
        <f t="shared" si="84"/>
        <v>-0.39473124592649356</v>
      </c>
      <c r="AA70" s="27">
        <f t="shared" si="85"/>
        <v>-0.49477400458469134</v>
      </c>
      <c r="AB70" s="27">
        <f t="shared" si="88"/>
        <v>-0.8895052505111849</v>
      </c>
    </row>
    <row r="71" spans="1:31" x14ac:dyDescent="0.2">
      <c r="A71" t="str">
        <f>$A$15</f>
        <v>Process, plant and machine operatives</v>
      </c>
      <c r="B71" s="27">
        <f t="shared" si="77"/>
        <v>4.7456980938429396</v>
      </c>
      <c r="C71" s="27">
        <f t="shared" si="77"/>
        <v>-4.497772466128886</v>
      </c>
      <c r="D71" s="27">
        <f t="shared" si="77"/>
        <v>6.2431617990901458</v>
      </c>
      <c r="E71" s="27">
        <f t="shared" si="77"/>
        <v>1.1079057827041652</v>
      </c>
      <c r="F71" s="27">
        <f t="shared" si="86"/>
        <v>7.351067581794311</v>
      </c>
      <c r="L71" t="str">
        <f>$A$15</f>
        <v>Process, plant and machine operatives</v>
      </c>
      <c r="M71" s="27">
        <f t="shared" si="78"/>
        <v>4.256717864159242</v>
      </c>
      <c r="N71" s="27">
        <f t="shared" si="79"/>
        <v>-3.862936333237684</v>
      </c>
      <c r="O71" s="27">
        <f t="shared" si="80"/>
        <v>4.2658497758718212</v>
      </c>
      <c r="P71" s="27">
        <f t="shared" si="81"/>
        <v>0.82507323109530972</v>
      </c>
      <c r="Q71" s="27">
        <f t="shared" si="87"/>
        <v>5.090923006967131</v>
      </c>
      <c r="W71" t="str">
        <f>$A$15</f>
        <v>Process, plant and machine operatives</v>
      </c>
      <c r="X71" s="27">
        <f t="shared" si="82"/>
        <v>0.48898022968368426</v>
      </c>
      <c r="Y71" s="27">
        <f t="shared" si="83"/>
        <v>-0.63483613289118512</v>
      </c>
      <c r="Z71" s="27">
        <f t="shared" si="84"/>
        <v>1.9773120232182722</v>
      </c>
      <c r="AA71" s="27">
        <f t="shared" si="85"/>
        <v>0.2828325516088519</v>
      </c>
      <c r="AB71" s="27">
        <f t="shared" si="88"/>
        <v>2.2601445748271241</v>
      </c>
    </row>
    <row r="72" spans="1:31" x14ac:dyDescent="0.2">
      <c r="A72" t="str">
        <f>$A$16</f>
        <v>Elementary occupations</v>
      </c>
      <c r="B72" s="27">
        <f t="shared" si="77"/>
        <v>6.2585053285308589</v>
      </c>
      <c r="C72" s="27">
        <f t="shared" si="77"/>
        <v>-7.6263649394856543</v>
      </c>
      <c r="D72" s="27">
        <f t="shared" si="77"/>
        <v>0.91033353466899314</v>
      </c>
      <c r="E72" s="27">
        <f t="shared" si="77"/>
        <v>-2.8684169423035542</v>
      </c>
      <c r="F72" s="27">
        <f t="shared" si="86"/>
        <v>-1.958083407634561</v>
      </c>
      <c r="L72" t="str">
        <f>$A$16</f>
        <v>Elementary occupations</v>
      </c>
      <c r="M72" s="27">
        <f t="shared" si="78"/>
        <v>1.6052748805337842</v>
      </c>
      <c r="N72" s="27">
        <f t="shared" si="79"/>
        <v>-2.1996283070725653</v>
      </c>
      <c r="O72" s="27">
        <f t="shared" si="80"/>
        <v>1.9315354472098676</v>
      </c>
      <c r="P72" s="27">
        <f t="shared" si="81"/>
        <v>-0.7811648346727722</v>
      </c>
      <c r="Q72" s="27">
        <f t="shared" si="87"/>
        <v>1.1503706125370954</v>
      </c>
      <c r="W72" t="str">
        <f>$A$16</f>
        <v>Elementary occupations</v>
      </c>
      <c r="X72" s="27">
        <f t="shared" si="82"/>
        <v>4.6532304479971742</v>
      </c>
      <c r="Y72" s="27">
        <f t="shared" si="83"/>
        <v>-5.4267366324130819</v>
      </c>
      <c r="Z72" s="27">
        <f t="shared" si="84"/>
        <v>-1.0212019125408887</v>
      </c>
      <c r="AA72" s="27">
        <f t="shared" si="85"/>
        <v>-2.0872521076307748</v>
      </c>
      <c r="AB72" s="27">
        <f t="shared" si="88"/>
        <v>-3.1084540201716635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62.890999999999508</v>
      </c>
      <c r="C74" s="29">
        <f t="shared" ref="C74" si="89">D18-C18</f>
        <v>-4.6359999999997399</v>
      </c>
      <c r="D74" s="29">
        <f>E18-D18</f>
        <v>26.127000000000407</v>
      </c>
      <c r="E74" s="29">
        <f>F18-E18</f>
        <v>38.85699999999963</v>
      </c>
      <c r="F74" s="29">
        <f>F18-D18</f>
        <v>64.984000000000037</v>
      </c>
      <c r="L74" s="24" t="str">
        <f>$A$18</f>
        <v>All occupations</v>
      </c>
      <c r="M74" s="29">
        <f>N18-M18</f>
        <v>25.624788442746421</v>
      </c>
      <c r="N74" s="29">
        <f t="shared" ref="N74" si="90">O18-N18</f>
        <v>-2.7407924344976209</v>
      </c>
      <c r="O74" s="29">
        <f>P18-O18</f>
        <v>15.318968376685405</v>
      </c>
      <c r="P74" s="29">
        <f>Q18-P18</f>
        <v>20.488156513918511</v>
      </c>
      <c r="Q74" s="29">
        <f>Q18-O18</f>
        <v>35.807124890603916</v>
      </c>
      <c r="W74" s="24" t="str">
        <f>$A$18</f>
        <v>All occupations</v>
      </c>
      <c r="X74" s="29">
        <f>Y18-X18</f>
        <v>37.266211557253314</v>
      </c>
      <c r="Y74" s="29">
        <f t="shared" ref="Y74" si="91">Z18-Y18</f>
        <v>-1.8952075655021758</v>
      </c>
      <c r="Z74" s="29">
        <f>AA18-Z18</f>
        <v>10.808031623314662</v>
      </c>
      <c r="AA74" s="29">
        <f>AB18-AA18</f>
        <v>18.368843486081175</v>
      </c>
      <c r="AB74" s="29">
        <f>AB18-Z18</f>
        <v>29.176875109395837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72.679868052011869</v>
      </c>
      <c r="C80" s="11">
        <f t="shared" si="92"/>
        <v>85.488343898800011</v>
      </c>
      <c r="D80" s="11">
        <f t="shared" si="92"/>
        <v>86.929423428243467</v>
      </c>
      <c r="E80" s="11">
        <f t="shared" si="92"/>
        <v>90.104909911919577</v>
      </c>
      <c r="F80" s="11">
        <f t="shared" si="92"/>
        <v>101.97139853301871</v>
      </c>
      <c r="H80" s="40">
        <f>IF(D$6-B$6 &lt;&gt; 0,(EXP(LN(D8/B8)/(D$6-B$6))-1)*100,0)</f>
        <v>3.6455197621663826</v>
      </c>
      <c r="I80" s="40">
        <f t="shared" ref="I80:I88" si="93">F46</f>
        <v>1.0696523297428762</v>
      </c>
      <c r="L80" t="str">
        <f t="shared" ref="L80:Q88" si="94">L8</f>
        <v>Managers, directors and senior officials</v>
      </c>
      <c r="M80" s="11">
        <f t="shared" si="94"/>
        <v>48.747823661913785</v>
      </c>
      <c r="N80" s="11">
        <f t="shared" si="94"/>
        <v>55.173982958462517</v>
      </c>
      <c r="O80" s="11">
        <f t="shared" si="94"/>
        <v>56.123841680223968</v>
      </c>
      <c r="P80" s="11">
        <f t="shared" si="94"/>
        <v>57.062477432799113</v>
      </c>
      <c r="Q80" s="11">
        <f t="shared" si="94"/>
        <v>62.44247394348109</v>
      </c>
      <c r="S80" s="40">
        <f t="shared" ref="S80:S88" si="95">IF(O$6-M$6 &lt;&gt; 0,(EXP(LN(O8/M8)/(O$6-M$6))-1)*100,0)</f>
        <v>2.858084399011207</v>
      </c>
      <c r="T80" s="40">
        <f t="shared" ref="T80:T88" si="96">Q46</f>
        <v>0.71376866073162848</v>
      </c>
      <c r="W80" t="str">
        <f t="shared" ref="W80:AB88" si="97">W8</f>
        <v>Managers, directors and senior officials</v>
      </c>
      <c r="X80" s="11">
        <f t="shared" si="97"/>
        <v>23.932044390098014</v>
      </c>
      <c r="Y80" s="11">
        <f t="shared" si="97"/>
        <v>30.314360940337458</v>
      </c>
      <c r="Z80" s="11">
        <f t="shared" si="97"/>
        <v>30.805581748019442</v>
      </c>
      <c r="AA80" s="11">
        <f t="shared" si="97"/>
        <v>33.042432479120464</v>
      </c>
      <c r="AB80" s="11">
        <f t="shared" si="97"/>
        <v>39.52892458953761</v>
      </c>
      <c r="AD80" s="40">
        <f t="shared" ref="AD80:AD88" si="98">IF(Z$6-X$6 &lt;&gt; 0,(EXP(LN(Z8/X8)/(Z$6-X$6))-1)*100,0)</f>
        <v>5.1792144747448754</v>
      </c>
      <c r="AE80" s="40">
        <f t="shared" ref="AE80:AE88" si="99">AB46</f>
        <v>1.6761373144148273</v>
      </c>
    </row>
    <row r="81" spans="1:31" x14ac:dyDescent="0.2">
      <c r="A81" t="str">
        <f t="shared" si="92"/>
        <v>Professional occupations</v>
      </c>
      <c r="B81" s="11">
        <f t="shared" si="92"/>
        <v>134.26202334775837</v>
      </c>
      <c r="C81" s="11">
        <f t="shared" si="92"/>
        <v>158.80060361244369</v>
      </c>
      <c r="D81" s="11">
        <f t="shared" si="92"/>
        <v>164.64996222506116</v>
      </c>
      <c r="E81" s="11">
        <f t="shared" si="92"/>
        <v>178.54280804506556</v>
      </c>
      <c r="F81" s="11">
        <f t="shared" si="92"/>
        <v>199.41667905898146</v>
      </c>
      <c r="H81" s="40">
        <f t="shared" ref="H81:H88" si="100">IF(D$6-B$6 &lt;&gt; 0,(EXP(LN(D9/B9)/(D$6-B$6))-1)*100,0)</f>
        <v>4.1649691394405108</v>
      </c>
      <c r="I81" s="40">
        <f t="shared" si="93"/>
        <v>1.2853553874149437</v>
      </c>
      <c r="L81" t="str">
        <f t="shared" si="94"/>
        <v>Professional occupations</v>
      </c>
      <c r="M81" s="11">
        <f t="shared" si="94"/>
        <v>78.292222860345419</v>
      </c>
      <c r="N81" s="11">
        <f t="shared" si="94"/>
        <v>90.199792393894512</v>
      </c>
      <c r="O81" s="11">
        <f t="shared" si="94"/>
        <v>91.868056520760149</v>
      </c>
      <c r="P81" s="11">
        <f t="shared" si="94"/>
        <v>99.305886285100854</v>
      </c>
      <c r="Q81" s="11">
        <f t="shared" si="94"/>
        <v>108.99057638173929</v>
      </c>
      <c r="S81" s="40">
        <f t="shared" si="95"/>
        <v>3.2497909595107455</v>
      </c>
      <c r="T81" s="40">
        <f t="shared" si="96"/>
        <v>1.1459026954193208</v>
      </c>
      <c r="W81" t="str">
        <f t="shared" si="97"/>
        <v>Professional occupations</v>
      </c>
      <c r="X81" s="11">
        <f t="shared" si="97"/>
        <v>55.969800487413004</v>
      </c>
      <c r="Y81" s="11">
        <f t="shared" si="97"/>
        <v>68.60081121854931</v>
      </c>
      <c r="Z81" s="11">
        <f t="shared" si="97"/>
        <v>72.78190570430101</v>
      </c>
      <c r="AA81" s="11">
        <f t="shared" si="97"/>
        <v>79.236921759964673</v>
      </c>
      <c r="AB81" s="11">
        <f t="shared" si="97"/>
        <v>90.426102677242</v>
      </c>
      <c r="AD81" s="40">
        <f t="shared" si="98"/>
        <v>5.3935256335502002</v>
      </c>
      <c r="AE81" s="40">
        <f t="shared" si="99"/>
        <v>1.4576252117442623</v>
      </c>
    </row>
    <row r="82" spans="1:31" x14ac:dyDescent="0.2">
      <c r="A82" t="str">
        <f t="shared" si="92"/>
        <v>Associate professional occupations</v>
      </c>
      <c r="B82" s="11">
        <f t="shared" si="92"/>
        <v>84.25410010680578</v>
      </c>
      <c r="C82" s="11">
        <f t="shared" si="92"/>
        <v>94.111452870364843</v>
      </c>
      <c r="D82" s="11">
        <f t="shared" si="92"/>
        <v>100.00663333144892</v>
      </c>
      <c r="E82" s="11">
        <f t="shared" si="92"/>
        <v>98.163060597242634</v>
      </c>
      <c r="F82" s="11">
        <f t="shared" si="92"/>
        <v>107.10831599584851</v>
      </c>
      <c r="H82" s="40">
        <f t="shared" si="100"/>
        <v>3.4874182596849934</v>
      </c>
      <c r="I82" s="40">
        <f t="shared" si="93"/>
        <v>0.45840818606925904</v>
      </c>
      <c r="L82" t="str">
        <f t="shared" si="94"/>
        <v>Associate professional occupations</v>
      </c>
      <c r="M82" s="11">
        <f t="shared" si="94"/>
        <v>46.712084932753662</v>
      </c>
      <c r="N82" s="11">
        <f t="shared" si="94"/>
        <v>51.661369047445618</v>
      </c>
      <c r="O82" s="11">
        <f t="shared" si="94"/>
        <v>54.329361817929851</v>
      </c>
      <c r="P82" s="11">
        <f t="shared" si="94"/>
        <v>51.578567679170078</v>
      </c>
      <c r="Q82" s="11">
        <f t="shared" si="94"/>
        <v>54.188245213006752</v>
      </c>
      <c r="S82" s="40">
        <f t="shared" si="95"/>
        <v>3.0673406136676018</v>
      </c>
      <c r="T82" s="40">
        <f t="shared" si="96"/>
        <v>-1.7337211306245326E-2</v>
      </c>
      <c r="W82" t="str">
        <f t="shared" si="97"/>
        <v>Associate professional occupations</v>
      </c>
      <c r="X82" s="11">
        <f t="shared" si="97"/>
        <v>37.542015174052111</v>
      </c>
      <c r="Y82" s="11">
        <f t="shared" si="97"/>
        <v>42.450083822919254</v>
      </c>
      <c r="Z82" s="11">
        <f t="shared" si="97"/>
        <v>45.677271513519102</v>
      </c>
      <c r="AA82" s="11">
        <f t="shared" si="97"/>
        <v>46.584492918072485</v>
      </c>
      <c r="AB82" s="11">
        <f t="shared" si="97"/>
        <v>52.920070782841748</v>
      </c>
      <c r="AD82" s="40">
        <f t="shared" si="98"/>
        <v>4.0007603868180031</v>
      </c>
      <c r="AE82" s="40">
        <f t="shared" si="99"/>
        <v>0.98604196242506603</v>
      </c>
    </row>
    <row r="83" spans="1:31" x14ac:dyDescent="0.2">
      <c r="A83" t="str">
        <f t="shared" si="92"/>
        <v>Administrative and secretarial occupations</v>
      </c>
      <c r="B83" s="11">
        <f t="shared" si="92"/>
        <v>74.692492312888447</v>
      </c>
      <c r="C83" s="11">
        <f t="shared" si="92"/>
        <v>75.645432081946936</v>
      </c>
      <c r="D83" s="11">
        <f t="shared" si="92"/>
        <v>76.036727062138581</v>
      </c>
      <c r="E83" s="11">
        <f t="shared" si="92"/>
        <v>72.378152486315045</v>
      </c>
      <c r="F83" s="11">
        <f t="shared" si="92"/>
        <v>65.311246991278807</v>
      </c>
      <c r="H83" s="40">
        <f t="shared" si="100"/>
        <v>0.35737490276346318</v>
      </c>
      <c r="I83" s="40">
        <f t="shared" si="93"/>
        <v>-1.0085610139994206</v>
      </c>
      <c r="L83" t="str">
        <f t="shared" si="94"/>
        <v>Administrative and secretarial occupations</v>
      </c>
      <c r="M83" s="11">
        <f t="shared" si="94"/>
        <v>15.897606783723953</v>
      </c>
      <c r="N83" s="11">
        <f t="shared" si="94"/>
        <v>15.144969324638833</v>
      </c>
      <c r="O83" s="11">
        <f t="shared" si="94"/>
        <v>17.902760974900438</v>
      </c>
      <c r="P83" s="11">
        <f t="shared" si="94"/>
        <v>17.432388593375777</v>
      </c>
      <c r="Q83" s="11">
        <f t="shared" si="94"/>
        <v>19.160333098187781</v>
      </c>
      <c r="S83" s="40">
        <f t="shared" si="95"/>
        <v>2.4041724984062096</v>
      </c>
      <c r="T83" s="40">
        <f t="shared" si="96"/>
        <v>0.45360711056439129</v>
      </c>
      <c r="W83" t="str">
        <f t="shared" si="97"/>
        <v>Administrative and secretarial occupations</v>
      </c>
      <c r="X83" s="11">
        <f t="shared" si="97"/>
        <v>58.794885529164503</v>
      </c>
      <c r="Y83" s="11">
        <f t="shared" si="97"/>
        <v>60.500462757308142</v>
      </c>
      <c r="Z83" s="11">
        <f t="shared" si="97"/>
        <v>58.133966087238178</v>
      </c>
      <c r="AA83" s="11">
        <f t="shared" si="97"/>
        <v>54.945763892939219</v>
      </c>
      <c r="AB83" s="11">
        <f t="shared" si="97"/>
        <v>46.150913893091015</v>
      </c>
      <c r="AD83" s="40">
        <f t="shared" si="98"/>
        <v>-0.22583985817155039</v>
      </c>
      <c r="AE83" s="40">
        <f t="shared" si="99"/>
        <v>-1.5271085693507325</v>
      </c>
    </row>
    <row r="84" spans="1:31" x14ac:dyDescent="0.2">
      <c r="A84" t="str">
        <f t="shared" si="92"/>
        <v>Skilled trades occupations</v>
      </c>
      <c r="B84" s="11">
        <f t="shared" si="92"/>
        <v>67.727598167648253</v>
      </c>
      <c r="C84" s="11">
        <f t="shared" si="92"/>
        <v>65.167787304063964</v>
      </c>
      <c r="D84" s="11">
        <f t="shared" si="92"/>
        <v>60.666284507190149</v>
      </c>
      <c r="E84" s="11">
        <f t="shared" si="92"/>
        <v>63.704685917060232</v>
      </c>
      <c r="F84" s="11">
        <f t="shared" si="92"/>
        <v>63.483466278007569</v>
      </c>
      <c r="H84" s="40">
        <f t="shared" si="100"/>
        <v>-2.1780435273838106</v>
      </c>
      <c r="I84" s="40">
        <f t="shared" si="93"/>
        <v>0.30306765331804542</v>
      </c>
      <c r="L84" t="str">
        <f t="shared" si="94"/>
        <v>Skilled trades occupations</v>
      </c>
      <c r="M84" s="11">
        <f t="shared" si="94"/>
        <v>60.469933828877515</v>
      </c>
      <c r="N84" s="11">
        <f t="shared" si="94"/>
        <v>57.364046881264485</v>
      </c>
      <c r="O84" s="11">
        <f t="shared" si="94"/>
        <v>52.495603154321543</v>
      </c>
      <c r="P84" s="11">
        <f t="shared" si="94"/>
        <v>54.275395202837693</v>
      </c>
      <c r="Q84" s="11">
        <f t="shared" si="94"/>
        <v>52.623219611957239</v>
      </c>
      <c r="S84" s="40">
        <f t="shared" si="95"/>
        <v>-2.7887142449848579</v>
      </c>
      <c r="T84" s="40">
        <f t="shared" si="96"/>
        <v>1.618826468869905E-2</v>
      </c>
      <c r="W84" t="str">
        <f t="shared" si="97"/>
        <v>Skilled trades occupations</v>
      </c>
      <c r="X84" s="11">
        <f t="shared" si="97"/>
        <v>7.2576643387707165</v>
      </c>
      <c r="Y84" s="11">
        <f t="shared" si="97"/>
        <v>7.8037404227994713</v>
      </c>
      <c r="Z84" s="11">
        <f t="shared" si="97"/>
        <v>8.1706813528685966</v>
      </c>
      <c r="AA84" s="11">
        <f t="shared" si="97"/>
        <v>9.4292907142225637</v>
      </c>
      <c r="AB84" s="11">
        <f t="shared" si="97"/>
        <v>10.860246666050378</v>
      </c>
      <c r="AD84" s="40">
        <f t="shared" si="98"/>
        <v>2.3981897597160184</v>
      </c>
      <c r="AE84" s="40">
        <f t="shared" si="99"/>
        <v>1.9151530559233132</v>
      </c>
    </row>
    <row r="85" spans="1:31" x14ac:dyDescent="0.2">
      <c r="A85" t="str">
        <f t="shared" si="92"/>
        <v>Caring, leisure and other service occupations</v>
      </c>
      <c r="B85" s="11">
        <f t="shared" si="92"/>
        <v>56.070270410888128</v>
      </c>
      <c r="C85" s="11">
        <f t="shared" si="92"/>
        <v>63.98043414808577</v>
      </c>
      <c r="D85" s="11">
        <f t="shared" si="92"/>
        <v>62.713777281365935</v>
      </c>
      <c r="E85" s="11">
        <f t="shared" si="92"/>
        <v>66.761342751637855</v>
      </c>
      <c r="F85" s="11">
        <f t="shared" si="92"/>
        <v>72.841027791839451</v>
      </c>
      <c r="H85" s="40">
        <f t="shared" si="100"/>
        <v>2.2647737243052468</v>
      </c>
      <c r="I85" s="40">
        <f t="shared" si="93"/>
        <v>1.0029845629415002</v>
      </c>
      <c r="L85" t="str">
        <f t="shared" si="94"/>
        <v>Caring, leisure and other service occupations</v>
      </c>
      <c r="M85" s="11">
        <f t="shared" si="94"/>
        <v>10.893411976842371</v>
      </c>
      <c r="N85" s="11">
        <f t="shared" si="94"/>
        <v>12.000965731415846</v>
      </c>
      <c r="O85" s="11">
        <f t="shared" si="94"/>
        <v>11.502173590894207</v>
      </c>
      <c r="P85" s="11">
        <f t="shared" si="94"/>
        <v>12.972581660975429</v>
      </c>
      <c r="Q85" s="11">
        <f t="shared" si="94"/>
        <v>15.031586498932565</v>
      </c>
      <c r="S85" s="40">
        <f t="shared" si="95"/>
        <v>1.0934918870266541</v>
      </c>
      <c r="T85" s="40">
        <f t="shared" si="96"/>
        <v>1.800128650445898</v>
      </c>
      <c r="W85" t="str">
        <f t="shared" si="97"/>
        <v>Caring, leisure and other service occupations</v>
      </c>
      <c r="X85" s="11">
        <f t="shared" si="97"/>
        <v>45.176858434045805</v>
      </c>
      <c r="Y85" s="11">
        <f t="shared" si="97"/>
        <v>51.979468416669924</v>
      </c>
      <c r="Z85" s="11">
        <f t="shared" si="97"/>
        <v>51.211603690471726</v>
      </c>
      <c r="AA85" s="11">
        <f t="shared" si="97"/>
        <v>53.788761090662412</v>
      </c>
      <c r="AB85" s="11">
        <f t="shared" si="97"/>
        <v>57.809441292906889</v>
      </c>
      <c r="AD85" s="40">
        <f>IF(Z$6-X$6 &lt;&gt; 0,(EXP(LN(Z13/X13)/(Z$6-X$6))-1)*100,0)</f>
        <v>2.5393286713146335</v>
      </c>
      <c r="AE85" s="40">
        <f t="shared" si="99"/>
        <v>0.81117880774885798</v>
      </c>
    </row>
    <row r="86" spans="1:31" x14ac:dyDescent="0.2">
      <c r="A86" t="str">
        <f t="shared" si="92"/>
        <v>Sales and customer service occupations</v>
      </c>
      <c r="B86" s="11">
        <f t="shared" si="92"/>
        <v>59.9616388197596</v>
      </c>
      <c r="C86" s="11">
        <f t="shared" si="92"/>
        <v>58.340733879680997</v>
      </c>
      <c r="D86" s="11">
        <f t="shared" si="92"/>
        <v>58.020117365552835</v>
      </c>
      <c r="E86" s="11">
        <f t="shared" si="92"/>
        <v>58.341470158001371</v>
      </c>
      <c r="F86" s="11">
        <f t="shared" si="92"/>
        <v>58.481806377866789</v>
      </c>
      <c r="H86" s="40">
        <f t="shared" si="100"/>
        <v>-0.65614198988033223</v>
      </c>
      <c r="I86" s="40">
        <f t="shared" si="93"/>
        <v>5.2853310717360102E-2</v>
      </c>
      <c r="L86" t="str">
        <f t="shared" si="94"/>
        <v>Sales and customer service occupations</v>
      </c>
      <c r="M86" s="11">
        <f t="shared" si="94"/>
        <v>23.608167400302442</v>
      </c>
      <c r="N86" s="11">
        <f t="shared" si="94"/>
        <v>22.838920805690677</v>
      </c>
      <c r="O86" s="11">
        <f t="shared" si="94"/>
        <v>23.484021609594933</v>
      </c>
      <c r="P86" s="11">
        <f t="shared" si="94"/>
        <v>24.200105647969924</v>
      </c>
      <c r="Q86" s="11">
        <f t="shared" si="94"/>
        <v>24.83521587242014</v>
      </c>
      <c r="S86" s="40">
        <f t="shared" si="95"/>
        <v>-0.10539382285086329</v>
      </c>
      <c r="T86" s="40">
        <f t="shared" si="96"/>
        <v>0.37364553697432079</v>
      </c>
      <c r="W86" t="str">
        <f t="shared" si="97"/>
        <v>Sales and customer service occupations</v>
      </c>
      <c r="X86" s="11">
        <f t="shared" si="97"/>
        <v>36.353471419457208</v>
      </c>
      <c r="Y86" s="11">
        <f t="shared" si="97"/>
        <v>35.501813073990256</v>
      </c>
      <c r="Z86" s="11">
        <f t="shared" si="97"/>
        <v>34.536095755957888</v>
      </c>
      <c r="AA86" s="11">
        <f t="shared" si="97"/>
        <v>34.141364510031394</v>
      </c>
      <c r="AB86" s="11">
        <f t="shared" si="97"/>
        <v>33.646590505446703</v>
      </c>
      <c r="AD86" s="40">
        <f t="shared" si="98"/>
        <v>-1.0204510717034099</v>
      </c>
      <c r="AE86" s="40">
        <f t="shared" si="99"/>
        <v>-0.17380413343809353</v>
      </c>
    </row>
    <row r="87" spans="1:31" x14ac:dyDescent="0.2">
      <c r="A87" t="str">
        <f t="shared" si="92"/>
        <v>Process, plant and machine operatives</v>
      </c>
      <c r="B87" s="11">
        <f t="shared" si="92"/>
        <v>37.077078911804065</v>
      </c>
      <c r="C87" s="11">
        <f t="shared" si="92"/>
        <v>41.822777005647005</v>
      </c>
      <c r="D87" s="11">
        <f t="shared" si="92"/>
        <v>37.325004539518119</v>
      </c>
      <c r="E87" s="11">
        <f t="shared" si="92"/>
        <v>43.568166338608265</v>
      </c>
      <c r="F87" s="11">
        <f t="shared" si="92"/>
        <v>44.67607212131243</v>
      </c>
      <c r="H87" s="40">
        <f t="shared" si="100"/>
        <v>0.13337897976546387</v>
      </c>
      <c r="I87" s="40">
        <f t="shared" si="93"/>
        <v>1.2057080499188189</v>
      </c>
      <c r="L87" t="str">
        <f t="shared" si="94"/>
        <v>Process, plant and machine operatives</v>
      </c>
      <c r="M87" s="11">
        <f t="shared" si="94"/>
        <v>31.829036424510576</v>
      </c>
      <c r="N87" s="11">
        <f t="shared" si="94"/>
        <v>36.085754288669818</v>
      </c>
      <c r="O87" s="11">
        <f t="shared" si="94"/>
        <v>32.222817955432134</v>
      </c>
      <c r="P87" s="11">
        <f t="shared" si="94"/>
        <v>36.488667731303956</v>
      </c>
      <c r="Q87" s="11">
        <f t="shared" si="94"/>
        <v>37.313740962399265</v>
      </c>
      <c r="S87" s="40">
        <f t="shared" si="95"/>
        <v>0.24621993396611863</v>
      </c>
      <c r="T87" s="40">
        <f t="shared" si="96"/>
        <v>0.98270928826134085</v>
      </c>
      <c r="W87" t="str">
        <f t="shared" si="97"/>
        <v>Process, plant and machine operatives</v>
      </c>
      <c r="X87" s="11">
        <f t="shared" si="97"/>
        <v>5.2480424872934952</v>
      </c>
      <c r="Y87" s="11">
        <f t="shared" si="97"/>
        <v>5.7370227169771795</v>
      </c>
      <c r="Z87" s="11">
        <f t="shared" si="97"/>
        <v>5.1021865840859943</v>
      </c>
      <c r="AA87" s="11">
        <f t="shared" si="97"/>
        <v>7.0794986073042665</v>
      </c>
      <c r="AB87" s="11">
        <f t="shared" si="97"/>
        <v>7.3623311589131184</v>
      </c>
      <c r="AD87" s="40">
        <f t="shared" si="98"/>
        <v>-0.56213323874610976</v>
      </c>
      <c r="AE87" s="40">
        <f t="shared" si="99"/>
        <v>2.4748443766663408</v>
      </c>
    </row>
    <row r="88" spans="1:31" x14ac:dyDescent="0.2">
      <c r="A88" t="str">
        <f t="shared" si="92"/>
        <v>Elementary occupations</v>
      </c>
      <c r="B88" s="11">
        <f t="shared" si="92"/>
        <v>84.624929870435494</v>
      </c>
      <c r="C88" s="11">
        <f t="shared" si="92"/>
        <v>90.883435198966353</v>
      </c>
      <c r="D88" s="11">
        <f t="shared" si="92"/>
        <v>83.257070259480699</v>
      </c>
      <c r="E88" s="11">
        <f t="shared" si="92"/>
        <v>84.167403794149692</v>
      </c>
      <c r="F88" s="11">
        <f t="shared" si="92"/>
        <v>81.298986851846138</v>
      </c>
      <c r="H88" s="40">
        <f t="shared" si="100"/>
        <v>-0.32538645164092994</v>
      </c>
      <c r="I88" s="40">
        <f t="shared" si="93"/>
        <v>-0.1585375207374673</v>
      </c>
      <c r="L88" t="str">
        <f t="shared" si="94"/>
        <v>Elementary occupations</v>
      </c>
      <c r="M88" s="11">
        <f t="shared" si="94"/>
        <v>44.423441067445481</v>
      </c>
      <c r="N88" s="11">
        <f t="shared" si="94"/>
        <v>46.028715947979265</v>
      </c>
      <c r="O88" s="11">
        <f t="shared" si="94"/>
        <v>43.8290876409067</v>
      </c>
      <c r="P88" s="11">
        <f t="shared" si="94"/>
        <v>45.760623088116567</v>
      </c>
      <c r="Q88" s="11">
        <f t="shared" si="94"/>
        <v>44.979458253443795</v>
      </c>
      <c r="S88" s="40">
        <f t="shared" si="95"/>
        <v>-0.26902914094327768</v>
      </c>
      <c r="T88" s="40">
        <f t="shared" si="96"/>
        <v>0.17287060884370042</v>
      </c>
      <c r="W88" t="str">
        <f t="shared" si="97"/>
        <v>Elementary occupations</v>
      </c>
      <c r="X88" s="11">
        <f t="shared" si="97"/>
        <v>40.201488802989886</v>
      </c>
      <c r="Y88" s="11">
        <f t="shared" si="97"/>
        <v>44.85471925098706</v>
      </c>
      <c r="Z88" s="11">
        <f t="shared" si="97"/>
        <v>39.427982618573978</v>
      </c>
      <c r="AA88" s="11">
        <f t="shared" si="97"/>
        <v>38.406780706033089</v>
      </c>
      <c r="AB88" s="11">
        <f t="shared" si="97"/>
        <v>36.319528598402314</v>
      </c>
      <c r="AD88" s="40">
        <f t="shared" si="98"/>
        <v>-0.38781100079419151</v>
      </c>
      <c r="AE88" s="40">
        <f t="shared" si="99"/>
        <v>-0.54597218091820832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671.35</v>
      </c>
      <c r="C90" s="34">
        <f t="shared" si="101"/>
        <v>734.24099999999953</v>
      </c>
      <c r="D90" s="34">
        <f t="shared" si="101"/>
        <v>729.60499999999979</v>
      </c>
      <c r="E90" s="34">
        <f t="shared" si="101"/>
        <v>755.7320000000002</v>
      </c>
      <c r="F90" s="34">
        <f t="shared" si="101"/>
        <v>794.58899999999983</v>
      </c>
      <c r="H90" s="43">
        <f>IF(D$6-B$6 &lt;&gt; 0,(EXP(LN(D18/B18)/(D$6-B$6))-1)*100,0)</f>
        <v>1.6781794729615829</v>
      </c>
      <c r="I90" s="43">
        <f>F56</f>
        <v>0.57043219051473582</v>
      </c>
      <c r="L90" s="24" t="str">
        <f t="shared" ref="L90:Q90" si="102">L18</f>
        <v>All occupations</v>
      </c>
      <c r="M90" s="34">
        <f t="shared" si="102"/>
        <v>360.87372893671517</v>
      </c>
      <c r="N90" s="34">
        <f t="shared" si="102"/>
        <v>386.49851737946159</v>
      </c>
      <c r="O90" s="34">
        <f t="shared" si="102"/>
        <v>383.75772494496397</v>
      </c>
      <c r="P90" s="34">
        <f t="shared" si="102"/>
        <v>399.07669332164937</v>
      </c>
      <c r="Q90" s="34">
        <f t="shared" si="102"/>
        <v>419.56484983556788</v>
      </c>
      <c r="S90" s="43">
        <f>IF(O$6-M$6 &lt;&gt; 0,(EXP(LN(O18/M18)/(O$6-M$6))-1)*100,0)</f>
        <v>1.2372577411203789</v>
      </c>
      <c r="T90" s="43">
        <f>Q56</f>
        <v>0.59648307442492499</v>
      </c>
      <c r="W90" s="24" t="str">
        <f t="shared" ref="W90:AB90" si="103">W18</f>
        <v>All occupations</v>
      </c>
      <c r="X90" s="34">
        <f t="shared" si="103"/>
        <v>310.4762710632848</v>
      </c>
      <c r="Y90" s="34">
        <f t="shared" si="103"/>
        <v>347.74248262053811</v>
      </c>
      <c r="Z90" s="34">
        <f t="shared" si="103"/>
        <v>345.84727505503594</v>
      </c>
      <c r="AA90" s="34">
        <f t="shared" si="103"/>
        <v>356.6553066783506</v>
      </c>
      <c r="AB90" s="34">
        <f t="shared" si="103"/>
        <v>375.02415016443177</v>
      </c>
      <c r="AD90" s="43">
        <f>IF(Z$6-X$6 &lt;&gt; 0,(EXP(LN(Z18/X18)/(Z$6-X$6))-1)*100,0)</f>
        <v>2.1812447583464234</v>
      </c>
      <c r="AE90" s="43">
        <f>AB56</f>
        <v>0.5414147026217897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Hertfordshire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Hertfordshire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Hertfordshire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49.573008314387621</v>
      </c>
      <c r="C8" s="11">
        <v>60.17271649434651</v>
      </c>
      <c r="D8" s="11">
        <v>61.419204870399888</v>
      </c>
      <c r="E8" s="11">
        <v>58.128930560482594</v>
      </c>
      <c r="F8" s="11">
        <v>64.670295385263699</v>
      </c>
      <c r="G8" s="10"/>
      <c r="H8" s="11">
        <f>F8-D8</f>
        <v>3.2510905148638116</v>
      </c>
      <c r="I8" s="11">
        <f>'RD T1'!E7</f>
        <v>31.009758703181657</v>
      </c>
      <c r="J8" s="11">
        <f>SUM(H8:I8)</f>
        <v>34.260849218045465</v>
      </c>
      <c r="L8" s="10" t="str">
        <f>name!D4</f>
        <v>11 Corporate managers and directors</v>
      </c>
      <c r="M8" s="11">
        <v>35.00590575032907</v>
      </c>
      <c r="N8" s="11">
        <v>40.830261722687617</v>
      </c>
      <c r="O8" s="11">
        <v>41.591436843169085</v>
      </c>
      <c r="P8" s="11">
        <v>38.293965776438363</v>
      </c>
      <c r="Q8" s="11">
        <v>40.861606158098816</v>
      </c>
      <c r="R8" s="10"/>
      <c r="S8" s="11">
        <f>Q8-O8</f>
        <v>-0.72983068507026871</v>
      </c>
      <c r="T8" s="11">
        <f>'RD T1'!T7</f>
        <v>18.490059406622148</v>
      </c>
      <c r="U8" s="11">
        <f>SUM(S8:T8)</f>
        <v>17.760228721551879</v>
      </c>
      <c r="W8" s="10" t="str">
        <f>name!D4</f>
        <v>11 Corporate managers and directors</v>
      </c>
      <c r="X8" s="11">
        <v>14.567102564058482</v>
      </c>
      <c r="Y8" s="11">
        <v>19.342454771658865</v>
      </c>
      <c r="Z8" s="11">
        <v>19.827768027230778</v>
      </c>
      <c r="AA8" s="11">
        <v>19.834964784044235</v>
      </c>
      <c r="AB8" s="11">
        <v>23.808689227164873</v>
      </c>
      <c r="AC8" s="10"/>
      <c r="AD8" s="11">
        <f>AB8-Z8</f>
        <v>3.9809211999340945</v>
      </c>
      <c r="AE8" s="11">
        <f>'RD T1'!T36</f>
        <v>12.519699296559502</v>
      </c>
      <c r="AF8" s="11">
        <f>SUM(AD8:AE8)</f>
        <v>16.500620496493596</v>
      </c>
    </row>
    <row r="9" spans="1:32" x14ac:dyDescent="0.2">
      <c r="A9" s="10" t="str">
        <f>name!D5</f>
        <v>12 Other managers and proprietors</v>
      </c>
      <c r="B9" s="11">
        <v>23.106859737624248</v>
      </c>
      <c r="C9" s="11">
        <v>25.315627404453497</v>
      </c>
      <c r="D9" s="11">
        <v>25.510218557843579</v>
      </c>
      <c r="E9" s="11">
        <v>31.975979351436976</v>
      </c>
      <c r="F9" s="11">
        <v>37.301103147755008</v>
      </c>
      <c r="H9" s="11">
        <f t="shared" ref="H9:H32" si="2">F9-D9</f>
        <v>11.790884589911428</v>
      </c>
      <c r="I9" s="11">
        <f>'RD T1'!E8</f>
        <v>18.814288458959979</v>
      </c>
      <c r="J9" s="11">
        <f>SUM(H9:I9)</f>
        <v>30.605173048871407</v>
      </c>
      <c r="L9" s="10" t="str">
        <f>name!D5</f>
        <v>12 Other managers and proprietors</v>
      </c>
      <c r="M9" s="11">
        <v>13.741917911584716</v>
      </c>
      <c r="N9" s="11">
        <v>14.343721235774904</v>
      </c>
      <c r="O9" s="11">
        <v>14.532404837054882</v>
      </c>
      <c r="P9" s="11">
        <v>18.768511656360747</v>
      </c>
      <c r="Q9" s="11">
        <v>21.580867785382274</v>
      </c>
      <c r="S9" s="11">
        <f t="shared" ref="S9:S32" si="3">Q9-O9</f>
        <v>7.0484629483273924</v>
      </c>
      <c r="T9" s="11">
        <f>'RD T1'!T8</f>
        <v>9.8276332694418649</v>
      </c>
      <c r="U9" s="11">
        <f>SUM(S9:T9)</f>
        <v>16.876096217769259</v>
      </c>
      <c r="W9" s="10" t="str">
        <f>name!D5</f>
        <v>12 Other managers and proprietors</v>
      </c>
      <c r="X9" s="11">
        <v>9.3649418260395318</v>
      </c>
      <c r="Y9" s="11">
        <v>10.971906168678592</v>
      </c>
      <c r="Z9" s="11">
        <v>10.977813720788665</v>
      </c>
      <c r="AA9" s="11">
        <v>13.207467695076225</v>
      </c>
      <c r="AB9" s="11">
        <v>15.720235362372735</v>
      </c>
      <c r="AD9" s="11">
        <f t="shared" ref="AD9:AD32" si="4">AB9-Z9</f>
        <v>4.7424216415840696</v>
      </c>
      <c r="AE9" s="11">
        <f>'RD T1'!T37</f>
        <v>8.9866551895181139</v>
      </c>
      <c r="AF9" s="11">
        <f>SUM(AD9:AE9)</f>
        <v>13.729076831102184</v>
      </c>
    </row>
    <row r="10" spans="1:32" x14ac:dyDescent="0.2">
      <c r="A10" s="10" t="str">
        <f>name!D6</f>
        <v>21 Science, research, engineering and technology professionals</v>
      </c>
      <c r="B10" s="11">
        <v>46.812167165559181</v>
      </c>
      <c r="C10" s="11">
        <v>54.331066751441895</v>
      </c>
      <c r="D10" s="11">
        <v>56.003053309529072</v>
      </c>
      <c r="E10" s="11">
        <v>59.691259681245846</v>
      </c>
      <c r="F10" s="11">
        <v>66.748578633518179</v>
      </c>
      <c r="G10" s="11"/>
      <c r="H10" s="11">
        <f t="shared" si="2"/>
        <v>10.745525323989106</v>
      </c>
      <c r="I10" s="11">
        <f>'RD T1'!E9</f>
        <v>22.912881386638258</v>
      </c>
      <c r="J10" s="11">
        <f t="shared" ref="J10:J32" si="5">SUM(H10:I10)</f>
        <v>33.658406710627361</v>
      </c>
      <c r="L10" s="10" t="str">
        <f>name!D6</f>
        <v>21 Science, research, engineering and technology professionals</v>
      </c>
      <c r="M10" s="11">
        <v>37.800766465437214</v>
      </c>
      <c r="N10" s="11">
        <v>44.435444245795701</v>
      </c>
      <c r="O10" s="11">
        <v>43.922905441208421</v>
      </c>
      <c r="P10" s="11">
        <v>45.424228471022296</v>
      </c>
      <c r="Q10" s="11">
        <v>49.587545217218874</v>
      </c>
      <c r="R10" s="11"/>
      <c r="S10" s="11">
        <f t="shared" si="3"/>
        <v>5.6646397760104534</v>
      </c>
      <c r="T10" s="11">
        <f>'RD T1'!T9</f>
        <v>15.290948054797004</v>
      </c>
      <c r="U10" s="11">
        <f t="shared" ref="U10:U32" si="6">SUM(S10:T10)</f>
        <v>20.95558783080746</v>
      </c>
      <c r="W10" s="10" t="str">
        <f>name!D6</f>
        <v>21 Science, research, engineering and technology professionals</v>
      </c>
      <c r="X10" s="11">
        <v>9.011400700122044</v>
      </c>
      <c r="Y10" s="11">
        <v>9.8956225056462532</v>
      </c>
      <c r="Z10" s="11">
        <v>12.080147868320623</v>
      </c>
      <c r="AA10" s="11">
        <v>14.267031210223477</v>
      </c>
      <c r="AB10" s="11">
        <v>17.161033416299215</v>
      </c>
      <c r="AC10" s="11"/>
      <c r="AD10" s="11">
        <f t="shared" si="4"/>
        <v>5.0808855479785926</v>
      </c>
      <c r="AE10" s="11">
        <f>'RD T1'!T38</f>
        <v>7.6219333318412517</v>
      </c>
      <c r="AF10" s="11">
        <f t="shared" ref="AF10:AF32" si="7">SUM(AD10:AE10)</f>
        <v>12.702818879819844</v>
      </c>
    </row>
    <row r="11" spans="1:32" x14ac:dyDescent="0.2">
      <c r="A11" s="10" t="str">
        <f>name!D7</f>
        <v>22 Health professionals</v>
      </c>
      <c r="B11" s="11">
        <v>19.550354191822493</v>
      </c>
      <c r="C11" s="11">
        <v>24.605320359041453</v>
      </c>
      <c r="D11" s="11">
        <v>24.077438727630689</v>
      </c>
      <c r="E11" s="11">
        <v>25.920502206060974</v>
      </c>
      <c r="F11" s="11">
        <v>28.72496577739582</v>
      </c>
      <c r="G11" s="11"/>
      <c r="H11" s="11">
        <f t="shared" si="2"/>
        <v>4.6475270497651309</v>
      </c>
      <c r="I11" s="11">
        <f>'RD T1'!E10</f>
        <v>14.167779413706036</v>
      </c>
      <c r="J11" s="11">
        <f t="shared" si="5"/>
        <v>18.815306463471167</v>
      </c>
      <c r="L11" s="10" t="str">
        <f>name!D7</f>
        <v>22 Health professionals</v>
      </c>
      <c r="M11" s="11">
        <v>5.6970041433337579</v>
      </c>
      <c r="N11" s="11">
        <v>6.7661746194041346</v>
      </c>
      <c r="O11" s="11">
        <v>6.7235309386486346</v>
      </c>
      <c r="P11" s="11">
        <v>7.3254972992947671</v>
      </c>
      <c r="Q11" s="11">
        <v>8.2265876960548177</v>
      </c>
      <c r="R11" s="11"/>
      <c r="S11" s="11">
        <f t="shared" si="3"/>
        <v>1.5030567574061831</v>
      </c>
      <c r="T11" s="11">
        <f>'RD T1'!T10</f>
        <v>2.8778788456755069</v>
      </c>
      <c r="U11" s="11">
        <f t="shared" si="6"/>
        <v>4.3809356030816904</v>
      </c>
      <c r="W11" s="10" t="str">
        <f>name!D7</f>
        <v>22 Health professionals</v>
      </c>
      <c r="X11" s="11">
        <v>13.853350048488743</v>
      </c>
      <c r="Y11" s="11">
        <v>17.83914573963731</v>
      </c>
      <c r="Z11" s="11">
        <v>17.353907788982077</v>
      </c>
      <c r="AA11" s="11">
        <v>18.595004906766199</v>
      </c>
      <c r="AB11" s="11">
        <v>20.498378081341002</v>
      </c>
      <c r="AC11" s="11"/>
      <c r="AD11" s="11">
        <f t="shared" si="4"/>
        <v>3.1444702923589247</v>
      </c>
      <c r="AE11" s="11">
        <f>'RD T1'!T39</f>
        <v>11.289900568030527</v>
      </c>
      <c r="AF11" s="11">
        <f t="shared" si="7"/>
        <v>14.434370860389452</v>
      </c>
    </row>
    <row r="12" spans="1:32" x14ac:dyDescent="0.2">
      <c r="A12" s="10" t="str">
        <f>name!D8</f>
        <v>23 Teaching and other educational professionals</v>
      </c>
      <c r="B12" s="11">
        <v>26.597290294311065</v>
      </c>
      <c r="C12" s="11">
        <v>30.304065183942377</v>
      </c>
      <c r="D12" s="11">
        <v>31.50647633295894</v>
      </c>
      <c r="E12" s="11">
        <v>32.834032364223205</v>
      </c>
      <c r="F12" s="11">
        <v>35.689792991069332</v>
      </c>
      <c r="G12" s="11"/>
      <c r="H12" s="11">
        <f t="shared" si="2"/>
        <v>4.1833166581103924</v>
      </c>
      <c r="I12" s="11">
        <f>'RD T1'!E11</f>
        <v>17.00060861669089</v>
      </c>
      <c r="J12" s="11">
        <f t="shared" si="5"/>
        <v>21.183925274801283</v>
      </c>
      <c r="L12" s="10" t="str">
        <f>name!D8</f>
        <v>23 Teaching and other educational professionals</v>
      </c>
      <c r="M12" s="11">
        <v>9.5549297254123537</v>
      </c>
      <c r="N12" s="11">
        <v>9.66766112506909</v>
      </c>
      <c r="O12" s="11">
        <v>10.367121297913279</v>
      </c>
      <c r="P12" s="11">
        <v>11.265380573754211</v>
      </c>
      <c r="Q12" s="11">
        <v>12.216963006865784</v>
      </c>
      <c r="R12" s="11"/>
      <c r="S12" s="11">
        <f t="shared" si="3"/>
        <v>1.8498417089525052</v>
      </c>
      <c r="T12" s="11">
        <f>'RD T1'!T11</f>
        <v>4.8089629478346181</v>
      </c>
      <c r="U12" s="11">
        <f t="shared" si="6"/>
        <v>6.6588046567871233</v>
      </c>
      <c r="W12" s="10" t="str">
        <f>name!D8</f>
        <v>23 Teaching and other educational professionals</v>
      </c>
      <c r="X12" s="11">
        <v>17.042360568898722</v>
      </c>
      <c r="Y12" s="11">
        <v>20.636404058873314</v>
      </c>
      <c r="Z12" s="11">
        <v>21.139355035045668</v>
      </c>
      <c r="AA12" s="11">
        <v>21.568651790468987</v>
      </c>
      <c r="AB12" s="11">
        <v>23.472829984203504</v>
      </c>
      <c r="AC12" s="11"/>
      <c r="AD12" s="11">
        <f t="shared" si="4"/>
        <v>2.3334749491578357</v>
      </c>
      <c r="AE12" s="11">
        <f>'RD T1'!T40</f>
        <v>12.191645668856275</v>
      </c>
      <c r="AF12" s="11">
        <f t="shared" si="7"/>
        <v>14.52512061801411</v>
      </c>
    </row>
    <row r="13" spans="1:32" x14ac:dyDescent="0.2">
      <c r="A13" s="10" t="str">
        <f>name!D9</f>
        <v>24 Business, media and public service professionals</v>
      </c>
      <c r="B13" s="11">
        <v>41.30221169606564</v>
      </c>
      <c r="C13" s="11">
        <v>49.560151318017965</v>
      </c>
      <c r="D13" s="11">
        <v>53.062993854942455</v>
      </c>
      <c r="E13" s="11">
        <v>60.097013793535552</v>
      </c>
      <c r="F13" s="11">
        <v>68.253341656998117</v>
      </c>
      <c r="G13" s="11"/>
      <c r="H13" s="11">
        <f t="shared" si="2"/>
        <v>15.190347802055662</v>
      </c>
      <c r="I13" s="11">
        <f>'RD T1'!E12</f>
        <v>29.541992071162138</v>
      </c>
      <c r="J13" s="11">
        <f t="shared" si="5"/>
        <v>44.732339873217796</v>
      </c>
      <c r="L13" s="10" t="str">
        <f>name!D9</f>
        <v>24 Business, media and public service professionals</v>
      </c>
      <c r="M13" s="11">
        <v>25.239522526162098</v>
      </c>
      <c r="N13" s="11">
        <v>29.330512403625594</v>
      </c>
      <c r="O13" s="11">
        <v>30.854498842989816</v>
      </c>
      <c r="P13" s="11">
        <v>35.290779941029591</v>
      </c>
      <c r="Q13" s="11">
        <v>38.959480461599803</v>
      </c>
      <c r="R13" s="11"/>
      <c r="S13" s="11">
        <f t="shared" si="3"/>
        <v>8.1049816186099868</v>
      </c>
      <c r="T13" s="11">
        <f>'RD T1'!T12</f>
        <v>15.239013682917093</v>
      </c>
      <c r="U13" s="11">
        <f t="shared" si="6"/>
        <v>23.34399530152708</v>
      </c>
      <c r="W13" s="10" t="str">
        <f>name!D9</f>
        <v>24 Business, media and public service professionals</v>
      </c>
      <c r="X13" s="11">
        <v>16.062689169903493</v>
      </c>
      <c r="Y13" s="11">
        <v>20.229638914392435</v>
      </c>
      <c r="Z13" s="11">
        <v>22.208495011952646</v>
      </c>
      <c r="AA13" s="11">
        <v>24.806233852506018</v>
      </c>
      <c r="AB13" s="11">
        <v>29.293861195398282</v>
      </c>
      <c r="AC13" s="11"/>
      <c r="AD13" s="11">
        <f t="shared" si="4"/>
        <v>7.0853661834456361</v>
      </c>
      <c r="AE13" s="11">
        <f>'RD T1'!T41</f>
        <v>14.302978388245052</v>
      </c>
      <c r="AF13" s="11">
        <f t="shared" si="7"/>
        <v>21.388344571690688</v>
      </c>
    </row>
    <row r="14" spans="1:32" x14ac:dyDescent="0.2">
      <c r="A14" s="10" t="str">
        <f>name!D10</f>
        <v>31 Science, engineering and technology associate professionals</v>
      </c>
      <c r="B14" s="11">
        <v>12.557670670879798</v>
      </c>
      <c r="C14" s="11">
        <v>14.992671963475477</v>
      </c>
      <c r="D14" s="11">
        <v>16.373518260888115</v>
      </c>
      <c r="E14" s="11">
        <v>14.710841172080295</v>
      </c>
      <c r="F14" s="11">
        <v>16.104353962191666</v>
      </c>
      <c r="G14" s="11"/>
      <c r="H14" s="11">
        <f t="shared" si="2"/>
        <v>-0.26916429869644887</v>
      </c>
      <c r="I14" s="11">
        <f>'RD T1'!E13</f>
        <v>6.3529706972928173</v>
      </c>
      <c r="J14" s="11">
        <f t="shared" si="5"/>
        <v>6.0838063985963684</v>
      </c>
      <c r="L14" s="10" t="str">
        <f>name!D10</f>
        <v>31 Science, engineering and technology associate professionals</v>
      </c>
      <c r="M14" s="11">
        <v>9.0253002989681068</v>
      </c>
      <c r="N14" s="11">
        <v>11.230378593263358</v>
      </c>
      <c r="O14" s="11">
        <v>11.800303117287074</v>
      </c>
      <c r="P14" s="11">
        <v>9.9607233581371322</v>
      </c>
      <c r="Q14" s="11">
        <v>10.450316435844833</v>
      </c>
      <c r="R14" s="11"/>
      <c r="S14" s="11">
        <f t="shared" si="3"/>
        <v>-1.3499866814422408</v>
      </c>
      <c r="T14" s="11">
        <f>'RD T1'!T13</f>
        <v>3.8242709414924514</v>
      </c>
      <c r="U14" s="11">
        <f t="shared" si="6"/>
        <v>2.4742842600502106</v>
      </c>
      <c r="W14" s="10" t="str">
        <f>name!D10</f>
        <v>31 Science, engineering and technology associate professionals</v>
      </c>
      <c r="X14" s="11">
        <v>3.532370371911687</v>
      </c>
      <c r="Y14" s="11">
        <v>3.762293370212118</v>
      </c>
      <c r="Z14" s="11">
        <v>4.5732151436010327</v>
      </c>
      <c r="AA14" s="11">
        <v>4.7501178139431328</v>
      </c>
      <c r="AB14" s="11">
        <v>5.6540375263468308</v>
      </c>
      <c r="AC14" s="11"/>
      <c r="AD14" s="11">
        <f t="shared" si="4"/>
        <v>1.0808223827457981</v>
      </c>
      <c r="AE14" s="11">
        <f>'RD T1'!T42</f>
        <v>2.5286997558003659</v>
      </c>
      <c r="AF14" s="11">
        <f t="shared" si="7"/>
        <v>3.609522138546164</v>
      </c>
    </row>
    <row r="15" spans="1:32" x14ac:dyDescent="0.2">
      <c r="A15" s="10" t="str">
        <f>name!D11</f>
        <v>32 Health and social care associate professionals</v>
      </c>
      <c r="B15" s="11">
        <v>8.4078943069388519</v>
      </c>
      <c r="C15" s="11">
        <v>10.342491231911538</v>
      </c>
      <c r="D15" s="11">
        <v>10.478976989819321</v>
      </c>
      <c r="E15" s="11">
        <v>10.566516396525346</v>
      </c>
      <c r="F15" s="11">
        <v>11.73781777686097</v>
      </c>
      <c r="G15" s="11"/>
      <c r="H15" s="11">
        <f t="shared" si="2"/>
        <v>1.2588407870416489</v>
      </c>
      <c r="I15" s="11">
        <f>'RD T1'!E14</f>
        <v>6.4186686811804456</v>
      </c>
      <c r="J15" s="11">
        <f t="shared" si="5"/>
        <v>7.6775094682220946</v>
      </c>
      <c r="L15" s="10" t="str">
        <f>name!D11</f>
        <v>32 Health and social care associate professionals</v>
      </c>
      <c r="M15" s="11">
        <v>1.7567580808464469</v>
      </c>
      <c r="N15" s="11">
        <v>1.8385803309814925</v>
      </c>
      <c r="O15" s="11">
        <v>1.9186956568958666</v>
      </c>
      <c r="P15" s="11">
        <v>1.7222610483430199</v>
      </c>
      <c r="Q15" s="11">
        <v>1.8502549193443747</v>
      </c>
      <c r="R15" s="11"/>
      <c r="S15" s="11">
        <f t="shared" si="3"/>
        <v>-6.8440737551491937E-2</v>
      </c>
      <c r="T15" s="11">
        <f>'RD T1'!T14</f>
        <v>0.83911372967219033</v>
      </c>
      <c r="U15" s="11">
        <f t="shared" si="6"/>
        <v>0.7706729921206984</v>
      </c>
      <c r="W15" s="10" t="str">
        <f>name!D11</f>
        <v>32 Health and social care associate professionals</v>
      </c>
      <c r="X15" s="11">
        <v>6.6511362260924036</v>
      </c>
      <c r="Y15" s="11">
        <v>8.5039109009300375</v>
      </c>
      <c r="Z15" s="11">
        <v>8.5602813329234539</v>
      </c>
      <c r="AA15" s="11">
        <v>8.8442553481823172</v>
      </c>
      <c r="AB15" s="11">
        <v>9.8875628575165937</v>
      </c>
      <c r="AC15" s="11"/>
      <c r="AD15" s="11">
        <f t="shared" si="4"/>
        <v>1.3272815245931397</v>
      </c>
      <c r="AE15" s="11">
        <f>'RD T1'!T43</f>
        <v>5.5795549515082552</v>
      </c>
      <c r="AF15" s="11">
        <f t="shared" si="7"/>
        <v>6.906836476101395</v>
      </c>
    </row>
    <row r="16" spans="1:32" x14ac:dyDescent="0.2">
      <c r="A16" s="10" t="str">
        <f>name!D12</f>
        <v>33 Protective service occupations</v>
      </c>
      <c r="B16" s="11">
        <v>6.2899940957465876</v>
      </c>
      <c r="C16" s="11">
        <v>6.061465655053099</v>
      </c>
      <c r="D16" s="11">
        <v>6.5397633183224659</v>
      </c>
      <c r="E16" s="11">
        <v>8.1501856041845979</v>
      </c>
      <c r="F16" s="11">
        <v>9.7741849069173732</v>
      </c>
      <c r="G16" s="11"/>
      <c r="H16" s="11">
        <f t="shared" si="2"/>
        <v>3.2344215885949072</v>
      </c>
      <c r="I16" s="11">
        <f>'RD T1'!E15</f>
        <v>2.995233965141769</v>
      </c>
      <c r="J16" s="11">
        <f t="shared" si="5"/>
        <v>6.2296555537366762</v>
      </c>
      <c r="L16" s="10" t="str">
        <f>name!D12</f>
        <v>33 Protective service occupations</v>
      </c>
      <c r="M16" s="11">
        <v>4.7640939227371133</v>
      </c>
      <c r="N16" s="11">
        <v>4.4504625022842141</v>
      </c>
      <c r="O16" s="11">
        <v>4.7086263716331178</v>
      </c>
      <c r="P16" s="11">
        <v>5.6197795652492797</v>
      </c>
      <c r="Q16" s="11">
        <v>6.286282905756253</v>
      </c>
      <c r="R16" s="11"/>
      <c r="S16" s="11">
        <f t="shared" si="3"/>
        <v>1.5776565341231352</v>
      </c>
      <c r="T16" s="11">
        <f>'RD T1'!T15</f>
        <v>1.6037177150417716</v>
      </c>
      <c r="U16" s="11">
        <f t="shared" si="6"/>
        <v>3.1813742491649069</v>
      </c>
      <c r="W16" s="10" t="str">
        <f>name!D12</f>
        <v>33 Protective service occupations</v>
      </c>
      <c r="X16" s="11">
        <v>1.5259001730094703</v>
      </c>
      <c r="Y16" s="11">
        <v>1.6110031527688886</v>
      </c>
      <c r="Z16" s="11">
        <v>1.831136946689351</v>
      </c>
      <c r="AA16" s="11">
        <v>2.5304060389353151</v>
      </c>
      <c r="AB16" s="11">
        <v>3.4879020011611135</v>
      </c>
      <c r="AC16" s="11"/>
      <c r="AD16" s="11">
        <f t="shared" si="4"/>
        <v>1.6567650544717625</v>
      </c>
      <c r="AE16" s="11">
        <f>'RD T1'!T44</f>
        <v>1.3915162500999976</v>
      </c>
      <c r="AF16" s="11">
        <f t="shared" si="7"/>
        <v>3.0482813045717601</v>
      </c>
    </row>
    <row r="17" spans="1:32" x14ac:dyDescent="0.2">
      <c r="A17" s="10" t="str">
        <f>name!D13</f>
        <v>34 Culture, media and sports occupations</v>
      </c>
      <c r="B17" s="11">
        <v>14.871299015461746</v>
      </c>
      <c r="C17" s="11">
        <v>15.655603627625412</v>
      </c>
      <c r="D17" s="11">
        <v>18.243684198296734</v>
      </c>
      <c r="E17" s="11">
        <v>17.570115452284959</v>
      </c>
      <c r="F17" s="11">
        <v>19.474893165747023</v>
      </c>
      <c r="G17" s="11"/>
      <c r="H17" s="11">
        <f t="shared" si="2"/>
        <v>1.2312089674502893</v>
      </c>
      <c r="I17" s="11">
        <f>'RD T1'!E16</f>
        <v>8.4086729775385631</v>
      </c>
      <c r="J17" s="11">
        <f t="shared" si="5"/>
        <v>9.6398819449888524</v>
      </c>
      <c r="L17" s="10" t="str">
        <f>name!D13</f>
        <v>34 Culture, media and sports occupations</v>
      </c>
      <c r="M17" s="11">
        <v>8.1748835492634928</v>
      </c>
      <c r="N17" s="11">
        <v>9.0627827611091831</v>
      </c>
      <c r="O17" s="11">
        <v>9.9285599532346236</v>
      </c>
      <c r="P17" s="11">
        <v>9.7547432594134165</v>
      </c>
      <c r="Q17" s="11">
        <v>10.874376516380725</v>
      </c>
      <c r="R17" s="11"/>
      <c r="S17" s="11">
        <f t="shared" si="3"/>
        <v>0.94581656314610107</v>
      </c>
      <c r="T17" s="11">
        <f>'RD T1'!T16</f>
        <v>4.123233920485168</v>
      </c>
      <c r="U17" s="11">
        <f t="shared" si="6"/>
        <v>5.0690504836312691</v>
      </c>
      <c r="W17" s="10" t="str">
        <f>name!D13</f>
        <v>34 Culture, media and sports occupations</v>
      </c>
      <c r="X17" s="11">
        <v>6.6964154661982231</v>
      </c>
      <c r="Y17" s="11">
        <v>6.5928208665162167</v>
      </c>
      <c r="Z17" s="11">
        <v>8.3151242450621172</v>
      </c>
      <c r="AA17" s="11">
        <v>7.815372192871556</v>
      </c>
      <c r="AB17" s="11">
        <v>8.6005166493663072</v>
      </c>
      <c r="AC17" s="11"/>
      <c r="AD17" s="11">
        <f t="shared" si="4"/>
        <v>0.28539240430418999</v>
      </c>
      <c r="AE17" s="11">
        <f>'RD T1'!T45</f>
        <v>4.285439057053396</v>
      </c>
      <c r="AF17" s="11">
        <f t="shared" si="7"/>
        <v>4.570831461357586</v>
      </c>
    </row>
    <row r="18" spans="1:32" x14ac:dyDescent="0.2">
      <c r="A18" s="10" t="str">
        <f>name!D14</f>
        <v>35 Business and public service associate professionals</v>
      </c>
      <c r="B18" s="11">
        <v>42.127242017778798</v>
      </c>
      <c r="C18" s="11">
        <v>47.059220392299324</v>
      </c>
      <c r="D18" s="11">
        <v>48.370690564122292</v>
      </c>
      <c r="E18" s="11">
        <v>47.16540197216743</v>
      </c>
      <c r="F18" s="11">
        <v>50.01706618413148</v>
      </c>
      <c r="G18" s="11"/>
      <c r="H18" s="11">
        <f t="shared" si="2"/>
        <v>1.6463756200091879</v>
      </c>
      <c r="I18" s="11">
        <f>'RD T1'!E17</f>
        <v>22.227378666310472</v>
      </c>
      <c r="J18" s="11">
        <f t="shared" si="5"/>
        <v>23.873754286319659</v>
      </c>
      <c r="L18" s="10" t="str">
        <f>name!D14</f>
        <v>35 Business and public service associate professionals</v>
      </c>
      <c r="M18" s="11">
        <v>22.991049080938502</v>
      </c>
      <c r="N18" s="11">
        <v>25.079164859807367</v>
      </c>
      <c r="O18" s="11">
        <v>25.97317671887917</v>
      </c>
      <c r="P18" s="11">
        <v>24.521060448027228</v>
      </c>
      <c r="Q18" s="11">
        <v>24.727014435680562</v>
      </c>
      <c r="R18" s="11"/>
      <c r="S18" s="11">
        <f t="shared" si="3"/>
        <v>-1.2461622831986077</v>
      </c>
      <c r="T18" s="11">
        <f>'RD T1'!T17</f>
        <v>9.5645838548625495</v>
      </c>
      <c r="U18" s="11">
        <f t="shared" si="6"/>
        <v>8.3184215716639418</v>
      </c>
      <c r="W18" s="10" t="str">
        <f>name!D14</f>
        <v>35 Business and public service associate professionals</v>
      </c>
      <c r="X18" s="11">
        <v>19.136192936840324</v>
      </c>
      <c r="Y18" s="11">
        <v>21.980055532491996</v>
      </c>
      <c r="Z18" s="11">
        <v>22.397513845243147</v>
      </c>
      <c r="AA18" s="11">
        <v>22.64434152414016</v>
      </c>
      <c r="AB18" s="11">
        <v>25.290051748450896</v>
      </c>
      <c r="AC18" s="11"/>
      <c r="AD18" s="11">
        <f t="shared" si="4"/>
        <v>2.8925379032077494</v>
      </c>
      <c r="AE18" s="11">
        <f>'RD T1'!T46</f>
        <v>12.662794811447917</v>
      </c>
      <c r="AF18" s="11">
        <f t="shared" si="7"/>
        <v>15.555332714655666</v>
      </c>
    </row>
    <row r="19" spans="1:32" x14ac:dyDescent="0.2">
      <c r="A19" s="10" t="str">
        <f>name!D15</f>
        <v>41 Administrative occupations</v>
      </c>
      <c r="B19" s="11">
        <v>57.747962637952362</v>
      </c>
      <c r="C19" s="11">
        <v>59.099984402121912</v>
      </c>
      <c r="D19" s="11">
        <v>60.236598424139636</v>
      </c>
      <c r="E19" s="11">
        <v>55.979326425051049</v>
      </c>
      <c r="F19" s="11">
        <v>53.164540736436479</v>
      </c>
      <c r="G19" s="11"/>
      <c r="H19" s="11">
        <f t="shared" si="2"/>
        <v>-7.0720576877031576</v>
      </c>
      <c r="I19" s="11">
        <f>'RD T1'!E18</f>
        <v>27.901469374774454</v>
      </c>
      <c r="J19" s="11">
        <f t="shared" si="5"/>
        <v>20.829411687071296</v>
      </c>
      <c r="L19" s="10" t="str">
        <f>name!D15</f>
        <v>41 Administrative occupations</v>
      </c>
      <c r="M19" s="11">
        <v>14.939301283033036</v>
      </c>
      <c r="N19" s="11">
        <v>14.381227282847236</v>
      </c>
      <c r="O19" s="11">
        <v>17.145343255601183</v>
      </c>
      <c r="P19" s="11">
        <v>16.464874202092805</v>
      </c>
      <c r="Q19" s="11">
        <v>17.99469446728261</v>
      </c>
      <c r="R19" s="11"/>
      <c r="S19" s="11">
        <f t="shared" si="3"/>
        <v>0.84935121168142658</v>
      </c>
      <c r="T19" s="11">
        <f>'RD T1'!T18</f>
        <v>6.3356910324791178</v>
      </c>
      <c r="U19" s="11">
        <f t="shared" si="6"/>
        <v>7.1850422441605444</v>
      </c>
      <c r="W19" s="10" t="str">
        <f>name!D15</f>
        <v>41 Administrative occupations</v>
      </c>
      <c r="X19" s="11">
        <v>42.808661354919337</v>
      </c>
      <c r="Y19" s="11">
        <v>44.718757119274699</v>
      </c>
      <c r="Z19" s="11">
        <v>43.091255168538481</v>
      </c>
      <c r="AA19" s="11">
        <v>39.514452222958198</v>
      </c>
      <c r="AB19" s="11">
        <v>35.169846269153858</v>
      </c>
      <c r="AC19" s="11"/>
      <c r="AD19" s="11">
        <f t="shared" si="4"/>
        <v>-7.9214088993846232</v>
      </c>
      <c r="AE19" s="11">
        <f>'RD T1'!T47</f>
        <v>21.565778342295339</v>
      </c>
      <c r="AF19" s="11">
        <f t="shared" si="7"/>
        <v>13.644369442910715</v>
      </c>
    </row>
    <row r="20" spans="1:32" x14ac:dyDescent="0.2">
      <c r="A20" s="10" t="str">
        <f>name!D16</f>
        <v>42 Secretarial and related occupations</v>
      </c>
      <c r="B20" s="11">
        <v>16.944529674936089</v>
      </c>
      <c r="C20" s="11">
        <v>16.545447679825028</v>
      </c>
      <c r="D20" s="11">
        <v>15.800128637998949</v>
      </c>
      <c r="E20" s="11">
        <v>16.398826061263996</v>
      </c>
      <c r="F20" s="11">
        <v>12.146706254842327</v>
      </c>
      <c r="G20" s="11"/>
      <c r="H20" s="11">
        <f t="shared" si="2"/>
        <v>-3.6534223831566219</v>
      </c>
      <c r="I20" s="11">
        <f>'RD T1'!E19</f>
        <v>7.9135933919743362</v>
      </c>
      <c r="J20" s="11">
        <f t="shared" si="5"/>
        <v>4.2601710088177143</v>
      </c>
      <c r="L20" s="10" t="str">
        <f>name!D16</f>
        <v>42 Secretarial and related occupations</v>
      </c>
      <c r="M20" s="11">
        <v>0.95830550069091791</v>
      </c>
      <c r="N20" s="11">
        <v>0.76374204179159699</v>
      </c>
      <c r="O20" s="11">
        <v>0.75741771929925505</v>
      </c>
      <c r="P20" s="11">
        <v>0.96751439128297279</v>
      </c>
      <c r="Q20" s="11">
        <v>1.1656386309051698</v>
      </c>
      <c r="R20" s="11"/>
      <c r="S20" s="11">
        <f t="shared" si="3"/>
        <v>0.40822091160591478</v>
      </c>
      <c r="T20" s="11">
        <f>'RD T1'!T19</f>
        <v>0.33122280599827747</v>
      </c>
      <c r="U20" s="11">
        <f t="shared" si="6"/>
        <v>0.73944371760419225</v>
      </c>
      <c r="W20" s="10" t="str">
        <f>name!D16</f>
        <v>42 Secretarial and related occupations</v>
      </c>
      <c r="X20" s="11">
        <v>15.986224174245166</v>
      </c>
      <c r="Y20" s="11">
        <v>15.781705638033444</v>
      </c>
      <c r="Z20" s="11">
        <v>15.042710918699695</v>
      </c>
      <c r="AA20" s="11">
        <v>15.431311669981019</v>
      </c>
      <c r="AB20" s="11">
        <v>10.981067623937157</v>
      </c>
      <c r="AC20" s="11"/>
      <c r="AD20" s="11">
        <f t="shared" si="4"/>
        <v>-4.061643294762538</v>
      </c>
      <c r="AE20" s="11">
        <f>'RD T1'!T48</f>
        <v>7.5823705859760571</v>
      </c>
      <c r="AF20" s="11">
        <f t="shared" si="7"/>
        <v>3.520727291213519</v>
      </c>
    </row>
    <row r="21" spans="1:32" x14ac:dyDescent="0.2">
      <c r="A21" s="10" t="str">
        <f>name!D17</f>
        <v>51 Skilled agricultural and related trades</v>
      </c>
      <c r="B21" s="11">
        <v>6.0153606668459672</v>
      </c>
      <c r="C21" s="11">
        <v>6.8614667568713745</v>
      </c>
      <c r="D21" s="11">
        <v>5.308366593559791</v>
      </c>
      <c r="E21" s="11">
        <v>5.7212396024014307</v>
      </c>
      <c r="F21" s="11">
        <v>6.8851604415417302</v>
      </c>
      <c r="G21" s="11"/>
      <c r="H21" s="11">
        <f t="shared" si="2"/>
        <v>1.5767938479819392</v>
      </c>
      <c r="I21" s="11">
        <f>'RD T1'!E20</f>
        <v>3.3642698650312775</v>
      </c>
      <c r="J21" s="11">
        <f t="shared" si="5"/>
        <v>4.9410637130132162</v>
      </c>
      <c r="L21" s="10" t="str">
        <f>name!D17</f>
        <v>51 Skilled agricultural and related trades</v>
      </c>
      <c r="M21" s="11">
        <v>5.0258938432899747</v>
      </c>
      <c r="N21" s="11">
        <v>5.7127196888876881</v>
      </c>
      <c r="O21" s="11">
        <v>4.0203682212973888</v>
      </c>
      <c r="P21" s="11">
        <v>4.2183375050627152</v>
      </c>
      <c r="Q21" s="11">
        <v>4.9274507214440781</v>
      </c>
      <c r="R21" s="11"/>
      <c r="S21" s="11">
        <f t="shared" si="3"/>
        <v>0.90708250014668934</v>
      </c>
      <c r="T21" s="11">
        <f>'RD T1'!T20</f>
        <v>2.255960566605399</v>
      </c>
      <c r="U21" s="11">
        <f t="shared" si="6"/>
        <v>3.1630430667520884</v>
      </c>
      <c r="W21" s="10" t="str">
        <f>name!D17</f>
        <v>51 Skilled agricultural and related trades</v>
      </c>
      <c r="X21" s="11">
        <v>0.98946682355599436</v>
      </c>
      <c r="Y21" s="11">
        <v>1.1487470679836795</v>
      </c>
      <c r="Z21" s="11">
        <v>1.2879983722624071</v>
      </c>
      <c r="AA21" s="11">
        <v>1.5029020973387153</v>
      </c>
      <c r="AB21" s="11">
        <v>1.9577097200976536</v>
      </c>
      <c r="AC21" s="11"/>
      <c r="AD21" s="11">
        <f t="shared" si="4"/>
        <v>0.66971134783524655</v>
      </c>
      <c r="AE21" s="11">
        <f>'RD T1'!T49</f>
        <v>1.1083092984258782</v>
      </c>
      <c r="AF21" s="11">
        <f t="shared" si="7"/>
        <v>1.7780206462611248</v>
      </c>
    </row>
    <row r="22" spans="1:32" x14ac:dyDescent="0.2">
      <c r="A22" s="10" t="str">
        <f>name!D18</f>
        <v>52 Skilled metal, electrical and electronic trades</v>
      </c>
      <c r="B22" s="11">
        <v>25.704221754059155</v>
      </c>
      <c r="C22" s="11">
        <v>25.724277511659842</v>
      </c>
      <c r="D22" s="11">
        <v>22.833711143127964</v>
      </c>
      <c r="E22" s="11">
        <v>23.635600895299998</v>
      </c>
      <c r="F22" s="11">
        <v>23.1787571655763</v>
      </c>
      <c r="G22" s="11"/>
      <c r="H22" s="11">
        <f t="shared" si="2"/>
        <v>0.34504602244833649</v>
      </c>
      <c r="I22" s="11">
        <f>'RD T1'!E21</f>
        <v>8.9552542224608978</v>
      </c>
      <c r="J22" s="11">
        <f t="shared" si="5"/>
        <v>9.3003002449092342</v>
      </c>
      <c r="L22" s="10" t="str">
        <f>name!D18</f>
        <v>52 Skilled metal, electrical and electronic trades</v>
      </c>
      <c r="M22" s="11">
        <v>25.228418017538591</v>
      </c>
      <c r="N22" s="11">
        <v>24.953112953447629</v>
      </c>
      <c r="O22" s="11">
        <v>22.219426153417469</v>
      </c>
      <c r="P22" s="11">
        <v>22.213351478908454</v>
      </c>
      <c r="Q22" s="11">
        <v>21.46874428437533</v>
      </c>
      <c r="R22" s="11"/>
      <c r="S22" s="11">
        <f t="shared" si="3"/>
        <v>-0.75068186904213974</v>
      </c>
      <c r="T22" s="11">
        <f>'RD T1'!T21</f>
        <v>8.1391914764996525</v>
      </c>
      <c r="U22" s="11">
        <f t="shared" si="6"/>
        <v>7.3885096074575127</v>
      </c>
      <c r="W22" s="10" t="str">
        <f>name!D18</f>
        <v>52 Skilled metal, electrical and electronic trades</v>
      </c>
      <c r="X22" s="11">
        <v>0.47580373652054903</v>
      </c>
      <c r="Y22" s="11">
        <v>0.77116455821221264</v>
      </c>
      <c r="Z22" s="11">
        <v>0.61428498971046341</v>
      </c>
      <c r="AA22" s="11">
        <v>1.4222494163916002</v>
      </c>
      <c r="AB22" s="11">
        <v>1.7100128812009698</v>
      </c>
      <c r="AC22" s="11"/>
      <c r="AD22" s="11">
        <f t="shared" si="4"/>
        <v>1.0957278914905064</v>
      </c>
      <c r="AE22" s="11">
        <f>'RD T1'!T50</f>
        <v>0.81606274596124428</v>
      </c>
      <c r="AF22" s="11">
        <f t="shared" si="7"/>
        <v>1.9117906374517508</v>
      </c>
    </row>
    <row r="23" spans="1:32" x14ac:dyDescent="0.2">
      <c r="A23" s="10" t="str">
        <f>name!D19</f>
        <v>53 Skilled construction and building trades</v>
      </c>
      <c r="B23" s="11">
        <v>21.412544320541055</v>
      </c>
      <c r="C23" s="11">
        <v>19.406856351822903</v>
      </c>
      <c r="D23" s="11">
        <v>19.636975370351188</v>
      </c>
      <c r="E23" s="11">
        <v>21.186289972246826</v>
      </c>
      <c r="F23" s="11">
        <v>19.675770158661756</v>
      </c>
      <c r="G23" s="11"/>
      <c r="H23" s="11">
        <f t="shared" si="2"/>
        <v>3.8794788310568151E-2</v>
      </c>
      <c r="I23" s="11">
        <f>'RD T1'!E22</f>
        <v>8.6896845695470457</v>
      </c>
      <c r="J23" s="11">
        <f t="shared" si="5"/>
        <v>8.7284793578576139</v>
      </c>
      <c r="L23" s="10" t="str">
        <f>name!D19</f>
        <v>53 Skilled construction and building trades</v>
      </c>
      <c r="M23" s="11">
        <v>21.155872345405871</v>
      </c>
      <c r="N23" s="11">
        <v>19.040702268898261</v>
      </c>
      <c r="O23" s="11">
        <v>19.141894311137953</v>
      </c>
      <c r="P23" s="11">
        <v>20.66499044535907</v>
      </c>
      <c r="Q23" s="11">
        <v>19.0230619865881</v>
      </c>
      <c r="R23" s="11"/>
      <c r="S23" s="11">
        <f t="shared" si="3"/>
        <v>-0.11883232454985304</v>
      </c>
      <c r="T23" s="11">
        <f>'RD T1'!T22</f>
        <v>8.3920026543645445</v>
      </c>
      <c r="U23" s="11">
        <f t="shared" si="6"/>
        <v>8.2731703298146915</v>
      </c>
      <c r="W23" s="10" t="str">
        <f>name!D19</f>
        <v>53 Skilled construction and building trades</v>
      </c>
      <c r="X23" s="11">
        <v>0.25667197513518292</v>
      </c>
      <c r="Y23" s="11">
        <v>0.36615408292465357</v>
      </c>
      <c r="Z23" s="11">
        <v>0.49508105921324441</v>
      </c>
      <c r="AA23" s="11">
        <v>0.52129952688773973</v>
      </c>
      <c r="AB23" s="11">
        <v>0.65270817207367826</v>
      </c>
      <c r="AC23" s="11"/>
      <c r="AD23" s="11">
        <f t="shared" si="4"/>
        <v>0.15762711286043385</v>
      </c>
      <c r="AE23" s="11">
        <f>'RD T1'!T51</f>
        <v>0.29768191518250242</v>
      </c>
      <c r="AF23" s="11">
        <f t="shared" si="7"/>
        <v>0.45530902804293627</v>
      </c>
    </row>
    <row r="24" spans="1:32" x14ac:dyDescent="0.2">
      <c r="A24" s="10" t="str">
        <f>name!D20</f>
        <v>54 Textiles, printing and other skilled trades</v>
      </c>
      <c r="B24" s="11">
        <v>14.59547142620208</v>
      </c>
      <c r="C24" s="11">
        <v>13.175186683709843</v>
      </c>
      <c r="D24" s="11">
        <v>12.887231400151208</v>
      </c>
      <c r="E24" s="11">
        <v>13.161555447111979</v>
      </c>
      <c r="F24" s="11">
        <v>13.743778512227783</v>
      </c>
      <c r="G24" s="11"/>
      <c r="H24" s="11">
        <f t="shared" si="2"/>
        <v>0.85654711207657463</v>
      </c>
      <c r="I24" s="11">
        <f>'RD T1'!E23</f>
        <v>5.906827086928061</v>
      </c>
      <c r="J24" s="11">
        <f t="shared" si="5"/>
        <v>6.7633741990046357</v>
      </c>
      <c r="L24" s="10" t="str">
        <f>name!D20</f>
        <v>54 Textiles, printing and other skilled trades</v>
      </c>
      <c r="M24" s="11">
        <v>9.0597496226430803</v>
      </c>
      <c r="N24" s="11">
        <v>7.6575119700309129</v>
      </c>
      <c r="O24" s="11">
        <v>7.113914468468737</v>
      </c>
      <c r="P24" s="11">
        <v>7.1787157735074549</v>
      </c>
      <c r="Q24" s="11">
        <v>7.2039626195497259</v>
      </c>
      <c r="R24" s="11"/>
      <c r="S24" s="11">
        <f t="shared" si="3"/>
        <v>9.0048151080988958E-2</v>
      </c>
      <c r="T24" s="11">
        <f>'RD T1'!T23</f>
        <v>2.3171437416594354</v>
      </c>
      <c r="U24" s="11">
        <f t="shared" si="6"/>
        <v>2.4071918927404243</v>
      </c>
      <c r="W24" s="10" t="str">
        <f>name!D20</f>
        <v>54 Textiles, printing and other skilled trades</v>
      </c>
      <c r="X24" s="11">
        <v>5.5357218035589906</v>
      </c>
      <c r="Y24" s="11">
        <v>5.5176747136789261</v>
      </c>
      <c r="Z24" s="11">
        <v>5.7733169316824817</v>
      </c>
      <c r="AA24" s="11">
        <v>5.9828396736045093</v>
      </c>
      <c r="AB24" s="11">
        <v>6.5398158926780754</v>
      </c>
      <c r="AC24" s="11"/>
      <c r="AD24" s="11">
        <f t="shared" si="4"/>
        <v>0.76649896099559367</v>
      </c>
      <c r="AE24" s="11">
        <f>'RD T1'!T52</f>
        <v>3.5896833452686261</v>
      </c>
      <c r="AF24" s="11">
        <f t="shared" si="7"/>
        <v>4.3561823062642198</v>
      </c>
    </row>
    <row r="25" spans="1:32" x14ac:dyDescent="0.2">
      <c r="A25" s="10" t="str">
        <f>name!D21</f>
        <v>61 Caring personal service occupations</v>
      </c>
      <c r="B25" s="11">
        <v>41.001680365487189</v>
      </c>
      <c r="C25" s="11">
        <v>46.556938435281559</v>
      </c>
      <c r="D25" s="11">
        <v>44.921915628084776</v>
      </c>
      <c r="E25" s="11">
        <v>48.651035737894993</v>
      </c>
      <c r="F25" s="11">
        <v>54.265142916645239</v>
      </c>
      <c r="G25" s="11"/>
      <c r="H25" s="11">
        <f t="shared" si="2"/>
        <v>9.3432272885604633</v>
      </c>
      <c r="I25" s="11">
        <f>'RD T1'!E24</f>
        <v>28.652250905144065</v>
      </c>
      <c r="J25" s="11">
        <f t="shared" si="5"/>
        <v>37.995478193704528</v>
      </c>
      <c r="L25" s="10" t="str">
        <f>name!D21</f>
        <v>61 Caring personal service occupations</v>
      </c>
      <c r="M25" s="11">
        <v>6.4124175492115443</v>
      </c>
      <c r="N25" s="11">
        <v>6.7902463170232101</v>
      </c>
      <c r="O25" s="11">
        <v>6.4374159974244636</v>
      </c>
      <c r="P25" s="11">
        <v>7.9655050826709353</v>
      </c>
      <c r="Q25" s="11">
        <v>9.5411852923730596</v>
      </c>
      <c r="R25" s="11"/>
      <c r="S25" s="11">
        <f t="shared" si="3"/>
        <v>3.103769294948596</v>
      </c>
      <c r="T25" s="11">
        <f>'RD T1'!T24</f>
        <v>3.7500418594177645</v>
      </c>
      <c r="U25" s="11">
        <f t="shared" si="6"/>
        <v>6.85381115436636</v>
      </c>
      <c r="W25" s="10" t="str">
        <f>name!D21</f>
        <v>61 Caring personal service occupations</v>
      </c>
      <c r="X25" s="11">
        <v>34.589262816275706</v>
      </c>
      <c r="Y25" s="11">
        <v>39.766692118258355</v>
      </c>
      <c r="Z25" s="11">
        <v>38.484499630660316</v>
      </c>
      <c r="AA25" s="11">
        <v>40.685530655224042</v>
      </c>
      <c r="AB25" s="11">
        <v>44.723957624272181</v>
      </c>
      <c r="AC25" s="11"/>
      <c r="AD25" s="11">
        <f t="shared" si="4"/>
        <v>6.2394579936118646</v>
      </c>
      <c r="AE25" s="11">
        <f>'RD T1'!T53</f>
        <v>24.902209045726305</v>
      </c>
      <c r="AF25" s="11">
        <f t="shared" si="7"/>
        <v>31.14166703933817</v>
      </c>
    </row>
    <row r="26" spans="1:32" x14ac:dyDescent="0.2">
      <c r="A26" s="10" t="str">
        <f>name!D22</f>
        <v>62 Leisure, travel and related personal service occupations</v>
      </c>
      <c r="B26" s="11">
        <v>14.392403210136701</v>
      </c>
      <c r="C26" s="11">
        <v>16.842683897153471</v>
      </c>
      <c r="D26" s="11">
        <v>17.01776697126412</v>
      </c>
      <c r="E26" s="11">
        <v>17.504744839906557</v>
      </c>
      <c r="F26" s="11">
        <v>17.908052336460383</v>
      </c>
      <c r="G26" s="11"/>
      <c r="H26" s="11">
        <f t="shared" si="2"/>
        <v>0.890285365196263</v>
      </c>
      <c r="I26" s="11">
        <f>'RD T1'!E25</f>
        <v>8.9765985987565404</v>
      </c>
      <c r="J26" s="11">
        <f t="shared" si="5"/>
        <v>9.8668839639528034</v>
      </c>
      <c r="L26" s="10" t="str">
        <f>name!D22</f>
        <v>62 Leisure, travel and related personal service occupations</v>
      </c>
      <c r="M26" s="11">
        <v>3.960380827714816</v>
      </c>
      <c r="N26" s="11">
        <v>4.8121872434241704</v>
      </c>
      <c r="O26" s="11">
        <v>4.4607415371097412</v>
      </c>
      <c r="P26" s="11">
        <v>4.6206404916666122</v>
      </c>
      <c r="Q26" s="11">
        <v>5.04760080276872</v>
      </c>
      <c r="R26" s="11"/>
      <c r="S26" s="11">
        <f t="shared" si="3"/>
        <v>0.58685926565897883</v>
      </c>
      <c r="T26" s="11">
        <f>'RD T1'!T25</f>
        <v>2.0477073189746697</v>
      </c>
      <c r="U26" s="11">
        <f t="shared" si="6"/>
        <v>2.6345665846336486</v>
      </c>
      <c r="W26" s="10" t="str">
        <f>name!D22</f>
        <v>62 Leisure, travel and related personal service occupations</v>
      </c>
      <c r="X26" s="11">
        <v>10.432022382421879</v>
      </c>
      <c r="Y26" s="11">
        <v>12.030496653729291</v>
      </c>
      <c r="Z26" s="11">
        <v>12.557025434154378</v>
      </c>
      <c r="AA26" s="11">
        <v>12.884104348239946</v>
      </c>
      <c r="AB26" s="11">
        <v>12.86045153369167</v>
      </c>
      <c r="AC26" s="11"/>
      <c r="AD26" s="11">
        <f t="shared" si="4"/>
        <v>0.30342609953729216</v>
      </c>
      <c r="AE26" s="11">
        <f>'RD T1'!T54</f>
        <v>6.9288912797818698</v>
      </c>
      <c r="AF26" s="11">
        <f t="shared" si="7"/>
        <v>7.232317379319162</v>
      </c>
    </row>
    <row r="27" spans="1:32" x14ac:dyDescent="0.2">
      <c r="A27" s="10" t="str">
        <f>name!D23</f>
        <v>63 Community and civil enforcement occupations</v>
      </c>
      <c r="B27" s="11">
        <v>0.67618683526423695</v>
      </c>
      <c r="C27" s="11">
        <v>0.58081181565073814</v>
      </c>
      <c r="D27" s="11">
        <v>0.77409468201703668</v>
      </c>
      <c r="E27" s="11">
        <v>0.60556217383630695</v>
      </c>
      <c r="F27" s="11">
        <v>0.66783253873382953</v>
      </c>
      <c r="G27" s="11"/>
      <c r="H27" s="11">
        <f t="shared" si="2"/>
        <v>-0.10626214328320716</v>
      </c>
      <c r="I27" s="11">
        <f>'RD T1'!E26</f>
        <v>0.30597542358030572</v>
      </c>
      <c r="J27" s="11">
        <f t="shared" si="5"/>
        <v>0.19971328029709856</v>
      </c>
      <c r="L27" s="10" t="str">
        <f>name!D23</f>
        <v>63 Community and civil enforcement occupations</v>
      </c>
      <c r="M27" s="11">
        <v>0.52061359991601175</v>
      </c>
      <c r="N27" s="11">
        <v>0.39853217096846633</v>
      </c>
      <c r="O27" s="11">
        <v>0.60401605636000189</v>
      </c>
      <c r="P27" s="11">
        <v>0.3864360866378827</v>
      </c>
      <c r="Q27" s="11">
        <v>0.442800403790786</v>
      </c>
      <c r="R27" s="11"/>
      <c r="S27" s="11">
        <f t="shared" si="3"/>
        <v>-0.16121565256921588</v>
      </c>
      <c r="T27" s="11">
        <f>'RD T1'!T26</f>
        <v>0.16938354782374032</v>
      </c>
      <c r="U27" s="11">
        <f t="shared" si="6"/>
        <v>8.1678952545244377E-3</v>
      </c>
      <c r="W27" s="10" t="str">
        <f>name!D23</f>
        <v>63 Community and civil enforcement occupations</v>
      </c>
      <c r="X27" s="11">
        <v>0.15557323534822459</v>
      </c>
      <c r="Y27" s="11">
        <v>0.18227964468227173</v>
      </c>
      <c r="Z27" s="11">
        <v>0.17007862565703433</v>
      </c>
      <c r="AA27" s="11">
        <v>0.21912608719842425</v>
      </c>
      <c r="AB27" s="11">
        <v>0.22503213494304367</v>
      </c>
      <c r="AC27" s="11"/>
      <c r="AD27" s="11">
        <f t="shared" si="4"/>
        <v>5.4953509286009339E-2</v>
      </c>
      <c r="AE27" s="11">
        <f>'RD T1'!T55</f>
        <v>0.13659187575656542</v>
      </c>
      <c r="AF27" s="11">
        <f t="shared" si="7"/>
        <v>0.19154538504257476</v>
      </c>
    </row>
    <row r="28" spans="1:32" x14ac:dyDescent="0.2">
      <c r="A28" s="10" t="str">
        <f>name!D24</f>
        <v>71 Sales occupations</v>
      </c>
      <c r="B28" s="11">
        <v>49.578462071194679</v>
      </c>
      <c r="C28" s="11">
        <v>46.326009265108965</v>
      </c>
      <c r="D28" s="11">
        <v>45.796488760587579</v>
      </c>
      <c r="E28" s="11">
        <v>42.614425349316072</v>
      </c>
      <c r="F28" s="11">
        <v>40.226421882631946</v>
      </c>
      <c r="G28" s="11"/>
      <c r="H28" s="11">
        <f t="shared" si="2"/>
        <v>-5.5700668779556324</v>
      </c>
      <c r="I28" s="11">
        <f>'RD T1'!E27</f>
        <v>19.262525312072214</v>
      </c>
      <c r="J28" s="11">
        <f t="shared" si="5"/>
        <v>13.692458434116581</v>
      </c>
      <c r="L28" s="10" t="str">
        <f>name!D24</f>
        <v>71 Sales occupations</v>
      </c>
      <c r="M28" s="11">
        <v>20.014408690504482</v>
      </c>
      <c r="N28" s="11">
        <v>19.329032330056723</v>
      </c>
      <c r="O28" s="11">
        <v>19.289567257922872</v>
      </c>
      <c r="P28" s="11">
        <v>18.426021998675413</v>
      </c>
      <c r="Q28" s="11">
        <v>18.05906066330175</v>
      </c>
      <c r="R28" s="11"/>
      <c r="S28" s="11">
        <f t="shared" si="3"/>
        <v>-1.2305065946211222</v>
      </c>
      <c r="T28" s="11">
        <f>'RD T1'!T27</f>
        <v>6.1982604531385865</v>
      </c>
      <c r="U28" s="11">
        <f t="shared" si="6"/>
        <v>4.9677538585174643</v>
      </c>
      <c r="W28" s="10" t="str">
        <f>name!D24</f>
        <v>71 Sales occupations</v>
      </c>
      <c r="X28" s="11">
        <v>29.56405338069025</v>
      </c>
      <c r="Y28" s="11">
        <v>26.996976935052189</v>
      </c>
      <c r="Z28" s="11">
        <v>26.50692150266471</v>
      </c>
      <c r="AA28" s="11">
        <v>24.188403350640609</v>
      </c>
      <c r="AB28" s="11">
        <v>22.167361219330232</v>
      </c>
      <c r="AC28" s="11"/>
      <c r="AD28" s="11">
        <f t="shared" si="4"/>
        <v>-4.3395602833344782</v>
      </c>
      <c r="AE28" s="11">
        <f>'RD T1'!T56</f>
        <v>13.064264858933624</v>
      </c>
      <c r="AF28" s="11">
        <f t="shared" si="7"/>
        <v>8.7247045755991461</v>
      </c>
    </row>
    <row r="29" spans="1:32" x14ac:dyDescent="0.2">
      <c r="A29" s="10" t="str">
        <f>name!D25</f>
        <v>72 Customer service occupations</v>
      </c>
      <c r="B29" s="11">
        <v>10.383176748564923</v>
      </c>
      <c r="C29" s="11">
        <v>12.014724614572035</v>
      </c>
      <c r="D29" s="11">
        <v>12.223628604965254</v>
      </c>
      <c r="E29" s="11">
        <v>15.727044808685296</v>
      </c>
      <c r="F29" s="11">
        <v>18.255384495234843</v>
      </c>
      <c r="G29" s="11"/>
      <c r="H29" s="11">
        <f t="shared" si="2"/>
        <v>6.0317558902695882</v>
      </c>
      <c r="I29" s="11">
        <f>'RD T1'!E28</f>
        <v>7.5567243196411056</v>
      </c>
      <c r="J29" s="11">
        <f t="shared" si="5"/>
        <v>13.588480209910694</v>
      </c>
      <c r="L29" s="10" t="str">
        <f>name!D25</f>
        <v>72 Customer service occupations</v>
      </c>
      <c r="M29" s="11">
        <v>3.5937587097979597</v>
      </c>
      <c r="N29" s="11">
        <v>3.509888475633955</v>
      </c>
      <c r="O29" s="11">
        <v>4.1944543516720607</v>
      </c>
      <c r="P29" s="11">
        <v>5.7740836492945098</v>
      </c>
      <c r="Q29" s="11">
        <v>6.7761552091183894</v>
      </c>
      <c r="R29" s="11"/>
      <c r="S29" s="11">
        <f t="shared" si="3"/>
        <v>2.5817008574463287</v>
      </c>
      <c r="T29" s="11">
        <f>'RD T1'!T28</f>
        <v>2.0234337135178095</v>
      </c>
      <c r="U29" s="11">
        <f t="shared" si="6"/>
        <v>4.6051345709641378</v>
      </c>
      <c r="W29" s="10" t="str">
        <f>name!D25</f>
        <v>72 Customer service occupations</v>
      </c>
      <c r="X29" s="11">
        <v>6.7894180387669563</v>
      </c>
      <c r="Y29" s="11">
        <v>8.5048361389380673</v>
      </c>
      <c r="Z29" s="11">
        <v>8.0291742532931796</v>
      </c>
      <c r="AA29" s="11">
        <v>9.9529611593907834</v>
      </c>
      <c r="AB29" s="11">
        <v>11.479229286116473</v>
      </c>
      <c r="AC29" s="11"/>
      <c r="AD29" s="11">
        <f t="shared" si="4"/>
        <v>3.4500550328232933</v>
      </c>
      <c r="AE29" s="11">
        <f>'RD T1'!T57</f>
        <v>5.5332906061232983</v>
      </c>
      <c r="AF29" s="11">
        <f t="shared" si="7"/>
        <v>8.9833456389465915</v>
      </c>
    </row>
    <row r="30" spans="1:32" x14ac:dyDescent="0.2">
      <c r="A30" s="10" t="str">
        <f>name!D26</f>
        <v>81 Process, plant and machine operatives</v>
      </c>
      <c r="B30" s="11">
        <v>15.178958810260694</v>
      </c>
      <c r="C30" s="11">
        <v>15.159395876181144</v>
      </c>
      <c r="D30" s="11">
        <v>13.562131334321109</v>
      </c>
      <c r="E30" s="11">
        <v>17.190409226573077</v>
      </c>
      <c r="F30" s="11">
        <v>17.461077161862729</v>
      </c>
      <c r="G30" s="11"/>
      <c r="H30" s="11">
        <f t="shared" si="2"/>
        <v>3.8989458275416204</v>
      </c>
      <c r="I30" s="11">
        <f>'RD T1'!E29</f>
        <v>6.6674761646721343</v>
      </c>
      <c r="J30" s="11">
        <f t="shared" si="5"/>
        <v>10.566421992213755</v>
      </c>
      <c r="L30" s="10" t="str">
        <f>name!D26</f>
        <v>81 Process, plant and machine operatives</v>
      </c>
      <c r="M30" s="11">
        <v>11.82461334484104</v>
      </c>
      <c r="N30" s="11">
        <v>11.475137254953372</v>
      </c>
      <c r="O30" s="11">
        <v>10.42905890395626</v>
      </c>
      <c r="P30" s="11">
        <v>13.071459571558515</v>
      </c>
      <c r="Q30" s="11">
        <v>13.532975164170583</v>
      </c>
      <c r="R30" s="11"/>
      <c r="S30" s="11">
        <f t="shared" si="3"/>
        <v>3.1039162602143229</v>
      </c>
      <c r="T30" s="11">
        <f>'RD T1'!T29</f>
        <v>4.6923014561960112</v>
      </c>
      <c r="U30" s="11">
        <f t="shared" si="6"/>
        <v>7.7962177164103341</v>
      </c>
      <c r="W30" s="10" t="str">
        <f>name!D26</f>
        <v>81 Process, plant and machine operatives</v>
      </c>
      <c r="X30" s="11">
        <v>3.3543454654196694</v>
      </c>
      <c r="Y30" s="11">
        <v>3.6842586212277735</v>
      </c>
      <c r="Z30" s="11">
        <v>3.1330724303648307</v>
      </c>
      <c r="AA30" s="11">
        <v>4.118949655014549</v>
      </c>
      <c r="AB30" s="11">
        <v>3.9281019976921288</v>
      </c>
      <c r="AC30" s="11"/>
      <c r="AD30" s="11">
        <f t="shared" si="4"/>
        <v>0.79502956732729801</v>
      </c>
      <c r="AE30" s="11">
        <f>'RD T1'!T58</f>
        <v>1.9751747084761209</v>
      </c>
      <c r="AF30" s="11">
        <f t="shared" si="7"/>
        <v>2.7702042758034189</v>
      </c>
    </row>
    <row r="31" spans="1:32" x14ac:dyDescent="0.2">
      <c r="A31" s="10" t="str">
        <f>name!D27</f>
        <v>82 Transport and mobile machine drivers and operatives</v>
      </c>
      <c r="B31" s="11">
        <v>21.89812010154337</v>
      </c>
      <c r="C31" s="11">
        <v>26.663381129465861</v>
      </c>
      <c r="D31" s="11">
        <v>23.762873205197007</v>
      </c>
      <c r="E31" s="11">
        <v>26.377757112035184</v>
      </c>
      <c r="F31" s="11">
        <v>27.214994959449697</v>
      </c>
      <c r="G31" s="11"/>
      <c r="H31" s="11">
        <f t="shared" si="2"/>
        <v>3.4521217542526905</v>
      </c>
      <c r="I31" s="11">
        <f>'RD T1'!E30</f>
        <v>13.907905286666077</v>
      </c>
      <c r="J31" s="11">
        <f t="shared" si="5"/>
        <v>17.360027040918766</v>
      </c>
      <c r="L31" s="10" t="str">
        <f>name!D27</f>
        <v>82 Transport and mobile machine drivers and operatives</v>
      </c>
      <c r="M31" s="11">
        <v>20.004423079669536</v>
      </c>
      <c r="N31" s="11">
        <v>24.610617033716448</v>
      </c>
      <c r="O31" s="11">
        <v>21.79375905147587</v>
      </c>
      <c r="P31" s="11">
        <v>23.417208159745439</v>
      </c>
      <c r="Q31" s="11">
        <v>23.780765798228678</v>
      </c>
      <c r="R31" s="11"/>
      <c r="S31" s="11">
        <f t="shared" si="3"/>
        <v>1.9870067467528081</v>
      </c>
      <c r="T31" s="11">
        <f>'RD T1'!T30</f>
        <v>12.039880311694546</v>
      </c>
      <c r="U31" s="11">
        <f t="shared" si="6"/>
        <v>14.026887058447354</v>
      </c>
      <c r="W31" s="10" t="str">
        <f>name!D27</f>
        <v>82 Transport and mobile machine drivers and operatives</v>
      </c>
      <c r="X31" s="11">
        <v>1.8936970218738258</v>
      </c>
      <c r="Y31" s="11">
        <v>2.052764095749406</v>
      </c>
      <c r="Z31" s="11">
        <v>1.9691141537211634</v>
      </c>
      <c r="AA31" s="11">
        <v>2.9605489522897175</v>
      </c>
      <c r="AB31" s="11">
        <v>3.4342291612209901</v>
      </c>
      <c r="AC31" s="11"/>
      <c r="AD31" s="11">
        <f t="shared" si="4"/>
        <v>1.4651150074998267</v>
      </c>
      <c r="AE31" s="11">
        <f>'RD T1'!T59</f>
        <v>1.8680249749715268</v>
      </c>
      <c r="AF31" s="11">
        <f t="shared" si="7"/>
        <v>3.3331399824713532</v>
      </c>
    </row>
    <row r="32" spans="1:32" x14ac:dyDescent="0.2">
      <c r="A32" s="10" t="str">
        <f>name!D28</f>
        <v>91 Elementary trades and related occupations</v>
      </c>
      <c r="B32" s="11">
        <v>10.993407523001258</v>
      </c>
      <c r="C32" s="11">
        <v>10.497645986642308</v>
      </c>
      <c r="D32" s="11">
        <v>9.5956046855337824</v>
      </c>
      <c r="E32" s="11">
        <v>8.4694528847084118</v>
      </c>
      <c r="F32" s="11">
        <v>8.7010380742893112</v>
      </c>
      <c r="G32" s="11"/>
      <c r="H32" s="11">
        <f t="shared" si="2"/>
        <v>-0.89456661124447123</v>
      </c>
      <c r="I32" s="11">
        <f>'RD T1'!E31</f>
        <v>3.3015608236476019</v>
      </c>
      <c r="J32" s="11">
        <f t="shared" si="5"/>
        <v>2.4069942124031307</v>
      </c>
      <c r="L32" s="10" t="str">
        <f>name!D28</f>
        <v>91 Elementary trades and related occupations</v>
      </c>
      <c r="M32" s="11">
        <v>8.6954044697966815</v>
      </c>
      <c r="N32" s="11">
        <v>8.2587437599323064</v>
      </c>
      <c r="O32" s="11">
        <v>7.8110256182402154</v>
      </c>
      <c r="P32" s="11">
        <v>6.9015465761943275</v>
      </c>
      <c r="Q32" s="11">
        <v>7.1679104692764009</v>
      </c>
      <c r="R32" s="11"/>
      <c r="S32" s="11">
        <f t="shared" si="3"/>
        <v>-0.6431151489638145</v>
      </c>
      <c r="T32" s="11">
        <f>'RD T1'!T31</f>
        <v>2.3233690368331534</v>
      </c>
      <c r="U32" s="11">
        <f t="shared" si="6"/>
        <v>1.6802538878693389</v>
      </c>
      <c r="W32" s="10" t="str">
        <f>name!D28</f>
        <v>91 Elementary trades and related occupations</v>
      </c>
      <c r="X32" s="11">
        <v>2.2980030532045745</v>
      </c>
      <c r="Y32" s="11">
        <v>2.238902226709985</v>
      </c>
      <c r="Z32" s="11">
        <v>1.7845790672935706</v>
      </c>
      <c r="AA32" s="11">
        <v>1.5679063085140819</v>
      </c>
      <c r="AB32" s="11">
        <v>1.5331276050129043</v>
      </c>
      <c r="AC32" s="11"/>
      <c r="AD32" s="11">
        <f t="shared" si="4"/>
        <v>-0.25145146228066628</v>
      </c>
      <c r="AE32" s="11">
        <f>'RD T1'!T60</f>
        <v>0.97819178681444852</v>
      </c>
      <c r="AF32" s="11">
        <f t="shared" si="7"/>
        <v>0.72674032453378223</v>
      </c>
    </row>
    <row r="33" spans="1:32" x14ac:dyDescent="0.2">
      <c r="A33" s="10" t="str">
        <f>name!D29</f>
        <v>92 Elementary administration and service occupations</v>
      </c>
      <c r="B33" s="11">
        <v>73.631522347434242</v>
      </c>
      <c r="C33" s="11">
        <v>80.385789212324042</v>
      </c>
      <c r="D33" s="11">
        <v>73.661465573946913</v>
      </c>
      <c r="E33" s="11">
        <v>75.697950909441275</v>
      </c>
      <c r="F33" s="11">
        <v>72.597948777556823</v>
      </c>
      <c r="G33" s="11"/>
      <c r="H33" s="11">
        <f t="shared" ref="H33" si="8">F33-D33</f>
        <v>-1.0635167963900898</v>
      </c>
      <c r="I33" s="11">
        <f>'RD T1'!E32</f>
        <v>36.281527016366681</v>
      </c>
      <c r="J33" s="11">
        <f>SUM(H33:I33)</f>
        <v>35.218010219976591</v>
      </c>
      <c r="L33" s="10" t="str">
        <f>name!D29</f>
        <v>92 Elementary administration and service occupations</v>
      </c>
      <c r="M33" s="11">
        <v>35.728036597648803</v>
      </c>
      <c r="N33" s="11">
        <v>37.769972188046957</v>
      </c>
      <c r="O33" s="11">
        <v>36.018062022666484</v>
      </c>
      <c r="P33" s="11">
        <v>38.85907651192224</v>
      </c>
      <c r="Q33" s="11">
        <v>37.811547784167395</v>
      </c>
      <c r="R33" s="11"/>
      <c r="S33" s="11">
        <f t="shared" ref="S33" si="9">Q33-O33</f>
        <v>1.7934857615009108</v>
      </c>
      <c r="T33" s="11">
        <f>'RD T1'!T32</f>
        <v>15.321284351167204</v>
      </c>
      <c r="U33" s="11">
        <f t="shared" ref="U33" si="10">SUM(S33:T33)</f>
        <v>17.114770112668115</v>
      </c>
      <c r="W33" s="10" t="str">
        <f>name!D29</f>
        <v>92 Elementary administration and service occupations</v>
      </c>
      <c r="X33" s="11">
        <v>37.903485749785311</v>
      </c>
      <c r="Y33" s="11">
        <v>42.615817024277078</v>
      </c>
      <c r="Z33" s="11">
        <v>37.643403551280407</v>
      </c>
      <c r="AA33" s="11">
        <v>36.838874397519007</v>
      </c>
      <c r="AB33" s="11">
        <v>34.786400993389407</v>
      </c>
      <c r="AC33" s="11"/>
      <c r="AD33" s="11">
        <f t="shared" ref="AD33" si="11">AB33-Z33</f>
        <v>-2.8570025578910005</v>
      </c>
      <c r="AE33" s="11">
        <f>'RD T1'!T61</f>
        <v>20.960242665199484</v>
      </c>
      <c r="AF33" s="11">
        <f t="shared" ref="AF33" si="12">SUM(AD33:AE33)</f>
        <v>18.103240107308483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671.34999999999991</v>
      </c>
      <c r="C35" s="34">
        <f>SUM(C8:C33)</f>
        <v>734.24099999999964</v>
      </c>
      <c r="D35" s="34">
        <f>SUM(D8:D33)</f>
        <v>729.6049999999999</v>
      </c>
      <c r="E35" s="34">
        <f>SUM(E8:E33)</f>
        <v>755.7320000000002</v>
      </c>
      <c r="F35" s="34">
        <f>SUM(F8:F33)</f>
        <v>794.58899999999971</v>
      </c>
      <c r="G35" s="11"/>
      <c r="H35" s="34">
        <f>F35-D35</f>
        <v>64.98399999999981</v>
      </c>
      <c r="I35" s="34">
        <f>SUM(I8:I33)</f>
        <v>367.49387599906578</v>
      </c>
      <c r="J35" s="34">
        <f>SUM(J8:J33)</f>
        <v>432.47787599906576</v>
      </c>
      <c r="L35" s="231" t="str">
        <f>name!D3</f>
        <v>All occupations</v>
      </c>
      <c r="M35" s="34">
        <f>SUM(M8:M33)</f>
        <v>360.87372893671522</v>
      </c>
      <c r="N35" s="34">
        <f>SUM(N8:N33)</f>
        <v>386.49851737946165</v>
      </c>
      <c r="O35" s="34">
        <f>SUM(O8:O33)</f>
        <v>383.75772494496397</v>
      </c>
      <c r="P35" s="34">
        <f>SUM(P8:P33)</f>
        <v>399.07669332164949</v>
      </c>
      <c r="Q35" s="34">
        <f>SUM(Q8:Q33)</f>
        <v>419.56484983556788</v>
      </c>
      <c r="R35" s="11"/>
      <c r="S35" s="34">
        <f>Q35-O35</f>
        <v>35.807124890603916</v>
      </c>
      <c r="T35" s="34">
        <f>SUM(T8:T33)</f>
        <v>162.82629069521229</v>
      </c>
      <c r="U35" s="34">
        <f>SUM(U8:U33)</f>
        <v>198.63341558581624</v>
      </c>
      <c r="W35" s="231" t="str">
        <f>name!D3</f>
        <v>All occupations</v>
      </c>
      <c r="X35" s="34">
        <f>SUM(X8:X33)</f>
        <v>310.4762710632848</v>
      </c>
      <c r="Y35" s="34">
        <f>SUM(Y8:Y33)</f>
        <v>347.74248262053811</v>
      </c>
      <c r="Z35" s="34">
        <f>SUM(Z8:Z33)</f>
        <v>345.84727505503594</v>
      </c>
      <c r="AA35" s="34">
        <f>SUM(AA8:AA33)</f>
        <v>356.6553066783506</v>
      </c>
      <c r="AB35" s="34">
        <f>SUM(AB8:AB33)</f>
        <v>375.02415016443177</v>
      </c>
      <c r="AC35" s="11"/>
      <c r="AD35" s="34">
        <f t="shared" ref="AD35" si="13">AB35-Z35</f>
        <v>29.176875109395837</v>
      </c>
      <c r="AE35" s="34">
        <f>SUM(AE8:AE33)</f>
        <v>204.66758530385354</v>
      </c>
      <c r="AF35" s="34">
        <f>SUM(AF8:AF33)</f>
        <v>233.84446041324938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Hertfordshire (Continued)</v>
      </c>
      <c r="L38" s="19" t="str">
        <f>CONCATENATE(L$1," (Continued)")</f>
        <v>Occupation Table 2.1  Males: Employment Change by Occupation (SOC 2020) and Replacement Demand, 2015-2035, Hertfordshire (Continued)</v>
      </c>
      <c r="W38" s="19" t="str">
        <f>CONCATENATE(W$1," (Continued)")</f>
        <v>Occupation Table 2.2  Females: Employment Change by Occupation (SOC 2020) and Replacement Demand, 2015-2035, Hertfordshire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7.3840780985160688</v>
      </c>
      <c r="C45" s="173">
        <f t="shared" si="20"/>
        <v>8.1952269751139664</v>
      </c>
      <c r="D45" s="173">
        <f t="shared" si="20"/>
        <v>8.4181447317932161</v>
      </c>
      <c r="E45" s="173">
        <f t="shared" si="20"/>
        <v>7.6917386799133265</v>
      </c>
      <c r="F45" s="173">
        <f t="shared" si="20"/>
        <v>8.1388359749837615</v>
      </c>
      <c r="H45" s="68">
        <f t="shared" ref="H45:H70" si="21">IF(D8&gt;0,(H8/D8)*100,0)</f>
        <v>5.2932800444484887</v>
      </c>
      <c r="I45" s="69">
        <f t="shared" ref="I45:I70" si="22">IF(D8&gt;0,I8/D8*100,0)</f>
        <v>50.488700999329225</v>
      </c>
      <c r="J45" s="69">
        <f t="shared" ref="J45:J70" si="23">IF(D8&gt;0,(J8/D8)*100,0)</f>
        <v>55.781981043777719</v>
      </c>
      <c r="L45" t="str">
        <f t="shared" ref="L45:L70" si="24">L8</f>
        <v>11 Corporate managers and directors</v>
      </c>
      <c r="M45" s="173">
        <f t="shared" ref="M45:Q45" si="25">M8/M$35*100</f>
        <v>9.7003197914880346</v>
      </c>
      <c r="N45" s="173">
        <f t="shared" si="25"/>
        <v>10.564144462836515</v>
      </c>
      <c r="O45" s="173">
        <f t="shared" si="25"/>
        <v>10.837941268578726</v>
      </c>
      <c r="P45" s="173">
        <f t="shared" si="25"/>
        <v>9.5956407420600804</v>
      </c>
      <c r="Q45" s="173">
        <f t="shared" si="25"/>
        <v>9.7390441964127668</v>
      </c>
      <c r="S45" s="68">
        <f t="shared" ref="S45:S70" si="26">IF(O8&gt;0,(S8/O8)*100,0)</f>
        <v>-1.7547618944310048</v>
      </c>
      <c r="T45" s="69">
        <f t="shared" ref="T45:T70" si="27">IF(O8&gt;0,T8/O8*100,0)</f>
        <v>44.456409323735421</v>
      </c>
      <c r="U45" s="69">
        <f t="shared" ref="U45:U70" si="28">IF(O8&gt;0,(U8/O8)*100,0)</f>
        <v>42.701647429304415</v>
      </c>
      <c r="W45" t="str">
        <f t="shared" ref="W45:W70" si="29">W8</f>
        <v>11 Corporate managers and directors</v>
      </c>
      <c r="X45" s="173">
        <f t="shared" ref="X45:AB45" si="30">X8/X$35*100</f>
        <v>4.6918569699934496</v>
      </c>
      <c r="Y45" s="173">
        <f t="shared" si="30"/>
        <v>5.5622927132448314</v>
      </c>
      <c r="Z45" s="173">
        <f t="shared" si="30"/>
        <v>5.7330993930993133</v>
      </c>
      <c r="AA45" s="173">
        <f t="shared" si="30"/>
        <v>5.5613822120786187</v>
      </c>
      <c r="AB45" s="173">
        <f t="shared" si="30"/>
        <v>6.348574942900556</v>
      </c>
      <c r="AD45" s="68">
        <f t="shared" ref="AD45:AD70" si="31">IF(Z8&gt;0,(AD8/Z8)*100,0)</f>
        <v>20.077505417991745</v>
      </c>
      <c r="AE45" s="69">
        <f t="shared" ref="AE45:AE70" si="32">IF(Z8&gt;0,AE8/Z8*100,0)</f>
        <v>63.142252216010263</v>
      </c>
      <c r="AF45" s="69">
        <f t="shared" ref="AF45:AF70" si="33">IF(Z8&gt;0,(AF8/Z8)*100,0)</f>
        <v>83.219757634002008</v>
      </c>
    </row>
    <row r="46" spans="1:32" x14ac:dyDescent="0.2">
      <c r="A46" t="str">
        <f t="shared" si="19"/>
        <v>12 Other managers and proprietors</v>
      </c>
      <c r="B46" s="173">
        <f t="shared" si="20"/>
        <v>3.4418499646420275</v>
      </c>
      <c r="C46" s="173">
        <f t="shared" si="20"/>
        <v>3.4478634950177813</v>
      </c>
      <c r="D46" s="173">
        <f t="shared" si="20"/>
        <v>3.4964423979884431</v>
      </c>
      <c r="E46" s="173">
        <f t="shared" si="20"/>
        <v>4.2311268216030244</v>
      </c>
      <c r="F46" s="173">
        <f t="shared" si="20"/>
        <v>4.6943895709297534</v>
      </c>
      <c r="H46" s="68">
        <f t="shared" si="21"/>
        <v>46.22024136396945</v>
      </c>
      <c r="I46" s="69">
        <f t="shared" si="22"/>
        <v>73.751968907280045</v>
      </c>
      <c r="J46" s="69">
        <f t="shared" si="23"/>
        <v>119.97221027124949</v>
      </c>
      <c r="L46" t="str">
        <f t="shared" si="24"/>
        <v>12 Other managers and proprietors</v>
      </c>
      <c r="M46" s="173">
        <f t="shared" ref="M46:Q46" si="34">M9/M$35*100</f>
        <v>3.8079574127144551</v>
      </c>
      <c r="N46" s="173">
        <f t="shared" si="34"/>
        <v>3.7111969621586764</v>
      </c>
      <c r="O46" s="173">
        <f t="shared" si="34"/>
        <v>3.7868696556242676</v>
      </c>
      <c r="P46" s="173">
        <f t="shared" si="34"/>
        <v>4.7029836546314225</v>
      </c>
      <c r="Q46" s="173">
        <f t="shared" si="34"/>
        <v>5.1436310248201336</v>
      </c>
      <c r="S46" s="68">
        <f t="shared" si="26"/>
        <v>48.50169691361161</v>
      </c>
      <c r="T46" s="69">
        <f t="shared" si="27"/>
        <v>67.625650259778482</v>
      </c>
      <c r="U46" s="69">
        <f t="shared" si="28"/>
        <v>116.12734717339011</v>
      </c>
      <c r="W46" t="str">
        <f t="shared" si="29"/>
        <v>12 Other managers and proprietors</v>
      </c>
      <c r="X46" s="173">
        <f t="shared" ref="X46:AB46" si="35">X9/X$35*100</f>
        <v>3.0163148359027616</v>
      </c>
      <c r="Y46" s="173">
        <f t="shared" si="35"/>
        <v>3.1551814106794946</v>
      </c>
      <c r="Z46" s="173">
        <f t="shared" si="35"/>
        <v>3.1741796199035326</v>
      </c>
      <c r="AA46" s="173">
        <f t="shared" si="35"/>
        <v>3.7031462725402182</v>
      </c>
      <c r="AB46" s="173">
        <f t="shared" si="35"/>
        <v>4.1917928100043946</v>
      </c>
      <c r="AD46" s="68">
        <f t="shared" si="31"/>
        <v>43.200055696002153</v>
      </c>
      <c r="AE46" s="69">
        <f t="shared" si="32"/>
        <v>81.861975599933004</v>
      </c>
      <c r="AF46" s="69">
        <f t="shared" si="33"/>
        <v>125.06203129593514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6.9728408677380189</v>
      </c>
      <c r="C47" s="173">
        <f t="shared" si="20"/>
        <v>7.399623114405478</v>
      </c>
      <c r="D47" s="173">
        <f t="shared" si="20"/>
        <v>7.6758044845538445</v>
      </c>
      <c r="E47" s="173">
        <f t="shared" si="20"/>
        <v>7.8984692564620564</v>
      </c>
      <c r="F47" s="173">
        <f t="shared" si="20"/>
        <v>8.4003904702328125</v>
      </c>
      <c r="H47" s="68">
        <f t="shared" si="21"/>
        <v>19.187391917005936</v>
      </c>
      <c r="I47" s="69">
        <f t="shared" si="22"/>
        <v>40.913628869480888</v>
      </c>
      <c r="J47" s="69">
        <f t="shared" si="23"/>
        <v>60.101020786486814</v>
      </c>
      <c r="L47" t="str">
        <f t="shared" si="24"/>
        <v>21 Science, research, engineering and technology professionals</v>
      </c>
      <c r="M47" s="173">
        <f t="shared" ref="M47:Q47" si="36">M10/M$35*100</f>
        <v>10.474790330904405</v>
      </c>
      <c r="N47" s="173">
        <f t="shared" si="36"/>
        <v>11.496924890443831</v>
      </c>
      <c r="O47" s="173">
        <f t="shared" si="36"/>
        <v>11.445477859112167</v>
      </c>
      <c r="P47" s="173">
        <f t="shared" si="36"/>
        <v>11.382330572337155</v>
      </c>
      <c r="Q47" s="173">
        <f t="shared" si="36"/>
        <v>11.818803514320321</v>
      </c>
      <c r="S47" s="68">
        <f t="shared" si="26"/>
        <v>12.89677838728741</v>
      </c>
      <c r="T47" s="69">
        <f t="shared" si="27"/>
        <v>34.813152502546096</v>
      </c>
      <c r="U47" s="69">
        <f t="shared" si="28"/>
        <v>47.709930889833508</v>
      </c>
      <c r="W47" t="str">
        <f t="shared" si="29"/>
        <v>21 Science, research, engineering and technology professionals</v>
      </c>
      <c r="X47" s="173">
        <f t="shared" ref="X47:AB47" si="37">X10/X$35*100</f>
        <v>2.9024442574180616</v>
      </c>
      <c r="Y47" s="173">
        <f t="shared" si="37"/>
        <v>2.8456754639451134</v>
      </c>
      <c r="Z47" s="173">
        <f t="shared" si="37"/>
        <v>3.4929139940160767</v>
      </c>
      <c r="AA47" s="173">
        <f t="shared" si="37"/>
        <v>4.0002296175254148</v>
      </c>
      <c r="AB47" s="173">
        <f t="shared" si="37"/>
        <v>4.5759808825044592</v>
      </c>
      <c r="AD47" s="68">
        <f t="shared" si="31"/>
        <v>42.059795983978596</v>
      </c>
      <c r="AE47" s="69">
        <f t="shared" si="32"/>
        <v>63.094702274541362</v>
      </c>
      <c r="AF47" s="69">
        <f t="shared" si="33"/>
        <v>105.15449825851995</v>
      </c>
    </row>
    <row r="48" spans="1:32" x14ac:dyDescent="0.2">
      <c r="A48" t="str">
        <f t="shared" si="19"/>
        <v>22 Health professionals</v>
      </c>
      <c r="B48" s="173">
        <f t="shared" si="20"/>
        <v>2.9120956567844636</v>
      </c>
      <c r="C48" s="173">
        <f t="shared" si="20"/>
        <v>3.3511231814951041</v>
      </c>
      <c r="D48" s="173">
        <f t="shared" si="20"/>
        <v>3.3000649293289781</v>
      </c>
      <c r="E48" s="173">
        <f t="shared" si="20"/>
        <v>3.429853732018886</v>
      </c>
      <c r="F48" s="173">
        <f t="shared" si="20"/>
        <v>3.6150721665409198</v>
      </c>
      <c r="H48" s="68">
        <f t="shared" si="21"/>
        <v>19.302414606216985</v>
      </c>
      <c r="I48" s="69">
        <f t="shared" si="22"/>
        <v>58.842552042080101</v>
      </c>
      <c r="J48" s="69">
        <f t="shared" si="23"/>
        <v>78.144966648297071</v>
      </c>
      <c r="L48" t="str">
        <f t="shared" si="24"/>
        <v>22 Health professionals</v>
      </c>
      <c r="M48" s="173">
        <f t="shared" ref="M48:Q48" si="38">M11/M$35*100</f>
        <v>1.5786696804224325</v>
      </c>
      <c r="N48" s="173">
        <f t="shared" si="38"/>
        <v>1.7506340426038813</v>
      </c>
      <c r="O48" s="173">
        <f t="shared" si="38"/>
        <v>1.7520249109286019</v>
      </c>
      <c r="P48" s="173">
        <f t="shared" si="38"/>
        <v>1.8356114054975725</v>
      </c>
      <c r="Q48" s="173">
        <f t="shared" si="38"/>
        <v>1.9607428265925777</v>
      </c>
      <c r="S48" s="68">
        <f t="shared" si="26"/>
        <v>22.355169792797639</v>
      </c>
      <c r="T48" s="69">
        <f t="shared" si="27"/>
        <v>42.803087721850105</v>
      </c>
      <c r="U48" s="69">
        <f t="shared" si="28"/>
        <v>65.158257514647758</v>
      </c>
      <c r="W48" t="str">
        <f t="shared" si="29"/>
        <v>22 Health professionals</v>
      </c>
      <c r="X48" s="173">
        <f t="shared" ref="X48:AB48" si="39">X11/X$35*100</f>
        <v>4.4619674157530049</v>
      </c>
      <c r="Y48" s="173">
        <f t="shared" si="39"/>
        <v>5.1299874565810981</v>
      </c>
      <c r="Z48" s="173">
        <f t="shared" si="39"/>
        <v>5.0177951485147556</v>
      </c>
      <c r="AA48" s="173">
        <f t="shared" si="39"/>
        <v>5.213718836808475</v>
      </c>
      <c r="AB48" s="173">
        <f t="shared" si="39"/>
        <v>5.4658821498171131</v>
      </c>
      <c r="AD48" s="68">
        <f t="shared" si="31"/>
        <v>18.119666939542778</v>
      </c>
      <c r="AE48" s="69">
        <f t="shared" si="32"/>
        <v>65.056820085205459</v>
      </c>
      <c r="AF48" s="69">
        <f t="shared" si="33"/>
        <v>83.176487024748241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3.9617621649379711</v>
      </c>
      <c r="C49" s="173">
        <f t="shared" si="20"/>
        <v>4.1272640977475232</v>
      </c>
      <c r="D49" s="173">
        <f t="shared" si="20"/>
        <v>4.3182922722512789</v>
      </c>
      <c r="E49" s="173">
        <f t="shared" si="20"/>
        <v>4.3446661467587973</v>
      </c>
      <c r="F49" s="173">
        <f t="shared" si="20"/>
        <v>4.4916042118717154</v>
      </c>
      <c r="H49" s="68">
        <f t="shared" si="21"/>
        <v>13.277640488581779</v>
      </c>
      <c r="I49" s="69">
        <f t="shared" si="22"/>
        <v>53.959092210215033</v>
      </c>
      <c r="J49" s="69">
        <f t="shared" si="23"/>
        <v>67.236732698796814</v>
      </c>
      <c r="L49" t="str">
        <f t="shared" si="24"/>
        <v>23 Teaching and other educational professionals</v>
      </c>
      <c r="M49" s="173">
        <f t="shared" ref="M49:Q49" si="40">M12/M$35*100</f>
        <v>2.6477210612047513</v>
      </c>
      <c r="N49" s="173">
        <f t="shared" si="40"/>
        <v>2.5013449445078844</v>
      </c>
      <c r="O49" s="173">
        <f t="shared" si="40"/>
        <v>2.7014755988039236</v>
      </c>
      <c r="P49" s="173">
        <f t="shared" si="40"/>
        <v>2.8228610596095356</v>
      </c>
      <c r="Q49" s="173">
        <f t="shared" si="40"/>
        <v>2.9118175680478831</v>
      </c>
      <c r="S49" s="68">
        <f t="shared" si="26"/>
        <v>17.843349718738661</v>
      </c>
      <c r="T49" s="69">
        <f t="shared" si="27"/>
        <v>46.386675815229232</v>
      </c>
      <c r="U49" s="69">
        <f t="shared" si="28"/>
        <v>64.23002553396789</v>
      </c>
      <c r="W49" t="str">
        <f t="shared" si="29"/>
        <v>23 Teaching and other educational professionals</v>
      </c>
      <c r="X49" s="173">
        <f t="shared" ref="X49:AB49" si="41">X12/X$35*100</f>
        <v>5.4891024394662855</v>
      </c>
      <c r="Y49" s="173">
        <f t="shared" si="41"/>
        <v>5.9343925721586546</v>
      </c>
      <c r="Z49" s="173">
        <f t="shared" si="41"/>
        <v>6.1123381792387077</v>
      </c>
      <c r="AA49" s="173">
        <f t="shared" si="41"/>
        <v>6.0474781635369483</v>
      </c>
      <c r="AB49" s="173">
        <f t="shared" si="41"/>
        <v>6.2590182456014336</v>
      </c>
      <c r="AD49" s="68">
        <f t="shared" si="31"/>
        <v>11.038534266013828</v>
      </c>
      <c r="AE49" s="69">
        <f t="shared" si="32"/>
        <v>57.672741900802919</v>
      </c>
      <c r="AF49" s="69">
        <f t="shared" si="33"/>
        <v>68.711276166816745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6.1521131594646086</v>
      </c>
      <c r="C50" s="173">
        <f t="shared" si="20"/>
        <v>6.7498479815235033</v>
      </c>
      <c r="D50" s="173">
        <f t="shared" si="20"/>
        <v>7.2728385708626542</v>
      </c>
      <c r="E50" s="173">
        <f t="shared" si="20"/>
        <v>7.9521594683744423</v>
      </c>
      <c r="F50" s="173">
        <f t="shared" si="20"/>
        <v>8.589766741925466</v>
      </c>
      <c r="H50" s="68">
        <f t="shared" si="21"/>
        <v>28.627008576977953</v>
      </c>
      <c r="I50" s="69">
        <f t="shared" si="22"/>
        <v>55.67343627824819</v>
      </c>
      <c r="J50" s="69">
        <f t="shared" si="23"/>
        <v>84.300444855226132</v>
      </c>
      <c r="L50" t="str">
        <f t="shared" si="24"/>
        <v>24 Business, media and public service professionals</v>
      </c>
      <c r="M50" s="173">
        <f t="shared" ref="M50:Q50" si="42">M13/M$35*100</f>
        <v>6.9940038585042688</v>
      </c>
      <c r="N50" s="173">
        <f t="shared" si="42"/>
        <v>7.5887774686672582</v>
      </c>
      <c r="O50" s="173">
        <f t="shared" si="42"/>
        <v>8.0400984364327179</v>
      </c>
      <c r="P50" s="173">
        <f t="shared" si="42"/>
        <v>8.8431072351764186</v>
      </c>
      <c r="Q50" s="173">
        <f t="shared" si="42"/>
        <v>9.285687415632756</v>
      </c>
      <c r="S50" s="68">
        <f t="shared" si="26"/>
        <v>26.268394958719121</v>
      </c>
      <c r="T50" s="69">
        <f t="shared" si="27"/>
        <v>49.389924498415304</v>
      </c>
      <c r="U50" s="69">
        <f t="shared" si="28"/>
        <v>75.658319457134425</v>
      </c>
      <c r="W50" t="str">
        <f t="shared" si="29"/>
        <v>24 Business, media and public service professionals</v>
      </c>
      <c r="X50" s="173">
        <f t="shared" ref="X50:AB50" si="43">X13/X$35*100</f>
        <v>5.1735641873350806</v>
      </c>
      <c r="Y50" s="173">
        <f t="shared" si="43"/>
        <v>5.8174194771788423</v>
      </c>
      <c r="Z50" s="173">
        <f t="shared" si="43"/>
        <v>6.4214746258788731</v>
      </c>
      <c r="AA50" s="173">
        <f t="shared" si="43"/>
        <v>6.9552403645791001</v>
      </c>
      <c r="AB50" s="173">
        <f t="shared" si="43"/>
        <v>7.8111932745009076</v>
      </c>
      <c r="AD50" s="68">
        <f t="shared" si="31"/>
        <v>31.903855617556619</v>
      </c>
      <c r="AE50" s="69">
        <f t="shared" si="32"/>
        <v>64.403186170639501</v>
      </c>
      <c r="AF50" s="69">
        <f t="shared" si="33"/>
        <v>96.30704178819613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1.8705102660132269</v>
      </c>
      <c r="C51" s="173">
        <f t="shared" si="20"/>
        <v>2.0419279178737613</v>
      </c>
      <c r="D51" s="173">
        <f t="shared" si="20"/>
        <v>2.2441620138140661</v>
      </c>
      <c r="E51" s="173">
        <f t="shared" si="20"/>
        <v>1.9465685153044057</v>
      </c>
      <c r="F51" s="173">
        <f t="shared" si="20"/>
        <v>2.026752693806694</v>
      </c>
      <c r="H51" s="68">
        <f t="shared" si="21"/>
        <v>-1.6439001954724004</v>
      </c>
      <c r="I51" s="69">
        <f t="shared" si="22"/>
        <v>38.800278572188958</v>
      </c>
      <c r="J51" s="69">
        <f t="shared" si="23"/>
        <v>37.156378376716553</v>
      </c>
      <c r="L51" t="str">
        <f t="shared" si="24"/>
        <v>31 Science, engineering and technology associate professionals</v>
      </c>
      <c r="M51" s="173">
        <f t="shared" ref="M51:Q51" si="44">M14/M$35*100</f>
        <v>2.5009579737379091</v>
      </c>
      <c r="N51" s="173">
        <f t="shared" si="44"/>
        <v>2.9056718430403312</v>
      </c>
      <c r="O51" s="173">
        <f t="shared" si="44"/>
        <v>3.0749356560781664</v>
      </c>
      <c r="P51" s="173">
        <f t="shared" si="44"/>
        <v>2.4959421396500718</v>
      </c>
      <c r="Q51" s="173">
        <f t="shared" si="44"/>
        <v>2.4907511770684385</v>
      </c>
      <c r="S51" s="68">
        <f t="shared" si="26"/>
        <v>-11.440271220360032</v>
      </c>
      <c r="T51" s="69">
        <f t="shared" si="27"/>
        <v>32.408243275463107</v>
      </c>
      <c r="U51" s="69">
        <f t="shared" si="28"/>
        <v>20.967972055103072</v>
      </c>
      <c r="W51" t="str">
        <f t="shared" si="29"/>
        <v>31 Science, engineering and technology associate professionals</v>
      </c>
      <c r="X51" s="173">
        <f t="shared" ref="X51:AB51" si="45">X14/X$35*100</f>
        <v>1.1377263582219714</v>
      </c>
      <c r="Y51" s="173">
        <f t="shared" si="45"/>
        <v>1.0819193967501493</v>
      </c>
      <c r="Z51" s="173">
        <f t="shared" si="45"/>
        <v>1.3223221558918687</v>
      </c>
      <c r="AA51" s="173">
        <f t="shared" si="45"/>
        <v>1.3318511529192034</v>
      </c>
      <c r="AB51" s="173">
        <f t="shared" si="45"/>
        <v>1.5076462472797501</v>
      </c>
      <c r="AD51" s="68">
        <f t="shared" si="31"/>
        <v>23.633753252525509</v>
      </c>
      <c r="AE51" s="69">
        <f t="shared" si="32"/>
        <v>55.29369768091037</v>
      </c>
      <c r="AF51" s="69">
        <f t="shared" si="33"/>
        <v>78.927450933435878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1.2523861334533184</v>
      </c>
      <c r="C52" s="173">
        <f t="shared" si="20"/>
        <v>1.4085962554408624</v>
      </c>
      <c r="D52" s="173">
        <f t="shared" si="20"/>
        <v>1.4362534508150742</v>
      </c>
      <c r="E52" s="173">
        <f t="shared" si="20"/>
        <v>1.3981830062145499</v>
      </c>
      <c r="F52" s="173">
        <f t="shared" si="20"/>
        <v>1.4772187604989466</v>
      </c>
      <c r="H52" s="68">
        <f t="shared" si="21"/>
        <v>12.013012226905881</v>
      </c>
      <c r="I52" s="69">
        <f t="shared" si="22"/>
        <v>61.252817783800829</v>
      </c>
      <c r="J52" s="69">
        <f t="shared" si="23"/>
        <v>73.265830010706708</v>
      </c>
      <c r="L52" t="str">
        <f t="shared" si="24"/>
        <v>32 Health and social care associate professionals</v>
      </c>
      <c r="M52" s="173">
        <f t="shared" ref="M52:Q52" si="46">M15/M$35*100</f>
        <v>0.48680686344849489</v>
      </c>
      <c r="N52" s="173">
        <f t="shared" si="46"/>
        <v>0.47570178106954725</v>
      </c>
      <c r="O52" s="173">
        <f t="shared" si="46"/>
        <v>0.49997577434331353</v>
      </c>
      <c r="P52" s="173">
        <f t="shared" si="46"/>
        <v>0.43156142094093791</v>
      </c>
      <c r="Q52" s="173">
        <f t="shared" si="46"/>
        <v>0.44099378679351003</v>
      </c>
      <c r="S52" s="68">
        <f t="shared" si="26"/>
        <v>-3.5670450029692451</v>
      </c>
      <c r="T52" s="69">
        <f t="shared" si="27"/>
        <v>43.733550271841345</v>
      </c>
      <c r="U52" s="69">
        <f t="shared" si="28"/>
        <v>40.1665052688721</v>
      </c>
      <c r="W52" t="str">
        <f t="shared" si="29"/>
        <v>32 Health and social care associate professionals</v>
      </c>
      <c r="X52" s="173">
        <f t="shared" ref="X52:AB52" si="47">X15/X$35*100</f>
        <v>2.1422365719977012</v>
      </c>
      <c r="Y52" s="173">
        <f t="shared" si="47"/>
        <v>2.4454621813376867</v>
      </c>
      <c r="Z52" s="173">
        <f t="shared" si="47"/>
        <v>2.4751622899330998</v>
      </c>
      <c r="AA52" s="173">
        <f t="shared" si="47"/>
        <v>2.4797767431394213</v>
      </c>
      <c r="AB52" s="173">
        <f t="shared" si="47"/>
        <v>2.63651363603686</v>
      </c>
      <c r="AD52" s="68">
        <f t="shared" si="31"/>
        <v>15.505115696236761</v>
      </c>
      <c r="AE52" s="69">
        <f t="shared" si="32"/>
        <v>65.179574531608992</v>
      </c>
      <c r="AF52" s="69">
        <f t="shared" si="33"/>
        <v>80.684690227845763</v>
      </c>
    </row>
    <row r="53" spans="1:32" x14ac:dyDescent="0.2">
      <c r="A53" t="str">
        <f t="shared" si="19"/>
        <v>33 Protective service occupations</v>
      </c>
      <c r="B53" s="173">
        <f t="shared" si="20"/>
        <v>0.93691727053646956</v>
      </c>
      <c r="C53" s="173">
        <f t="shared" si="20"/>
        <v>0.82554170293583462</v>
      </c>
      <c r="D53" s="173">
        <f t="shared" si="20"/>
        <v>0.89634299632300585</v>
      </c>
      <c r="E53" s="173">
        <f t="shared" si="20"/>
        <v>1.0784491862438796</v>
      </c>
      <c r="F53" s="173">
        <f t="shared" si="20"/>
        <v>1.2300931559482169</v>
      </c>
      <c r="H53" s="68">
        <f t="shared" si="21"/>
        <v>49.457777463184684</v>
      </c>
      <c r="I53" s="69">
        <f t="shared" si="22"/>
        <v>45.80034199020654</v>
      </c>
      <c r="J53" s="69">
        <f t="shared" si="23"/>
        <v>95.258119453391217</v>
      </c>
      <c r="L53" t="str">
        <f t="shared" si="24"/>
        <v>33 Protective service occupations</v>
      </c>
      <c r="M53" s="173">
        <f t="shared" ref="M53:Q53" si="48">M16/M$35*100</f>
        <v>1.3201553731201561</v>
      </c>
      <c r="N53" s="173">
        <f t="shared" si="48"/>
        <v>1.1514824254590297</v>
      </c>
      <c r="O53" s="173">
        <f t="shared" si="48"/>
        <v>1.2269789154885151</v>
      </c>
      <c r="P53" s="173">
        <f t="shared" si="48"/>
        <v>1.4081953818134467</v>
      </c>
      <c r="Q53" s="173">
        <f t="shared" si="48"/>
        <v>1.4982863574534229</v>
      </c>
      <c r="S53" s="68">
        <f t="shared" si="26"/>
        <v>33.505664064314963</v>
      </c>
      <c r="T53" s="69">
        <f t="shared" si="27"/>
        <v>34.059141423989132</v>
      </c>
      <c r="U53" s="69">
        <f t="shared" si="28"/>
        <v>67.564805488304088</v>
      </c>
      <c r="W53" t="str">
        <f t="shared" si="29"/>
        <v>33 Protective service occupations</v>
      </c>
      <c r="X53" s="173">
        <f t="shared" ref="X53:AB53" si="49">X16/X$35*100</f>
        <v>0.49147078705362446</v>
      </c>
      <c r="Y53" s="173">
        <f t="shared" si="49"/>
        <v>0.46327476028485126</v>
      </c>
      <c r="Z53" s="173">
        <f t="shared" si="49"/>
        <v>0.52946403767326367</v>
      </c>
      <c r="AA53" s="173">
        <f t="shared" si="49"/>
        <v>0.70948223440212554</v>
      </c>
      <c r="AB53" s="173">
        <f t="shared" si="49"/>
        <v>0.93004730485538611</v>
      </c>
      <c r="AD53" s="68">
        <f t="shared" si="31"/>
        <v>90.477397524371483</v>
      </c>
      <c r="AE53" s="69">
        <f t="shared" si="32"/>
        <v>75.991926907259639</v>
      </c>
      <c r="AF53" s="69">
        <f t="shared" si="33"/>
        <v>166.46932443163115</v>
      </c>
    </row>
    <row r="54" spans="1:32" x14ac:dyDescent="0.2">
      <c r="A54" t="str">
        <f t="shared" si="19"/>
        <v>34 Culture, media and sports occupations</v>
      </c>
      <c r="B54" s="173">
        <f t="shared" si="20"/>
        <v>2.2151335392063376</v>
      </c>
      <c r="C54" s="173">
        <f t="shared" si="20"/>
        <v>2.1322159383125459</v>
      </c>
      <c r="D54" s="173">
        <f t="shared" si="20"/>
        <v>2.5004878253708154</v>
      </c>
      <c r="E54" s="173">
        <f t="shared" si="20"/>
        <v>2.3249135212330501</v>
      </c>
      <c r="F54" s="173">
        <f t="shared" si="20"/>
        <v>2.4509391856352187</v>
      </c>
      <c r="H54" s="68">
        <f t="shared" si="21"/>
        <v>6.7486860333026231</v>
      </c>
      <c r="I54" s="69">
        <f t="shared" si="22"/>
        <v>46.090871153775034</v>
      </c>
      <c r="J54" s="69">
        <f t="shared" si="23"/>
        <v>52.839557187077659</v>
      </c>
      <c r="L54" t="str">
        <f t="shared" si="24"/>
        <v>34 Culture, media and sports occupations</v>
      </c>
      <c r="M54" s="173">
        <f t="shared" ref="M54:Q54" si="50">M17/M$35*100</f>
        <v>2.2653030391960409</v>
      </c>
      <c r="N54" s="173">
        <f t="shared" si="50"/>
        <v>2.344842826967795</v>
      </c>
      <c r="O54" s="173">
        <f t="shared" si="50"/>
        <v>2.5871948127320468</v>
      </c>
      <c r="P54" s="173">
        <f t="shared" si="50"/>
        <v>2.4443279757134921</v>
      </c>
      <c r="Q54" s="173">
        <f t="shared" si="50"/>
        <v>2.5918225801428583</v>
      </c>
      <c r="S54" s="68">
        <f t="shared" si="26"/>
        <v>9.5262209988263571</v>
      </c>
      <c r="T54" s="69">
        <f t="shared" si="27"/>
        <v>41.529022737500419</v>
      </c>
      <c r="U54" s="69">
        <f t="shared" si="28"/>
        <v>51.05524373632678</v>
      </c>
      <c r="W54" t="str">
        <f t="shared" si="29"/>
        <v>34 Culture, media and sports occupations</v>
      </c>
      <c r="X54" s="173">
        <f t="shared" ref="X54:AB54" si="51">X17/X$35*100</f>
        <v>2.1568203725408965</v>
      </c>
      <c r="Y54" s="173">
        <f t="shared" si="51"/>
        <v>1.8958917003276829</v>
      </c>
      <c r="Z54" s="173">
        <f t="shared" si="51"/>
        <v>2.4042763510971432</v>
      </c>
      <c r="AA54" s="173">
        <f t="shared" si="51"/>
        <v>2.19129564218705</v>
      </c>
      <c r="AB54" s="173">
        <f t="shared" si="51"/>
        <v>2.2933234154641386</v>
      </c>
      <c r="AD54" s="68">
        <f t="shared" si="31"/>
        <v>3.4322085382388416</v>
      </c>
      <c r="AE54" s="69">
        <f t="shared" si="32"/>
        <v>51.537883629318905</v>
      </c>
      <c r="AF54" s="69">
        <f t="shared" si="33"/>
        <v>54.970092167557752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6.2750043967794449</v>
      </c>
      <c r="C55" s="173">
        <f t="shared" si="52"/>
        <v>6.4092335339894317</v>
      </c>
      <c r="D55" s="173">
        <f t="shared" si="52"/>
        <v>6.629709303544014</v>
      </c>
      <c r="E55" s="173">
        <f t="shared" si="52"/>
        <v>6.2410222105412254</v>
      </c>
      <c r="F55" s="173">
        <f t="shared" si="52"/>
        <v>6.29470911177118</v>
      </c>
      <c r="H55" s="68">
        <f t="shared" si="21"/>
        <v>3.4036636665889248</v>
      </c>
      <c r="I55" s="69">
        <f t="shared" si="22"/>
        <v>45.952163194455309</v>
      </c>
      <c r="J55" s="69">
        <f t="shared" si="23"/>
        <v>49.355826861044235</v>
      </c>
      <c r="L55" t="str">
        <f t="shared" si="24"/>
        <v>35 Business and public service associate professionals</v>
      </c>
      <c r="M55" s="173">
        <f t="shared" ref="M55:Q55" si="53">M18/M$35*100</f>
        <v>6.3709400927243269</v>
      </c>
      <c r="N55" s="173">
        <f t="shared" si="53"/>
        <v>6.4888126945089439</v>
      </c>
      <c r="O55" s="173">
        <f t="shared" si="53"/>
        <v>6.7681182763432517</v>
      </c>
      <c r="P55" s="173">
        <f t="shared" si="53"/>
        <v>6.1444481370059973</v>
      </c>
      <c r="Q55" s="173">
        <f t="shared" si="53"/>
        <v>5.8934904688444121</v>
      </c>
      <c r="S55" s="68">
        <f t="shared" si="26"/>
        <v>-4.7978816634039507</v>
      </c>
      <c r="T55" s="69">
        <f t="shared" si="27"/>
        <v>36.824851878477851</v>
      </c>
      <c r="U55" s="69">
        <f t="shared" si="28"/>
        <v>32.026970215073909</v>
      </c>
      <c r="W55" t="str">
        <f t="shared" si="29"/>
        <v>35 Business and public service associate professionals</v>
      </c>
      <c r="X55" s="173">
        <f t="shared" ref="X55:AB55" si="54">X18/X$35*100</f>
        <v>6.1634961252609761</v>
      </c>
      <c r="Y55" s="173">
        <f t="shared" si="54"/>
        <v>6.3207852451197244</v>
      </c>
      <c r="Z55" s="173">
        <f t="shared" si="54"/>
        <v>6.4761284707762838</v>
      </c>
      <c r="AA55" s="173">
        <f t="shared" si="54"/>
        <v>6.3490830222139234</v>
      </c>
      <c r="AB55" s="173">
        <f t="shared" si="54"/>
        <v>6.7435795101094973</v>
      </c>
      <c r="AD55" s="68">
        <f t="shared" si="31"/>
        <v>12.914549012867674</v>
      </c>
      <c r="AE55" s="69">
        <f t="shared" si="32"/>
        <v>56.53660892428595</v>
      </c>
      <c r="AF55" s="69">
        <f t="shared" si="33"/>
        <v>69.451157937153624</v>
      </c>
    </row>
    <row r="56" spans="1:32" x14ac:dyDescent="0.2">
      <c r="A56" t="str">
        <f t="shared" si="19"/>
        <v>41 Administrative occupations</v>
      </c>
      <c r="B56" s="173">
        <f t="shared" si="52"/>
        <v>8.6017669826398109</v>
      </c>
      <c r="C56" s="173">
        <f t="shared" si="52"/>
        <v>8.0491261591387495</v>
      </c>
      <c r="D56" s="173">
        <f t="shared" si="52"/>
        <v>8.256056143274737</v>
      </c>
      <c r="E56" s="173">
        <f t="shared" si="52"/>
        <v>7.407298675330809</v>
      </c>
      <c r="F56" s="173">
        <f t="shared" si="52"/>
        <v>6.6908226437109626</v>
      </c>
      <c r="H56" s="68">
        <f t="shared" si="21"/>
        <v>-11.740466548106163</v>
      </c>
      <c r="I56" s="69">
        <f t="shared" si="22"/>
        <v>46.319795779824489</v>
      </c>
      <c r="J56" s="69">
        <f t="shared" si="23"/>
        <v>34.579329231718326</v>
      </c>
      <c r="L56" t="str">
        <f t="shared" si="24"/>
        <v>41 Administrative occupations</v>
      </c>
      <c r="M56" s="173">
        <f t="shared" ref="M56:Q56" si="55">M19/M$35*100</f>
        <v>4.1397586150287138</v>
      </c>
      <c r="N56" s="173">
        <f t="shared" si="55"/>
        <v>3.7209010219120304</v>
      </c>
      <c r="O56" s="173">
        <f t="shared" si="55"/>
        <v>4.4677519541945525</v>
      </c>
      <c r="P56" s="173">
        <f t="shared" si="55"/>
        <v>4.1257418630614886</v>
      </c>
      <c r="Q56" s="173">
        <f t="shared" si="55"/>
        <v>4.2888946665419976</v>
      </c>
      <c r="S56" s="68">
        <f t="shared" si="26"/>
        <v>4.953830314268882</v>
      </c>
      <c r="T56" s="69">
        <f t="shared" si="27"/>
        <v>36.952838668944828</v>
      </c>
      <c r="U56" s="69">
        <f t="shared" si="28"/>
        <v>41.906668983213706</v>
      </c>
      <c r="W56" t="str">
        <f t="shared" si="29"/>
        <v>41 Administrative occupations</v>
      </c>
      <c r="X56" s="173">
        <f t="shared" ref="X56:AB56" si="56">X19/X$35*100</f>
        <v>13.788062194998982</v>
      </c>
      <c r="Y56" s="173">
        <f t="shared" si="56"/>
        <v>12.859733669087674</v>
      </c>
      <c r="Z56" s="173">
        <f t="shared" si="56"/>
        <v>12.459619686661174</v>
      </c>
      <c r="AA56" s="173">
        <f t="shared" si="56"/>
        <v>11.079171256687422</v>
      </c>
      <c r="AB56" s="173">
        <f t="shared" si="56"/>
        <v>9.3780217230632772</v>
      </c>
      <c r="AD56" s="68">
        <f t="shared" si="31"/>
        <v>-18.382868794149569</v>
      </c>
      <c r="AE56" s="69">
        <f t="shared" si="32"/>
        <v>50.046762986938496</v>
      </c>
      <c r="AF56" s="69">
        <f t="shared" si="33"/>
        <v>31.663894192788927</v>
      </c>
    </row>
    <row r="57" spans="1:32" x14ac:dyDescent="0.2">
      <c r="A57" t="str">
        <f t="shared" si="19"/>
        <v>42 Secretarial and related occupations</v>
      </c>
      <c r="B57" s="173">
        <f t="shared" si="52"/>
        <v>2.5239487115418324</v>
      </c>
      <c r="C57" s="173">
        <f t="shared" si="52"/>
        <v>2.2534083059683447</v>
      </c>
      <c r="D57" s="173">
        <f t="shared" si="52"/>
        <v>2.1655729659197718</v>
      </c>
      <c r="E57" s="173">
        <f t="shared" si="52"/>
        <v>2.1699261194793911</v>
      </c>
      <c r="F57" s="173">
        <f t="shared" si="52"/>
        <v>1.5286778768448004</v>
      </c>
      <c r="H57" s="68">
        <f t="shared" si="21"/>
        <v>-23.122738218537187</v>
      </c>
      <c r="I57" s="69">
        <f t="shared" si="22"/>
        <v>50.085626347005331</v>
      </c>
      <c r="J57" s="69">
        <f t="shared" si="23"/>
        <v>26.962888128468144</v>
      </c>
      <c r="L57" t="str">
        <f t="shared" si="24"/>
        <v>42 Secretarial and related occupations</v>
      </c>
      <c r="M57" s="173">
        <f t="shared" ref="M57:Q57" si="57">M20/M$35*100</f>
        <v>0.26555147239852739</v>
      </c>
      <c r="N57" s="173">
        <f t="shared" si="57"/>
        <v>0.19760542601040826</v>
      </c>
      <c r="O57" s="173">
        <f t="shared" si="57"/>
        <v>0.1973687225209288</v>
      </c>
      <c r="P57" s="173">
        <f t="shared" si="57"/>
        <v>0.24243820986638562</v>
      </c>
      <c r="Q57" s="173">
        <f t="shared" si="57"/>
        <v>0.27782084971178983</v>
      </c>
      <c r="S57" s="68">
        <f t="shared" si="26"/>
        <v>53.896403689049031</v>
      </c>
      <c r="T57" s="69">
        <f t="shared" si="27"/>
        <v>43.730533041228156</v>
      </c>
      <c r="U57" s="69">
        <f t="shared" si="28"/>
        <v>97.626936730277194</v>
      </c>
      <c r="W57" t="str">
        <f t="shared" si="29"/>
        <v>42 Secretarial and related occupations</v>
      </c>
      <c r="X57" s="173">
        <f t="shared" ref="X57:AB57" si="58">X20/X$35*100</f>
        <v>5.1489358975799702</v>
      </c>
      <c r="Y57" s="173">
        <f t="shared" si="58"/>
        <v>4.5383312154168642</v>
      </c>
      <c r="Z57" s="173">
        <f t="shared" si="58"/>
        <v>4.349524198594855</v>
      </c>
      <c r="AA57" s="173">
        <f t="shared" si="58"/>
        <v>4.3266737886779119</v>
      </c>
      <c r="AB57" s="173">
        <f t="shared" si="58"/>
        <v>2.9280961290419394</v>
      </c>
      <c r="AD57" s="68">
        <f t="shared" si="31"/>
        <v>-27.00074020377193</v>
      </c>
      <c r="AE57" s="69">
        <f t="shared" si="32"/>
        <v>50.40561257180287</v>
      </c>
      <c r="AF57" s="69">
        <f t="shared" si="33"/>
        <v>23.404872368030947</v>
      </c>
    </row>
    <row r="58" spans="1:32" x14ac:dyDescent="0.2">
      <c r="A58" t="str">
        <f t="shared" si="19"/>
        <v>51 Skilled agricultural and related trades</v>
      </c>
      <c r="B58" s="173">
        <f t="shared" si="52"/>
        <v>0.89600963235956921</v>
      </c>
      <c r="C58" s="173">
        <f t="shared" si="52"/>
        <v>0.93449790421283718</v>
      </c>
      <c r="D58" s="173">
        <f t="shared" si="52"/>
        <v>0.72756718958337618</v>
      </c>
      <c r="E58" s="173">
        <f t="shared" si="52"/>
        <v>0.75704609602364714</v>
      </c>
      <c r="F58" s="173">
        <f t="shared" si="52"/>
        <v>0.86650588436811149</v>
      </c>
      <c r="H58" s="68">
        <f t="shared" si="21"/>
        <v>29.703936610085197</v>
      </c>
      <c r="I58" s="69">
        <f t="shared" si="22"/>
        <v>63.376743217261442</v>
      </c>
      <c r="J58" s="69">
        <f t="shared" si="23"/>
        <v>93.080679827346628</v>
      </c>
      <c r="L58" t="str">
        <f t="shared" si="24"/>
        <v>51 Skilled agricultural and related trades</v>
      </c>
      <c r="M58" s="173">
        <f t="shared" ref="M58:Q58" si="59">M21/M$35*100</f>
        <v>1.3927015020179934</v>
      </c>
      <c r="N58" s="173">
        <f t="shared" si="59"/>
        <v>1.4780702724608328</v>
      </c>
      <c r="O58" s="173">
        <f t="shared" si="59"/>
        <v>1.0476318677035006</v>
      </c>
      <c r="P58" s="173">
        <f t="shared" si="59"/>
        <v>1.0570242701852803</v>
      </c>
      <c r="Q58" s="173">
        <f t="shared" si="59"/>
        <v>1.1744193355032484</v>
      </c>
      <c r="S58" s="68">
        <f t="shared" si="26"/>
        <v>22.562174662050488</v>
      </c>
      <c r="T58" s="69">
        <f t="shared" si="27"/>
        <v>56.113282227601324</v>
      </c>
      <c r="U58" s="69">
        <f t="shared" si="28"/>
        <v>78.675456889651812</v>
      </c>
      <c r="W58" t="str">
        <f t="shared" si="29"/>
        <v>51 Skilled agricultural and related trades</v>
      </c>
      <c r="X58" s="173">
        <f t="shared" ref="X58:AB58" si="60">X21/X$35*100</f>
        <v>0.31869321934567751</v>
      </c>
      <c r="Y58" s="173">
        <f t="shared" si="60"/>
        <v>0.33034418438808055</v>
      </c>
      <c r="Z58" s="173">
        <f t="shared" si="60"/>
        <v>0.37241825081820962</v>
      </c>
      <c r="AA58" s="173">
        <f t="shared" si="60"/>
        <v>0.42138784120044137</v>
      </c>
      <c r="AB58" s="173">
        <f t="shared" si="60"/>
        <v>0.52202230689391149</v>
      </c>
      <c r="AD58" s="68">
        <f t="shared" si="31"/>
        <v>51.996288369439384</v>
      </c>
      <c r="AE58" s="69">
        <f t="shared" si="32"/>
        <v>86.048967319663632</v>
      </c>
      <c r="AF58" s="69">
        <f t="shared" si="33"/>
        <v>138.04525568910302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3.8287363899693396</v>
      </c>
      <c r="C59" s="173">
        <f t="shared" si="52"/>
        <v>3.5035196225299123</v>
      </c>
      <c r="D59" s="173">
        <f t="shared" si="52"/>
        <v>3.1295990492290988</v>
      </c>
      <c r="E59" s="173">
        <f t="shared" si="52"/>
        <v>3.1275109291785967</v>
      </c>
      <c r="F59" s="173">
        <f t="shared" si="52"/>
        <v>2.9170750118081559</v>
      </c>
      <c r="H59" s="68">
        <f t="shared" si="21"/>
        <v>1.511125459569377</v>
      </c>
      <c r="I59" s="69">
        <f t="shared" si="22"/>
        <v>39.219442544082774</v>
      </c>
      <c r="J59" s="69">
        <f t="shared" si="23"/>
        <v>40.730568003652152</v>
      </c>
      <c r="L59" t="str">
        <f t="shared" si="24"/>
        <v>52 Skilled metal, electrical and electronic trades</v>
      </c>
      <c r="M59" s="173">
        <f t="shared" ref="M59:Q59" si="61">M22/M$35*100</f>
        <v>6.9909267410160476</v>
      </c>
      <c r="N59" s="173">
        <f t="shared" si="61"/>
        <v>6.4561988808223116</v>
      </c>
      <c r="O59" s="173">
        <f t="shared" si="61"/>
        <v>5.7899619236600479</v>
      </c>
      <c r="P59" s="173">
        <f t="shared" si="61"/>
        <v>5.5661861117519198</v>
      </c>
      <c r="Q59" s="173">
        <f t="shared" si="61"/>
        <v>5.1169072654177699</v>
      </c>
      <c r="S59" s="68">
        <f t="shared" si="26"/>
        <v>-3.3784935032027406</v>
      </c>
      <c r="T59" s="69">
        <f t="shared" si="27"/>
        <v>36.630970666395001</v>
      </c>
      <c r="U59" s="69">
        <f t="shared" si="28"/>
        <v>33.25247716319226</v>
      </c>
      <c r="W59" t="str">
        <f t="shared" si="29"/>
        <v>52 Skilled metal, electrical and electronic trades</v>
      </c>
      <c r="X59" s="173">
        <f t="shared" ref="X59:AB59" si="62">X22/X$35*100</f>
        <v>0.15324962996079186</v>
      </c>
      <c r="Y59" s="173">
        <f t="shared" si="62"/>
        <v>0.22176311401495316</v>
      </c>
      <c r="Z59" s="173">
        <f t="shared" si="62"/>
        <v>0.17761741497391009</v>
      </c>
      <c r="AA59" s="173">
        <f t="shared" si="62"/>
        <v>0.39877421974664606</v>
      </c>
      <c r="AB59" s="173">
        <f t="shared" si="62"/>
        <v>0.45597407005687596</v>
      </c>
      <c r="AD59" s="68">
        <f t="shared" si="31"/>
        <v>178.37451831713582</v>
      </c>
      <c r="AE59" s="69">
        <f t="shared" si="32"/>
        <v>132.84758046031479</v>
      </c>
      <c r="AF59" s="69">
        <f t="shared" si="33"/>
        <v>311.22209877745064</v>
      </c>
    </row>
    <row r="60" spans="1:32" x14ac:dyDescent="0.2">
      <c r="A60" t="str">
        <f t="shared" si="19"/>
        <v>53 Skilled construction and building trades</v>
      </c>
      <c r="B60" s="173">
        <f t="shared" si="52"/>
        <v>3.1894755821167879</v>
      </c>
      <c r="C60" s="173">
        <f t="shared" si="52"/>
        <v>2.6431180432341579</v>
      </c>
      <c r="D60" s="173">
        <f t="shared" si="52"/>
        <v>2.6914529602115103</v>
      </c>
      <c r="E60" s="173">
        <f t="shared" si="52"/>
        <v>2.80341311102968</v>
      </c>
      <c r="F60" s="173">
        <f t="shared" si="52"/>
        <v>2.4762198015152186</v>
      </c>
      <c r="H60" s="68">
        <f t="shared" si="21"/>
        <v>0.19755989697447149</v>
      </c>
      <c r="I60" s="69">
        <f t="shared" si="22"/>
        <v>44.251644694055749</v>
      </c>
      <c r="J60" s="69">
        <f t="shared" si="23"/>
        <v>44.449204591030224</v>
      </c>
      <c r="L60" t="str">
        <f t="shared" si="24"/>
        <v>53 Skilled construction and building trades</v>
      </c>
      <c r="M60" s="173">
        <f t="shared" ref="M60:Q60" si="63">M23/M$35*100</f>
        <v>5.8624030094237982</v>
      </c>
      <c r="N60" s="173">
        <f t="shared" si="63"/>
        <v>4.9264619171111148</v>
      </c>
      <c r="O60" s="173">
        <f t="shared" si="63"/>
        <v>4.988015371907669</v>
      </c>
      <c r="P60" s="173">
        <f t="shared" si="63"/>
        <v>5.1782002785874077</v>
      </c>
      <c r="Q60" s="173">
        <f t="shared" si="63"/>
        <v>4.5339980205785713</v>
      </c>
      <c r="S60" s="68">
        <f t="shared" si="26"/>
        <v>-0.62079709885718548</v>
      </c>
      <c r="T60" s="69">
        <f t="shared" si="27"/>
        <v>43.841024916126258</v>
      </c>
      <c r="U60" s="69">
        <f t="shared" si="28"/>
        <v>43.22022781726907</v>
      </c>
      <c r="W60" t="str">
        <f t="shared" si="29"/>
        <v>53 Skilled construction and building trades</v>
      </c>
      <c r="X60" s="173">
        <f t="shared" ref="X60:AB60" si="64">X23/X$35*100</f>
        <v>8.267039998134515E-2</v>
      </c>
      <c r="Y60" s="173">
        <f t="shared" si="64"/>
        <v>0.10529460771239921</v>
      </c>
      <c r="Z60" s="173">
        <f t="shared" si="64"/>
        <v>0.143150198056197</v>
      </c>
      <c r="AA60" s="173">
        <f t="shared" si="64"/>
        <v>0.14616340122421714</v>
      </c>
      <c r="AB60" s="173">
        <f t="shared" si="64"/>
        <v>0.17404430402348597</v>
      </c>
      <c r="AD60" s="68">
        <f t="shared" si="31"/>
        <v>31.838647414814492</v>
      </c>
      <c r="AE60" s="69">
        <f t="shared" si="32"/>
        <v>60.12791433701021</v>
      </c>
      <c r="AF60" s="69">
        <f t="shared" si="33"/>
        <v>91.966561751824699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2.1740480265438418</v>
      </c>
      <c r="C61" s="173">
        <f t="shared" si="52"/>
        <v>1.7943953938434176</v>
      </c>
      <c r="D61" s="173">
        <f t="shared" si="52"/>
        <v>1.7663299182641579</v>
      </c>
      <c r="E61" s="173">
        <f t="shared" si="52"/>
        <v>1.74156386749694</v>
      </c>
      <c r="F61" s="173">
        <f t="shared" si="52"/>
        <v>1.7296713788169464</v>
      </c>
      <c r="H61" s="68">
        <f t="shared" si="21"/>
        <v>6.6464788710670994</v>
      </c>
      <c r="I61" s="69">
        <f t="shared" si="22"/>
        <v>45.834725112942067</v>
      </c>
      <c r="J61" s="69">
        <f t="shared" si="23"/>
        <v>52.481203984009163</v>
      </c>
      <c r="L61" t="str">
        <f t="shared" si="24"/>
        <v>54 Textiles, printing and other skilled trades</v>
      </c>
      <c r="M61" s="173">
        <f t="shared" ref="M61:Q61" si="65">M24/M$35*100</f>
        <v>2.5105040617217793</v>
      </c>
      <c r="N61" s="173">
        <f t="shared" si="65"/>
        <v>1.9812526117694831</v>
      </c>
      <c r="O61" s="173">
        <f t="shared" si="65"/>
        <v>1.8537514702769744</v>
      </c>
      <c r="P61" s="173">
        <f t="shared" si="65"/>
        <v>1.7988311253550264</v>
      </c>
      <c r="Q61" s="173">
        <f t="shared" si="65"/>
        <v>1.7170081388784211</v>
      </c>
      <c r="S61" s="68">
        <f t="shared" si="26"/>
        <v>1.2658031169774766</v>
      </c>
      <c r="T61" s="69">
        <f t="shared" si="27"/>
        <v>32.571993266573507</v>
      </c>
      <c r="U61" s="69">
        <f t="shared" si="28"/>
        <v>33.83779638355098</v>
      </c>
      <c r="W61" t="str">
        <f t="shared" si="29"/>
        <v>54 Textiles, printing and other skilled trades</v>
      </c>
      <c r="X61" s="173">
        <f t="shared" ref="X61:AB61" si="66">X24/X$35*100</f>
        <v>1.7829774187253868</v>
      </c>
      <c r="Y61" s="173">
        <f t="shared" si="66"/>
        <v>1.5867128664000183</v>
      </c>
      <c r="Z61" s="173">
        <f t="shared" si="66"/>
        <v>1.6693255515064425</v>
      </c>
      <c r="AA61" s="173">
        <f t="shared" si="66"/>
        <v>1.6774851128179429</v>
      </c>
      <c r="AB61" s="173">
        <f t="shared" si="66"/>
        <v>1.7438386007436191</v>
      </c>
      <c r="AD61" s="68">
        <f t="shared" si="31"/>
        <v>13.276578612707784</v>
      </c>
      <c r="AE61" s="69">
        <f t="shared" si="32"/>
        <v>62.177139896293674</v>
      </c>
      <c r="AF61" s="69">
        <f t="shared" si="33"/>
        <v>75.453718509001462</v>
      </c>
    </row>
    <row r="62" spans="1:32" x14ac:dyDescent="0.2">
      <c r="A62" t="str">
        <f t="shared" si="19"/>
        <v>61 Caring personal service occupations</v>
      </c>
      <c r="B62" s="173">
        <f t="shared" si="52"/>
        <v>6.1073479355756604</v>
      </c>
      <c r="C62" s="173">
        <f t="shared" si="52"/>
        <v>6.3408252106980658</v>
      </c>
      <c r="D62" s="173">
        <f t="shared" si="52"/>
        <v>6.1570186098073316</v>
      </c>
      <c r="E62" s="173">
        <f t="shared" si="52"/>
        <v>6.4376043012463384</v>
      </c>
      <c r="F62" s="173">
        <f t="shared" si="52"/>
        <v>6.8293347776832114</v>
      </c>
      <c r="H62" s="68">
        <f t="shared" si="21"/>
        <v>20.798817588088699</v>
      </c>
      <c r="I62" s="69">
        <f t="shared" si="22"/>
        <v>63.782344329125038</v>
      </c>
      <c r="J62" s="69">
        <f t="shared" si="23"/>
        <v>84.581161917213748</v>
      </c>
      <c r="L62" t="str">
        <f t="shared" si="24"/>
        <v>61 Caring personal service occupations</v>
      </c>
      <c r="M62" s="173">
        <f t="shared" ref="M62:Q62" si="67">M25/M$35*100</f>
        <v>1.7769144814462405</v>
      </c>
      <c r="N62" s="173">
        <f t="shared" si="67"/>
        <v>1.7568621900706005</v>
      </c>
      <c r="O62" s="173">
        <f t="shared" si="67"/>
        <v>1.6774687723478861</v>
      </c>
      <c r="P62" s="173">
        <f t="shared" si="67"/>
        <v>1.9959835329824347</v>
      </c>
      <c r="Q62" s="173">
        <f t="shared" si="67"/>
        <v>2.2740668805102131</v>
      </c>
      <c r="S62" s="68">
        <f t="shared" si="26"/>
        <v>48.214521108941518</v>
      </c>
      <c r="T62" s="69">
        <f t="shared" si="27"/>
        <v>58.253837578899883</v>
      </c>
      <c r="U62" s="69">
        <f t="shared" si="28"/>
        <v>106.46835868784139</v>
      </c>
      <c r="W62" t="str">
        <f t="shared" si="29"/>
        <v>61 Caring personal service occupations</v>
      </c>
      <c r="X62" s="173">
        <f t="shared" ref="X62:AB62" si="68">X25/X$35*100</f>
        <v>11.140710592090732</v>
      </c>
      <c r="Y62" s="173">
        <f t="shared" si="68"/>
        <v>11.435672690486994</v>
      </c>
      <c r="Z62" s="173">
        <f t="shared" si="68"/>
        <v>11.127599494469383</v>
      </c>
      <c r="AA62" s="173">
        <f t="shared" si="68"/>
        <v>11.4075214621484</v>
      </c>
      <c r="AB62" s="173">
        <f t="shared" si="68"/>
        <v>11.925620684604624</v>
      </c>
      <c r="AD62" s="68">
        <f t="shared" si="31"/>
        <v>16.212911830717776</v>
      </c>
      <c r="AE62" s="69">
        <f t="shared" si="32"/>
        <v>64.707113993205979</v>
      </c>
      <c r="AF62" s="69">
        <f t="shared" si="33"/>
        <v>80.920025823923751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2.1438002845217401</v>
      </c>
      <c r="C63" s="173">
        <f t="shared" si="52"/>
        <v>2.2938904116160059</v>
      </c>
      <c r="D63" s="173">
        <f t="shared" si="52"/>
        <v>2.332463041133781</v>
      </c>
      <c r="E63" s="173">
        <f t="shared" si="52"/>
        <v>2.3162635484413197</v>
      </c>
      <c r="F63" s="173">
        <f t="shared" si="52"/>
        <v>2.2537503459600359</v>
      </c>
      <c r="H63" s="68">
        <f t="shared" si="21"/>
        <v>5.2315052068792696</v>
      </c>
      <c r="I63" s="69">
        <f t="shared" si="22"/>
        <v>52.748392981959711</v>
      </c>
      <c r="J63" s="69">
        <f t="shared" si="23"/>
        <v>57.979898188838973</v>
      </c>
      <c r="L63" t="str">
        <f t="shared" si="24"/>
        <v>62 Leisure, travel and related personal service occupations</v>
      </c>
      <c r="M63" s="173">
        <f t="shared" ref="M63:Q63" si="69">M26/M$35*100</f>
        <v>1.0974422658539742</v>
      </c>
      <c r="N63" s="173">
        <f t="shared" si="69"/>
        <v>1.2450726269409196</v>
      </c>
      <c r="O63" s="173">
        <f t="shared" si="69"/>
        <v>1.1623848191588773</v>
      </c>
      <c r="P63" s="173">
        <f t="shared" si="69"/>
        <v>1.1578327095996181</v>
      </c>
      <c r="Q63" s="173">
        <f t="shared" si="69"/>
        <v>1.2030561675380886</v>
      </c>
      <c r="S63" s="68">
        <f t="shared" si="26"/>
        <v>13.156092115554937</v>
      </c>
      <c r="T63" s="69">
        <f t="shared" si="27"/>
        <v>45.905087796264596</v>
      </c>
      <c r="U63" s="69">
        <f t="shared" si="28"/>
        <v>59.061179911819536</v>
      </c>
      <c r="W63" t="str">
        <f t="shared" si="29"/>
        <v>62 Leisure, travel and related personal service occupations</v>
      </c>
      <c r="X63" s="173">
        <f t="shared" ref="X63:AB63" si="70">X26/X$35*100</f>
        <v>3.3600063369401605</v>
      </c>
      <c r="Y63" s="173">
        <f t="shared" si="70"/>
        <v>3.4595993457771312</v>
      </c>
      <c r="Z63" s="173">
        <f t="shared" si="70"/>
        <v>3.6308007435236065</v>
      </c>
      <c r="AA63" s="173">
        <f t="shared" si="70"/>
        <v>3.6124807641960786</v>
      </c>
      <c r="AB63" s="173">
        <f t="shared" si="70"/>
        <v>3.4292328982154672</v>
      </c>
      <c r="AD63" s="68">
        <f t="shared" si="31"/>
        <v>2.4163851632568236</v>
      </c>
      <c r="AE63" s="69">
        <f t="shared" si="32"/>
        <v>55.179399899403634</v>
      </c>
      <c r="AF63" s="69">
        <f t="shared" si="33"/>
        <v>57.595785062660468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0.10072046402982603</v>
      </c>
      <c r="C64" s="173">
        <f t="shared" si="52"/>
        <v>7.910370241524764E-2</v>
      </c>
      <c r="D64" s="173">
        <f t="shared" si="52"/>
        <v>0.10609777647042397</v>
      </c>
      <c r="E64" s="173">
        <f t="shared" si="52"/>
        <v>8.0129222242316958E-2</v>
      </c>
      <c r="F64" s="173">
        <f t="shared" si="52"/>
        <v>8.404754391689663E-2</v>
      </c>
      <c r="H64" s="68">
        <f t="shared" si="21"/>
        <v>-13.727279847256266</v>
      </c>
      <c r="I64" s="69">
        <f t="shared" si="22"/>
        <v>39.526873222153419</v>
      </c>
      <c r="J64" s="69">
        <f t="shared" si="23"/>
        <v>25.79959337489715</v>
      </c>
      <c r="L64" t="str">
        <f t="shared" si="24"/>
        <v>63 Community and civil enforcement occupations</v>
      </c>
      <c r="M64" s="173">
        <f t="shared" ref="M64:Q64" si="71">M27/M$35*100</f>
        <v>0.14426475472458383</v>
      </c>
      <c r="N64" s="173">
        <f t="shared" si="71"/>
        <v>0.10311350575691605</v>
      </c>
      <c r="O64" s="173">
        <f t="shared" si="71"/>
        <v>0.1573951524875821</v>
      </c>
      <c r="P64" s="173">
        <f t="shared" si="71"/>
        <v>9.6832536979658032E-2</v>
      </c>
      <c r="Q64" s="173">
        <f t="shared" si="71"/>
        <v>0.10553801252996395</v>
      </c>
      <c r="S64" s="68">
        <f t="shared" si="26"/>
        <v>-26.69062367989919</v>
      </c>
      <c r="T64" s="69">
        <f t="shared" si="27"/>
        <v>28.042888270967651</v>
      </c>
      <c r="U64" s="69">
        <f t="shared" si="28"/>
        <v>1.3522645910684632</v>
      </c>
      <c r="W64" t="str">
        <f t="shared" si="29"/>
        <v>63 Community and civil enforcement occupations</v>
      </c>
      <c r="X64" s="173">
        <f t="shared" ref="X64:AB64" si="72">X27/X$35*100</f>
        <v>5.0107930894504306E-2</v>
      </c>
      <c r="Y64" s="173">
        <f t="shared" si="72"/>
        <v>5.2417997165212067E-2</v>
      </c>
      <c r="Z64" s="173">
        <f t="shared" si="72"/>
        <v>4.9177379127815619E-2</v>
      </c>
      <c r="AA64" s="173">
        <f t="shared" si="72"/>
        <v>6.1439177574341544E-2</v>
      </c>
      <c r="AB64" s="173">
        <f t="shared" si="72"/>
        <v>6.000470498883255E-2</v>
      </c>
      <c r="AD64" s="68">
        <f t="shared" si="31"/>
        <v>32.310649897197415</v>
      </c>
      <c r="AE64" s="69">
        <f t="shared" si="32"/>
        <v>80.311018053499936</v>
      </c>
      <c r="AF64" s="69">
        <f t="shared" si="33"/>
        <v>112.62166795069737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7.3848904552312034</v>
      </c>
      <c r="C65" s="173">
        <f t="shared" si="73"/>
        <v>6.3093737975826718</v>
      </c>
      <c r="D65" s="173">
        <f t="shared" si="73"/>
        <v>6.2768880093458224</v>
      </c>
      <c r="E65" s="173">
        <f t="shared" si="73"/>
        <v>5.6388276994114399</v>
      </c>
      <c r="F65" s="173">
        <f t="shared" si="73"/>
        <v>5.0625445208317705</v>
      </c>
      <c r="H65" s="68">
        <f t="shared" si="21"/>
        <v>-12.162650519070421</v>
      </c>
      <c r="I65" s="69">
        <f t="shared" si="22"/>
        <v>42.061140129698174</v>
      </c>
      <c r="J65" s="69">
        <f t="shared" si="23"/>
        <v>29.898489610627749</v>
      </c>
      <c r="L65" t="str">
        <f t="shared" si="24"/>
        <v>71 Sales occupations</v>
      </c>
      <c r="M65" s="173">
        <f t="shared" ref="M65:Q65" si="74">M28/M$35*100</f>
        <v>5.5460974533877243</v>
      </c>
      <c r="N65" s="173">
        <f t="shared" si="74"/>
        <v>5.0010624778360038</v>
      </c>
      <c r="O65" s="173">
        <f t="shared" si="74"/>
        <v>5.0264961469346989</v>
      </c>
      <c r="P65" s="173">
        <f t="shared" si="74"/>
        <v>4.6171631435826122</v>
      </c>
      <c r="Q65" s="173">
        <f t="shared" si="74"/>
        <v>4.3042358458720491</v>
      </c>
      <c r="S65" s="68">
        <f t="shared" si="26"/>
        <v>-6.3791301182026876</v>
      </c>
      <c r="T65" s="69">
        <f t="shared" si="27"/>
        <v>32.132708682683138</v>
      </c>
      <c r="U65" s="69">
        <f t="shared" si="28"/>
        <v>25.753578564480449</v>
      </c>
      <c r="W65" t="str">
        <f t="shared" si="29"/>
        <v>71 Sales occupations</v>
      </c>
      <c r="X65" s="173">
        <f t="shared" ref="X65:AB65" si="75">X28/X$35*100</f>
        <v>9.5221619608617907</v>
      </c>
      <c r="Y65" s="173">
        <f t="shared" si="75"/>
        <v>7.7634969220921164</v>
      </c>
      <c r="Z65" s="173">
        <f t="shared" si="75"/>
        <v>7.6643430249512781</v>
      </c>
      <c r="AA65" s="173">
        <f t="shared" si="75"/>
        <v>6.782011341963547</v>
      </c>
      <c r="AB65" s="173">
        <f t="shared" si="75"/>
        <v>5.9109156595944041</v>
      </c>
      <c r="AD65" s="68">
        <f t="shared" si="31"/>
        <v>-16.371423150358019</v>
      </c>
      <c r="AE65" s="69">
        <f t="shared" si="32"/>
        <v>49.286239662422851</v>
      </c>
      <c r="AF65" s="69">
        <f t="shared" si="33"/>
        <v>32.914816512064824</v>
      </c>
    </row>
    <row r="66" spans="1:32" x14ac:dyDescent="0.2">
      <c r="A66" t="str">
        <f t="shared" si="19"/>
        <v>72 Customer service occupations</v>
      </c>
      <c r="B66" s="173">
        <f t="shared" si="73"/>
        <v>1.5466115660333544</v>
      </c>
      <c r="C66" s="173">
        <f t="shared" si="73"/>
        <v>1.6363461880461647</v>
      </c>
      <c r="D66" s="173">
        <f t="shared" si="73"/>
        <v>1.6753762110957651</v>
      </c>
      <c r="E66" s="173">
        <f t="shared" si="73"/>
        <v>2.0810346536451139</v>
      </c>
      <c r="F66" s="173">
        <f t="shared" si="73"/>
        <v>2.2974625240514088</v>
      </c>
      <c r="H66" s="68">
        <f t="shared" si="21"/>
        <v>49.34505199069514</v>
      </c>
      <c r="I66" s="69">
        <f t="shared" si="22"/>
        <v>61.820630876919424</v>
      </c>
      <c r="J66" s="69">
        <f t="shared" si="23"/>
        <v>111.16568286761456</v>
      </c>
      <c r="L66" t="str">
        <f t="shared" si="24"/>
        <v>72 Customer service occupations</v>
      </c>
      <c r="M66" s="173">
        <f t="shared" ref="M66:Q66" si="76">M29/M$35*100</f>
        <v>0.99584935716619616</v>
      </c>
      <c r="N66" s="173">
        <f t="shared" si="76"/>
        <v>0.90812469331880263</v>
      </c>
      <c r="O66" s="173">
        <f t="shared" si="76"/>
        <v>1.0929954184697135</v>
      </c>
      <c r="P66" s="173">
        <f t="shared" si="76"/>
        <v>1.4468606525815553</v>
      </c>
      <c r="Q66" s="173">
        <f t="shared" si="76"/>
        <v>1.6150435890361261</v>
      </c>
      <c r="S66" s="68">
        <f t="shared" si="26"/>
        <v>61.550338637424197</v>
      </c>
      <c r="T66" s="69">
        <f t="shared" si="27"/>
        <v>48.240689822055067</v>
      </c>
      <c r="U66" s="69">
        <f t="shared" si="28"/>
        <v>109.79102845947924</v>
      </c>
      <c r="W66" t="str">
        <f t="shared" si="29"/>
        <v>72 Customer service occupations</v>
      </c>
      <c r="X66" s="173">
        <f t="shared" ref="X66:AB66" si="77">X29/X$35*100</f>
        <v>2.1867751810839868</v>
      </c>
      <c r="Y66" s="173">
        <f t="shared" si="77"/>
        <v>2.4457282512182079</v>
      </c>
      <c r="Z66" s="173">
        <f t="shared" si="77"/>
        <v>2.3215953492811146</v>
      </c>
      <c r="AA66" s="173">
        <f t="shared" si="77"/>
        <v>2.7906387408296314</v>
      </c>
      <c r="AB66" s="173">
        <f t="shared" si="77"/>
        <v>3.0609306843528157</v>
      </c>
      <c r="AD66" s="68">
        <f t="shared" si="31"/>
        <v>42.968989387772318</v>
      </c>
      <c r="AE66" s="69">
        <f t="shared" si="32"/>
        <v>68.914815291918842</v>
      </c>
      <c r="AF66" s="69">
        <f t="shared" si="33"/>
        <v>111.88380467969114</v>
      </c>
    </row>
    <row r="67" spans="1:32" x14ac:dyDescent="0.2">
      <c r="A67" t="str">
        <f t="shared" si="19"/>
        <v>81 Process, plant and machine operatives</v>
      </c>
      <c r="B67" s="173">
        <f t="shared" si="73"/>
        <v>2.2609605735101952</v>
      </c>
      <c r="C67" s="173">
        <f t="shared" si="73"/>
        <v>2.0646348918381228</v>
      </c>
      <c r="D67" s="173">
        <f t="shared" si="73"/>
        <v>1.8588320165460914</v>
      </c>
      <c r="E67" s="173">
        <f t="shared" si="73"/>
        <v>2.274670018812631</v>
      </c>
      <c r="F67" s="173">
        <f t="shared" si="73"/>
        <v>2.197497972141917</v>
      </c>
      <c r="H67" s="68">
        <f t="shared" si="21"/>
        <v>28.748769138333913</v>
      </c>
      <c r="I67" s="69">
        <f t="shared" si="22"/>
        <v>49.162450947507317</v>
      </c>
      <c r="J67" s="69">
        <f t="shared" si="23"/>
        <v>77.911220085841222</v>
      </c>
      <c r="L67" t="str">
        <f t="shared" si="24"/>
        <v>81 Process, plant and machine operatives</v>
      </c>
      <c r="M67" s="173">
        <f t="shared" ref="M67:Q67" si="78">M30/M$35*100</f>
        <v>3.2766622773237866</v>
      </c>
      <c r="N67" s="173">
        <f t="shared" si="78"/>
        <v>2.9689990359489946</v>
      </c>
      <c r="O67" s="173">
        <f t="shared" si="78"/>
        <v>2.7176153666879093</v>
      </c>
      <c r="P67" s="173">
        <f t="shared" si="78"/>
        <v>3.2754254483669198</v>
      </c>
      <c r="Q67" s="173">
        <f t="shared" si="78"/>
        <v>3.2254787715115572</v>
      </c>
      <c r="S67" s="68">
        <f t="shared" si="26"/>
        <v>29.762189367219445</v>
      </c>
      <c r="T67" s="69">
        <f t="shared" si="27"/>
        <v>44.992568355482085</v>
      </c>
      <c r="U67" s="69">
        <f t="shared" si="28"/>
        <v>74.754757722701527</v>
      </c>
      <c r="W67" t="str">
        <f t="shared" si="29"/>
        <v>81 Process, plant and machine operatives</v>
      </c>
      <c r="X67" s="173">
        <f t="shared" ref="X67:AB67" si="79">X30/X$35*100</f>
        <v>1.0803870627317438</v>
      </c>
      <c r="Y67" s="173">
        <f t="shared" si="79"/>
        <v>1.0594790125910767</v>
      </c>
      <c r="Z67" s="173">
        <f t="shared" si="79"/>
        <v>0.90591213415408678</v>
      </c>
      <c r="AA67" s="173">
        <f t="shared" si="79"/>
        <v>1.1548824811764884</v>
      </c>
      <c r="AB67" s="173">
        <f t="shared" si="79"/>
        <v>1.0474264113310641</v>
      </c>
      <c r="AD67" s="68">
        <f t="shared" si="31"/>
        <v>25.375396994404014</v>
      </c>
      <c r="AE67" s="69">
        <f t="shared" si="32"/>
        <v>63.042740069884736</v>
      </c>
      <c r="AF67" s="69">
        <f t="shared" si="33"/>
        <v>88.418137064288757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3.2618038432327952</v>
      </c>
      <c r="C68" s="173">
        <f t="shared" si="73"/>
        <v>3.6314208998769986</v>
      </c>
      <c r="D68" s="173">
        <f t="shared" si="73"/>
        <v>3.2569504327954184</v>
      </c>
      <c r="E68" s="173">
        <f t="shared" si="73"/>
        <v>3.4903586340177704</v>
      </c>
      <c r="F68" s="173">
        <f t="shared" si="73"/>
        <v>3.4250404875287361</v>
      </c>
      <c r="H68" s="68">
        <f t="shared" si="21"/>
        <v>14.527375222865313</v>
      </c>
      <c r="I68" s="69">
        <f t="shared" si="22"/>
        <v>58.527877359646808</v>
      </c>
      <c r="J68" s="69">
        <f t="shared" si="23"/>
        <v>73.055252582512125</v>
      </c>
      <c r="L68" t="str">
        <f t="shared" si="24"/>
        <v>82 Transport and mobile machine drivers and operatives</v>
      </c>
      <c r="M68" s="173">
        <f t="shared" ref="M68:Q68" si="80">M31/M$35*100</f>
        <v>5.5433303883358107</v>
      </c>
      <c r="N68" s="173">
        <f t="shared" si="80"/>
        <v>6.3675838139254513</v>
      </c>
      <c r="O68" s="173">
        <f t="shared" si="80"/>
        <v>5.6790411332049118</v>
      </c>
      <c r="P68" s="173">
        <f t="shared" si="80"/>
        <v>5.8678465948076655</v>
      </c>
      <c r="Q68" s="173">
        <f t="shared" si="80"/>
        <v>5.6679595079398633</v>
      </c>
      <c r="S68" s="68">
        <f t="shared" si="26"/>
        <v>9.1173199724727993</v>
      </c>
      <c r="T68" s="69">
        <f t="shared" si="27"/>
        <v>55.244624313120539</v>
      </c>
      <c r="U68" s="69">
        <f t="shared" si="28"/>
        <v>64.361944285593324</v>
      </c>
      <c r="W68" t="str">
        <f t="shared" si="29"/>
        <v>82 Transport and mobile machine drivers and operatives</v>
      </c>
      <c r="X68" s="173">
        <f t="shared" ref="X68:AB68" si="81">X31/X$35*100</f>
        <v>0.60993293155335249</v>
      </c>
      <c r="Y68" s="173">
        <f t="shared" si="81"/>
        <v>0.59031156627170378</v>
      </c>
      <c r="Z68" s="173">
        <f t="shared" si="81"/>
        <v>0.56935945307298175</v>
      </c>
      <c r="AA68" s="173">
        <f t="shared" si="81"/>
        <v>0.83008689254123091</v>
      </c>
      <c r="AB68" s="173">
        <f t="shared" si="81"/>
        <v>0.91573546922650984</v>
      </c>
      <c r="AD68" s="68">
        <f t="shared" si="31"/>
        <v>74.40477763724887</v>
      </c>
      <c r="AE68" s="69">
        <f t="shared" si="32"/>
        <v>94.866261127695324</v>
      </c>
      <c r="AF68" s="69">
        <f t="shared" si="33"/>
        <v>169.27103876494419</v>
      </c>
    </row>
    <row r="69" spans="1:32" x14ac:dyDescent="0.2">
      <c r="A69" t="str">
        <f t="shared" si="19"/>
        <v>91 Elementary trades and related occupations</v>
      </c>
      <c r="B69" s="173">
        <f t="shared" si="73"/>
        <v>1.6375076372981694</v>
      </c>
      <c r="C69" s="173">
        <f t="shared" si="73"/>
        <v>1.4297275671941927</v>
      </c>
      <c r="D69" s="173">
        <f t="shared" si="73"/>
        <v>1.3151780327072573</v>
      </c>
      <c r="E69" s="173">
        <f t="shared" si="73"/>
        <v>1.1206952841362294</v>
      </c>
      <c r="F69" s="173">
        <f t="shared" si="73"/>
        <v>1.0950363111356078</v>
      </c>
      <c r="H69" s="68">
        <f t="shared" si="21"/>
        <v>-9.3226705409520374</v>
      </c>
      <c r="I69" s="69">
        <f t="shared" si="22"/>
        <v>34.407011666758166</v>
      </c>
      <c r="J69" s="69">
        <f t="shared" si="23"/>
        <v>25.08434112580613</v>
      </c>
      <c r="L69" t="str">
        <f t="shared" si="24"/>
        <v>91 Elementary trades and related occupations</v>
      </c>
      <c r="M69" s="173">
        <f t="shared" ref="M69:Q70" si="82">M32/M$35*100</f>
        <v>2.4095421119783298</v>
      </c>
      <c r="N69" s="173">
        <f t="shared" si="82"/>
        <v>2.1368112395173635</v>
      </c>
      <c r="O69" s="173">
        <f t="shared" si="82"/>
        <v>2.0354054421602643</v>
      </c>
      <c r="P69" s="173">
        <f t="shared" si="82"/>
        <v>1.7293785108697866</v>
      </c>
      <c r="Q69" s="173">
        <f t="shared" si="82"/>
        <v>1.7084153908711812</v>
      </c>
      <c r="S69" s="68">
        <f t="shared" si="26"/>
        <v>-8.2334277263413345</v>
      </c>
      <c r="T69" s="69">
        <f t="shared" si="27"/>
        <v>29.744737123991111</v>
      </c>
      <c r="U69" s="69">
        <f t="shared" si="28"/>
        <v>21.511309397649775</v>
      </c>
      <c r="W69" t="str">
        <f t="shared" si="29"/>
        <v>91 Elementary trades and related occupations</v>
      </c>
      <c r="X69" s="173">
        <f t="shared" ref="X69:AB70" si="83">X32/X$35*100</f>
        <v>0.740154165513077</v>
      </c>
      <c r="Y69" s="173">
        <f t="shared" si="83"/>
        <v>0.64383914494367633</v>
      </c>
      <c r="Z69" s="173">
        <f t="shared" si="83"/>
        <v>0.5160020610281183</v>
      </c>
      <c r="AA69" s="173">
        <f t="shared" si="83"/>
        <v>0.43961390147717538</v>
      </c>
      <c r="AB69" s="173">
        <f t="shared" si="83"/>
        <v>0.40880770060826604</v>
      </c>
      <c r="AD69" s="68">
        <f t="shared" si="31"/>
        <v>-14.090239367315267</v>
      </c>
      <c r="AE69" s="69">
        <f t="shared" si="32"/>
        <v>54.813586281606433</v>
      </c>
      <c r="AF69" s="69">
        <f t="shared" si="33"/>
        <v>40.723346914291156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10.967680397323937</v>
      </c>
      <c r="C70" s="173">
        <f t="shared" si="73"/>
        <v>10.948147707949309</v>
      </c>
      <c r="D70" s="173">
        <f t="shared" si="73"/>
        <v>10.096074666970061</v>
      </c>
      <c r="E70" s="173">
        <f t="shared" si="73"/>
        <v>10.016507294840135</v>
      </c>
      <c r="F70" s="173">
        <f t="shared" si="73"/>
        <v>9.1365408755415505</v>
      </c>
      <c r="H70" s="68">
        <f t="shared" si="21"/>
        <v>-1.4437898948975589</v>
      </c>
      <c r="I70" s="69">
        <f t="shared" si="22"/>
        <v>49.254419164311301</v>
      </c>
      <c r="J70" s="69">
        <f t="shared" si="23"/>
        <v>47.810629269413745</v>
      </c>
      <c r="L70" t="str">
        <f t="shared" si="24"/>
        <v>92 Elementary administration and service occupations</v>
      </c>
      <c r="M70" s="173">
        <f t="shared" si="82"/>
        <v>9.9004260307112215</v>
      </c>
      <c r="N70" s="173">
        <f t="shared" si="82"/>
        <v>9.7723459443350613</v>
      </c>
      <c r="O70" s="173">
        <f t="shared" si="82"/>
        <v>9.3856252738187784</v>
      </c>
      <c r="P70" s="173">
        <f t="shared" si="82"/>
        <v>9.7372452869860879</v>
      </c>
      <c r="Q70" s="173">
        <f t="shared" si="82"/>
        <v>9.0120866414300806</v>
      </c>
      <c r="S70" s="68">
        <f t="shared" si="26"/>
        <v>4.9794066109727231</v>
      </c>
      <c r="T70" s="69">
        <f t="shared" si="27"/>
        <v>42.537781020881646</v>
      </c>
      <c r="U70" s="69">
        <f t="shared" si="28"/>
        <v>47.51718763185437</v>
      </c>
      <c r="W70" t="str">
        <f t="shared" si="29"/>
        <v>92 Elementary administration and service occupations</v>
      </c>
      <c r="X70" s="173">
        <f t="shared" si="83"/>
        <v>12.208174756794664</v>
      </c>
      <c r="Y70" s="173">
        <f t="shared" si="83"/>
        <v>12.254993034825747</v>
      </c>
      <c r="Z70" s="173">
        <f t="shared" si="83"/>
        <v>10.884400793757901</v>
      </c>
      <c r="AA70" s="173">
        <f t="shared" si="83"/>
        <v>10.328985355808017</v>
      </c>
      <c r="AB70" s="173">
        <f t="shared" si="83"/>
        <v>9.2757762341804071</v>
      </c>
      <c r="AD70" s="68">
        <f t="shared" si="31"/>
        <v>-7.5896499475638466</v>
      </c>
      <c r="AE70" s="69">
        <f t="shared" si="32"/>
        <v>55.681050829120736</v>
      </c>
      <c r="AF70" s="69">
        <f t="shared" si="33"/>
        <v>48.091400881556886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8.9067372071188942</v>
      </c>
      <c r="I72" s="67">
        <f>IF(D35&gt;0,I35/D35*100,0)</f>
        <v>50.368881243832732</v>
      </c>
      <c r="J72" s="67">
        <f>IF(D35&gt;0,(J35/D35)*100,0)</f>
        <v>59.275618450951647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9.3306590494664672</v>
      </c>
      <c r="T72" s="67">
        <f t="shared" ref="T72" si="85">IF(O35&gt;0,T35/O35*100,0)</f>
        <v>42.429449653049659</v>
      </c>
      <c r="U72" s="67">
        <f t="shared" ref="U72" si="86">IF(O35&gt;0,(U35/O35)*100,0)</f>
        <v>51.760108702516142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8.4363466806996854</v>
      </c>
      <c r="AE72" s="67">
        <f t="shared" ref="AE72" si="88">IF(Z35&gt;0,AE35/Z35*100,0)</f>
        <v>59.178602830189732</v>
      </c>
      <c r="AF72" s="67">
        <f t="shared" ref="AF72" si="89">IF(Z35&gt;0,(AF35/Z35)*100,0)</f>
        <v>67.614949510889417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Hertfordshire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Hertfordshire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Hertfordshire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4.9635681751770688</v>
      </c>
      <c r="C82" s="18">
        <f t="shared" ref="B82:E107" si="96">IF(AND(D$6-C$6 &lt;&gt; 0,C8&lt;&gt;0,D8&lt;&gt;0),(EXP(LN(D8/C8)/(D$6-C$6))-1)*100,0)</f>
        <v>2.07151753929955</v>
      </c>
      <c r="D82" s="18">
        <f t="shared" si="96"/>
        <v>-1.0951408877941771</v>
      </c>
      <c r="E82" s="18">
        <f t="shared" si="96"/>
        <v>1.0720911384453524</v>
      </c>
      <c r="F82" s="18">
        <f t="shared" ref="F82:F107" si="97">IF(AND(F$6-D$6 &lt;&gt; 0,D8&lt;&gt;0,F8&lt;&gt;0),(EXP(LN(F8/D8)/(F$6-D$6))-1)*100,0)</f>
        <v>0.3444546453748254</v>
      </c>
      <c r="H82" s="18">
        <f t="shared" ref="H82:H107" si="98">IF($F$6-$D$6 &lt;&gt; 0,(EXP(LN(1+(H45/100))/($F$6-$D$6))-1)*100,0)</f>
        <v>0.3444546453748254</v>
      </c>
      <c r="I82" s="18">
        <f t="shared" ref="I82:I107" si="99">IF(D8&gt;0,((1+(I8/D8))^(1/($F$6-$D$6))-1)*100,0)</f>
        <v>2.7622472156156874</v>
      </c>
      <c r="J82" s="18">
        <f t="shared" ref="J82:J107" si="100">IF($F$6-$D$6 &lt;&gt; 0,(EXP(LN(1+(J45/100))/($F$6-$D$6))-1)*100,0)</f>
        <v>2.999349404150542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3.922649653273691</v>
      </c>
      <c r="N82" s="18">
        <f t="shared" si="102"/>
        <v>1.8642425700115428</v>
      </c>
      <c r="O82" s="18">
        <f t="shared" si="102"/>
        <v>-1.6384680412315222</v>
      </c>
      <c r="P82" s="18">
        <f t="shared" si="102"/>
        <v>0.65109612681988338</v>
      </c>
      <c r="Q82" s="18">
        <f t="shared" ref="Q82:Q107" si="103">IF(AND(Q$6-O$6 &lt;&gt; 0,O8&lt;&gt;0,Q8&lt;&gt;0),(EXP(LN(Q8/O8)/(Q$6-O$6))-1)*100,0)</f>
        <v>-0.11795307082909101</v>
      </c>
      <c r="S82" s="18">
        <f t="shared" ref="S82:S107" si="104">IF($F$6-$D$6 &lt;&gt; 0,(EXP(LN(1+(S45/100))/($F$6-$D$6))-1)*100,0)</f>
        <v>-0.11795307082909101</v>
      </c>
      <c r="T82" s="18">
        <f t="shared" ref="T82:T107" si="105">IF(O8&gt;0,((1+(T8/O8))^(1/($F$6-$D$6))-1)*100,0)</f>
        <v>2.4823607323445795</v>
      </c>
      <c r="U82" s="18">
        <f t="shared" ref="U82:U107" si="106">IF($F$6-$D$6 &lt;&gt; 0,(EXP(LN(1+(U45/100))/($F$6-$D$6))-1)*100,0)</f>
        <v>2.3988939758769146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7.3456877971743939</v>
      </c>
      <c r="Y82" s="18">
        <f t="shared" si="108"/>
        <v>2.5090572075836537</v>
      </c>
      <c r="Z82" s="18">
        <f t="shared" si="108"/>
        <v>7.2582170287160963E-3</v>
      </c>
      <c r="AA82" s="18">
        <f t="shared" si="108"/>
        <v>1.8428174068786163</v>
      </c>
      <c r="AB82" s="18">
        <f t="shared" ref="AB82:AB107" si="109">IF(AND(AB$6-Z$6 &lt;&gt; 0,Z8&lt;&gt;0,AB8&lt;&gt;0),(EXP(LN(AB8/Z8)/(AB$6-Z$6))-1)*100,0)</f>
        <v>1.2272511869419356</v>
      </c>
      <c r="AD82" s="18">
        <f t="shared" ref="AD82:AD107" si="110">IF($F$6-$D$6 &lt;&gt; 0,(EXP(LN(1+(AD45/100))/($F$6-$D$6))-1)*100,0)</f>
        <v>1.2272511869419356</v>
      </c>
      <c r="AE82" s="18">
        <f t="shared" ref="AE82:AE107" si="111">IF(Z8&gt;0,((1+(AE8/Z8))^(1/($F$6-$D$6))-1)*100,0)</f>
        <v>3.3168357950303262</v>
      </c>
      <c r="AF82" s="18">
        <f t="shared" ref="AF82:AF107" si="112">IF($F$6-$D$6 &lt;&gt; 0,(EXP(LN(1+(AF45/100))/($F$6-$D$6))-1)*100,0)</f>
        <v>4.1193592871257012</v>
      </c>
    </row>
    <row r="83" spans="1:32" x14ac:dyDescent="0.2">
      <c r="A83" t="str">
        <f t="shared" si="95"/>
        <v>12 Other managers and proprietors</v>
      </c>
      <c r="B83" s="18">
        <f t="shared" si="96"/>
        <v>2.3085528767624153</v>
      </c>
      <c r="C83" s="18">
        <f t="shared" si="96"/>
        <v>0.76866020454957606</v>
      </c>
      <c r="D83" s="18">
        <f t="shared" si="96"/>
        <v>4.6217391384935969</v>
      </c>
      <c r="E83" s="18">
        <f t="shared" si="96"/>
        <v>1.5523042482384453</v>
      </c>
      <c r="F83" s="18">
        <f t="shared" si="97"/>
        <v>2.5653106519142099</v>
      </c>
      <c r="H83" s="18">
        <f t="shared" si="98"/>
        <v>2.5653106519142099</v>
      </c>
      <c r="I83" s="18">
        <f t="shared" si="99"/>
        <v>3.7517224952621442</v>
      </c>
      <c r="J83" s="18">
        <f t="shared" si="100"/>
        <v>5.3960952387734018</v>
      </c>
      <c r="L83" t="str">
        <f t="shared" si="101"/>
        <v>12 Other managers and proprietors</v>
      </c>
      <c r="M83" s="18">
        <f t="shared" si="102"/>
        <v>1.0772974786968481</v>
      </c>
      <c r="N83" s="18">
        <f t="shared" si="102"/>
        <v>1.3154438668912416</v>
      </c>
      <c r="O83" s="18">
        <f t="shared" si="102"/>
        <v>5.2491190306158675</v>
      </c>
      <c r="P83" s="18">
        <f t="shared" si="102"/>
        <v>1.4060595013754895</v>
      </c>
      <c r="Q83" s="18">
        <f t="shared" si="103"/>
        <v>2.671229099874628</v>
      </c>
      <c r="S83" s="18">
        <f t="shared" si="104"/>
        <v>2.671229099874628</v>
      </c>
      <c r="T83" s="18">
        <f t="shared" si="105"/>
        <v>3.5037373427598606</v>
      </c>
      <c r="U83" s="18">
        <f t="shared" si="106"/>
        <v>5.2722684812702036</v>
      </c>
      <c r="W83" t="str">
        <f t="shared" si="107"/>
        <v>12 Other managers and proprietors</v>
      </c>
      <c r="X83" s="18">
        <f t="shared" si="108"/>
        <v>4.0385402965911199</v>
      </c>
      <c r="Y83" s="18">
        <f t="shared" si="108"/>
        <v>5.384253218403412E-2</v>
      </c>
      <c r="Z83" s="18">
        <f t="shared" si="108"/>
        <v>3.7673533670702586</v>
      </c>
      <c r="AA83" s="18">
        <f t="shared" si="108"/>
        <v>1.7569189462981694</v>
      </c>
      <c r="AB83" s="18">
        <f t="shared" si="109"/>
        <v>2.4226981660489866</v>
      </c>
      <c r="AD83" s="18">
        <f t="shared" si="110"/>
        <v>2.4226981660489866</v>
      </c>
      <c r="AE83" s="18">
        <f t="shared" si="111"/>
        <v>4.0677408911835577</v>
      </c>
      <c r="AF83" s="18">
        <f t="shared" si="112"/>
        <v>5.5569457582161697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3.7940292002144105</v>
      </c>
      <c r="C84" s="18">
        <f t="shared" si="96"/>
        <v>3.0774042514871258</v>
      </c>
      <c r="D84" s="18">
        <f t="shared" si="96"/>
        <v>1.2837581858456515</v>
      </c>
      <c r="E84" s="18">
        <f t="shared" si="96"/>
        <v>1.1237410378594159</v>
      </c>
      <c r="F84" s="18">
        <f t="shared" si="97"/>
        <v>1.17705197751099</v>
      </c>
      <c r="H84" s="18">
        <f t="shared" si="98"/>
        <v>1.17705197751099</v>
      </c>
      <c r="I84" s="18">
        <f t="shared" si="99"/>
        <v>2.312854126953634</v>
      </c>
      <c r="J84" s="18">
        <f t="shared" si="100"/>
        <v>3.187305832546028</v>
      </c>
      <c r="L84" t="str">
        <f t="shared" si="101"/>
        <v>21 Science, research, engineering and technology professionals</v>
      </c>
      <c r="M84" s="18">
        <f t="shared" si="102"/>
        <v>4.1255312345143125</v>
      </c>
      <c r="N84" s="18">
        <f t="shared" si="102"/>
        <v>-1.1534458882691889</v>
      </c>
      <c r="O84" s="18">
        <f t="shared" si="102"/>
        <v>0.67445792028590912</v>
      </c>
      <c r="P84" s="18">
        <f t="shared" si="102"/>
        <v>0.88079707177770583</v>
      </c>
      <c r="Q84" s="18">
        <f t="shared" si="103"/>
        <v>0.81197040779632523</v>
      </c>
      <c r="S84" s="18">
        <f t="shared" si="104"/>
        <v>0.81197040779632523</v>
      </c>
      <c r="T84" s="18">
        <f t="shared" si="105"/>
        <v>2.0114257876099106</v>
      </c>
      <c r="U84" s="18">
        <f t="shared" si="106"/>
        <v>2.6346438603918276</v>
      </c>
      <c r="W84" t="str">
        <f t="shared" si="107"/>
        <v>21 Science, research, engineering and technology professionals</v>
      </c>
      <c r="X84" s="18">
        <f t="shared" si="108"/>
        <v>2.3676431698501421</v>
      </c>
      <c r="Y84" s="18">
        <f t="shared" si="108"/>
        <v>22.075673980367803</v>
      </c>
      <c r="Z84" s="18">
        <f t="shared" si="108"/>
        <v>3.3837478746636229</v>
      </c>
      <c r="AA84" s="18">
        <f t="shared" si="108"/>
        <v>1.8640601619096087</v>
      </c>
      <c r="AB84" s="18">
        <f t="shared" si="109"/>
        <v>2.3681243073775393</v>
      </c>
      <c r="AD84" s="18">
        <f t="shared" si="110"/>
        <v>2.3681243073775393</v>
      </c>
      <c r="AE84" s="18">
        <f t="shared" si="111"/>
        <v>3.314827985787705</v>
      </c>
      <c r="AF84" s="18">
        <f t="shared" si="112"/>
        <v>4.907225887635458</v>
      </c>
    </row>
    <row r="85" spans="1:32" x14ac:dyDescent="0.2">
      <c r="A85" t="str">
        <f t="shared" si="95"/>
        <v>22 Health professionals</v>
      </c>
      <c r="B85" s="18">
        <f t="shared" si="96"/>
        <v>5.9177139007119406</v>
      </c>
      <c r="C85" s="18">
        <f t="shared" si="96"/>
        <v>-2.1453962952235672</v>
      </c>
      <c r="D85" s="18">
        <f t="shared" si="96"/>
        <v>1.486114418401896</v>
      </c>
      <c r="E85" s="18">
        <f t="shared" si="96"/>
        <v>1.032618946747843</v>
      </c>
      <c r="F85" s="18">
        <f t="shared" si="97"/>
        <v>1.1835584927488707</v>
      </c>
      <c r="H85" s="18">
        <f t="shared" si="98"/>
        <v>1.1835584927488707</v>
      </c>
      <c r="I85" s="18">
        <f t="shared" si="99"/>
        <v>3.1330331102397135</v>
      </c>
      <c r="J85" s="18">
        <f t="shared" si="100"/>
        <v>3.9245702014380379</v>
      </c>
      <c r="L85" t="str">
        <f t="shared" si="101"/>
        <v>22 Health professionals</v>
      </c>
      <c r="M85" s="18">
        <f t="shared" si="102"/>
        <v>4.3936702311454523</v>
      </c>
      <c r="N85" s="18">
        <f t="shared" si="102"/>
        <v>-0.63024800798380243</v>
      </c>
      <c r="O85" s="18">
        <f t="shared" si="102"/>
        <v>1.729741511711147</v>
      </c>
      <c r="P85" s="18">
        <f t="shared" si="102"/>
        <v>1.1668579654983136</v>
      </c>
      <c r="Q85" s="18">
        <f t="shared" si="103"/>
        <v>1.3541389042506458</v>
      </c>
      <c r="S85" s="18">
        <f t="shared" si="104"/>
        <v>1.3541389042506458</v>
      </c>
      <c r="T85" s="18">
        <f t="shared" si="105"/>
        <v>2.4037450899294432</v>
      </c>
      <c r="U85" s="18">
        <f t="shared" si="106"/>
        <v>3.4014636262871711</v>
      </c>
      <c r="W85" t="str">
        <f t="shared" si="107"/>
        <v>22 Health professionals</v>
      </c>
      <c r="X85" s="18">
        <f t="shared" si="108"/>
        <v>6.5258017027665538</v>
      </c>
      <c r="Y85" s="18">
        <f t="shared" si="108"/>
        <v>-2.7200739191062695</v>
      </c>
      <c r="Z85" s="18">
        <f t="shared" si="108"/>
        <v>1.3910924333416785</v>
      </c>
      <c r="AA85" s="18">
        <f t="shared" si="108"/>
        <v>0.97929172221695726</v>
      </c>
      <c r="AB85" s="18">
        <f t="shared" si="109"/>
        <v>1.1163724528054697</v>
      </c>
      <c r="AD85" s="18">
        <f t="shared" si="110"/>
        <v>1.1163724528054697</v>
      </c>
      <c r="AE85" s="18">
        <f t="shared" si="111"/>
        <v>3.3972285827595705</v>
      </c>
      <c r="AF85" s="18">
        <f t="shared" si="112"/>
        <v>4.1177197970100554</v>
      </c>
    </row>
    <row r="86" spans="1:32" x14ac:dyDescent="0.2">
      <c r="A86" t="str">
        <f t="shared" si="95"/>
        <v>23 Teaching and other educational professionals</v>
      </c>
      <c r="B86" s="18">
        <f t="shared" si="96"/>
        <v>3.3155934205659765</v>
      </c>
      <c r="C86" s="18">
        <f t="shared" si="96"/>
        <v>3.9678212864117546</v>
      </c>
      <c r="D86" s="18">
        <f t="shared" si="96"/>
        <v>0.828864759567427</v>
      </c>
      <c r="E86" s="18">
        <f t="shared" si="96"/>
        <v>0.83747927766228969</v>
      </c>
      <c r="F86" s="18">
        <f t="shared" si="97"/>
        <v>0.8346076898561261</v>
      </c>
      <c r="H86" s="18">
        <f t="shared" si="98"/>
        <v>0.8346076898561261</v>
      </c>
      <c r="I86" s="18">
        <f t="shared" si="99"/>
        <v>2.9185572415849625</v>
      </c>
      <c r="J86" s="18">
        <f t="shared" si="100"/>
        <v>3.4877103320421154</v>
      </c>
      <c r="L86" t="str">
        <f t="shared" si="101"/>
        <v>23 Teaching and other educational professionals</v>
      </c>
      <c r="M86" s="18">
        <f t="shared" si="102"/>
        <v>0.29366004166653248</v>
      </c>
      <c r="N86" s="18">
        <f t="shared" si="102"/>
        <v>7.2350505856109137</v>
      </c>
      <c r="O86" s="18">
        <f t="shared" si="102"/>
        <v>1.6757858157844918</v>
      </c>
      <c r="P86" s="18">
        <f t="shared" si="102"/>
        <v>0.814207177286419</v>
      </c>
      <c r="Q86" s="18">
        <f t="shared" si="103"/>
        <v>1.1005857830361565</v>
      </c>
      <c r="S86" s="18">
        <f t="shared" si="104"/>
        <v>1.1005857830361565</v>
      </c>
      <c r="T86" s="18">
        <f t="shared" si="105"/>
        <v>2.573089483905755</v>
      </c>
      <c r="U86" s="18">
        <f t="shared" si="106"/>
        <v>3.3626187838076804</v>
      </c>
      <c r="W86" t="str">
        <f t="shared" si="107"/>
        <v>23 Teaching and other educational professionals</v>
      </c>
      <c r="X86" s="18">
        <f t="shared" si="108"/>
        <v>4.9001401197234395</v>
      </c>
      <c r="Y86" s="18">
        <f t="shared" si="108"/>
        <v>2.4372025995299085</v>
      </c>
      <c r="Z86" s="18">
        <f t="shared" si="108"/>
        <v>0.40289914057882736</v>
      </c>
      <c r="AA86" s="18">
        <f t="shared" si="108"/>
        <v>0.84961518470652031</v>
      </c>
      <c r="AB86" s="18">
        <f t="shared" si="109"/>
        <v>0.70048943395655261</v>
      </c>
      <c r="AD86" s="18">
        <f t="shared" si="110"/>
        <v>0.70048943395655261</v>
      </c>
      <c r="AE86" s="18">
        <f t="shared" si="111"/>
        <v>3.0822227606322361</v>
      </c>
      <c r="AF86" s="18">
        <f t="shared" si="112"/>
        <v>3.5482922333917699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4.6621926412074632</v>
      </c>
      <c r="C87" s="18">
        <f t="shared" si="96"/>
        <v>7.0678608595188042</v>
      </c>
      <c r="D87" s="18">
        <f t="shared" si="96"/>
        <v>2.5208571610312314</v>
      </c>
      <c r="E87" s="18">
        <f t="shared" si="96"/>
        <v>1.2807952312474002</v>
      </c>
      <c r="F87" s="18">
        <f t="shared" si="97"/>
        <v>1.6924735822432924</v>
      </c>
      <c r="H87" s="18">
        <f t="shared" si="98"/>
        <v>1.6924735822432924</v>
      </c>
      <c r="I87" s="18">
        <f t="shared" si="99"/>
        <v>2.994563366166747</v>
      </c>
      <c r="J87" s="18">
        <f t="shared" si="100"/>
        <v>4.1601889141788861</v>
      </c>
      <c r="L87" t="str">
        <f t="shared" si="101"/>
        <v>24 Business, media and public service professionals</v>
      </c>
      <c r="M87" s="18">
        <f t="shared" si="102"/>
        <v>3.8268382084484687</v>
      </c>
      <c r="N87" s="18">
        <f t="shared" si="102"/>
        <v>5.1959079963970867</v>
      </c>
      <c r="O87" s="18">
        <f t="shared" si="102"/>
        <v>2.7232028445140166</v>
      </c>
      <c r="P87" s="18">
        <f t="shared" si="102"/>
        <v>0.99391085950915059</v>
      </c>
      <c r="Q87" s="18">
        <f t="shared" si="103"/>
        <v>1.5670824419426799</v>
      </c>
      <c r="S87" s="18">
        <f t="shared" si="104"/>
        <v>1.5670824419426799</v>
      </c>
      <c r="T87" s="18">
        <f t="shared" si="105"/>
        <v>2.7120554998036228</v>
      </c>
      <c r="U87" s="18">
        <f t="shared" si="106"/>
        <v>3.8272253570100556</v>
      </c>
      <c r="W87" t="str">
        <f t="shared" si="107"/>
        <v>24 Business, media and public service professionals</v>
      </c>
      <c r="X87" s="18">
        <f t="shared" si="108"/>
        <v>5.9357312811068041</v>
      </c>
      <c r="Y87" s="18">
        <f t="shared" si="108"/>
        <v>9.7819645023537571</v>
      </c>
      <c r="Z87" s="18">
        <f t="shared" si="108"/>
        <v>2.237057360841721</v>
      </c>
      <c r="AA87" s="18">
        <f t="shared" si="108"/>
        <v>1.6767318846755641</v>
      </c>
      <c r="AB87" s="18">
        <f t="shared" si="109"/>
        <v>1.863164993187949</v>
      </c>
      <c r="AD87" s="18">
        <f t="shared" si="110"/>
        <v>1.863164993187949</v>
      </c>
      <c r="AE87" s="18">
        <f t="shared" si="111"/>
        <v>3.3698807673334441</v>
      </c>
      <c r="AF87" s="18">
        <f t="shared" si="112"/>
        <v>4.5993675386656996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4.5303699332271963</v>
      </c>
      <c r="C88" s="18">
        <f t="shared" si="96"/>
        <v>9.210141466288313</v>
      </c>
      <c r="D88" s="18">
        <f t="shared" si="96"/>
        <v>-2.1188417948818206</v>
      </c>
      <c r="E88" s="18">
        <f t="shared" si="96"/>
        <v>0.9091574687168924</v>
      </c>
      <c r="F88" s="18">
        <f t="shared" si="97"/>
        <v>-0.11044311117323069</v>
      </c>
      <c r="H88" s="18">
        <f t="shared" si="98"/>
        <v>-0.11044311117323069</v>
      </c>
      <c r="I88" s="18">
        <f t="shared" si="99"/>
        <v>2.2098354678809162</v>
      </c>
      <c r="J88" s="18">
        <f t="shared" si="100"/>
        <v>2.1286835722574171</v>
      </c>
      <c r="L88" t="str">
        <f t="shared" si="101"/>
        <v>31 Science, engineering and technology associate professionals</v>
      </c>
      <c r="M88" s="18">
        <f t="shared" si="102"/>
        <v>5.6168435379684523</v>
      </c>
      <c r="N88" s="18">
        <f t="shared" si="102"/>
        <v>5.0748469367327464</v>
      </c>
      <c r="O88" s="18">
        <f t="shared" si="102"/>
        <v>-3.332710128876748</v>
      </c>
      <c r="P88" s="18">
        <f t="shared" si="102"/>
        <v>0.48097864276956948</v>
      </c>
      <c r="Q88" s="18">
        <f t="shared" si="103"/>
        <v>-0.80668178573439775</v>
      </c>
      <c r="S88" s="18">
        <f t="shared" si="104"/>
        <v>-0.80668178573439775</v>
      </c>
      <c r="T88" s="18">
        <f t="shared" si="105"/>
        <v>1.889086431143383</v>
      </c>
      <c r="U88" s="18">
        <f t="shared" si="106"/>
        <v>1.2771239906157028</v>
      </c>
      <c r="W88" t="str">
        <f t="shared" si="107"/>
        <v>31 Science, engineering and technology associate professionals</v>
      </c>
      <c r="X88" s="18">
        <f t="shared" si="108"/>
        <v>1.588981434195591</v>
      </c>
      <c r="Y88" s="18">
        <f t="shared" si="108"/>
        <v>21.553921866098257</v>
      </c>
      <c r="Z88" s="18">
        <f t="shared" si="108"/>
        <v>0.76194676514265147</v>
      </c>
      <c r="AA88" s="18">
        <f t="shared" si="108"/>
        <v>1.7572661492085029</v>
      </c>
      <c r="AB88" s="18">
        <f t="shared" si="109"/>
        <v>1.4244053791249156</v>
      </c>
      <c r="AD88" s="18">
        <f t="shared" si="110"/>
        <v>1.4244053791249156</v>
      </c>
      <c r="AE88" s="18">
        <f t="shared" si="111"/>
        <v>2.977795100400793</v>
      </c>
      <c r="AF88" s="18">
        <f t="shared" si="112"/>
        <v>3.9549398969707106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5.3136050073602892</v>
      </c>
      <c r="C89" s="18">
        <f t="shared" si="96"/>
        <v>1.3196603685450503</v>
      </c>
      <c r="D89" s="18">
        <f t="shared" si="96"/>
        <v>0.1665207382982592</v>
      </c>
      <c r="E89" s="18">
        <f t="shared" si="96"/>
        <v>1.056802593910966</v>
      </c>
      <c r="F89" s="18">
        <f t="shared" si="97"/>
        <v>0.75916622594414118</v>
      </c>
      <c r="H89" s="18">
        <f t="shared" si="98"/>
        <v>0.75916622594414118</v>
      </c>
      <c r="I89" s="18">
        <f t="shared" si="99"/>
        <v>3.2366303786733219</v>
      </c>
      <c r="J89" s="18">
        <f t="shared" si="100"/>
        <v>3.7323447877341431</v>
      </c>
      <c r="L89" t="str">
        <f t="shared" si="101"/>
        <v>32 Health and social care associate professionals</v>
      </c>
      <c r="M89" s="18">
        <f t="shared" si="102"/>
        <v>1.1445909739036697</v>
      </c>
      <c r="N89" s="18">
        <f t="shared" si="102"/>
        <v>4.3574558350466974</v>
      </c>
      <c r="O89" s="18">
        <f t="shared" si="102"/>
        <v>-2.1369881877489894</v>
      </c>
      <c r="P89" s="18">
        <f t="shared" si="102"/>
        <v>0.71942988434925415</v>
      </c>
      <c r="Q89" s="18">
        <f>IF(AND(Q$6-O$6 &lt;&gt; 0,O15&lt;&gt;0,Q15&lt;&gt;0),(EXP(LN(Q15/O15)/(Q$6-O$6))-1)*100,0)</f>
        <v>-0.2418549649595092</v>
      </c>
      <c r="S89" s="18">
        <f t="shared" si="104"/>
        <v>-0.2418549649595092</v>
      </c>
      <c r="T89" s="18">
        <f t="shared" si="105"/>
        <v>2.4480925612945903</v>
      </c>
      <c r="U89" s="18">
        <f t="shared" si="106"/>
        <v>2.2766001790422097</v>
      </c>
      <c r="W89" t="str">
        <f t="shared" si="107"/>
        <v>32 Health and social care associate professionals</v>
      </c>
      <c r="X89" s="18">
        <f t="shared" si="108"/>
        <v>6.3360967072172203</v>
      </c>
      <c r="Y89" s="18">
        <f t="shared" si="108"/>
        <v>0.662876559386949</v>
      </c>
      <c r="Z89" s="18">
        <f t="shared" si="108"/>
        <v>0.65483632769702815</v>
      </c>
      <c r="AA89" s="18">
        <f t="shared" si="108"/>
        <v>1.1213359171276638</v>
      </c>
      <c r="AB89" s="18">
        <f t="shared" si="109"/>
        <v>0.96559631851653727</v>
      </c>
      <c r="AD89" s="18">
        <f t="shared" si="110"/>
        <v>0.96559631851653727</v>
      </c>
      <c r="AE89" s="18">
        <f t="shared" si="111"/>
        <v>3.402353309524897</v>
      </c>
      <c r="AF89" s="18">
        <f t="shared" si="112"/>
        <v>4.0226924043635037</v>
      </c>
    </row>
    <row r="90" spans="1:32" x14ac:dyDescent="0.2">
      <c r="A90" t="str">
        <f t="shared" si="95"/>
        <v>33 Protective service occupations</v>
      </c>
      <c r="B90" s="18">
        <f t="shared" si="96"/>
        <v>-0.92094567601997968</v>
      </c>
      <c r="C90" s="18">
        <f t="shared" si="96"/>
        <v>7.8907922685437892</v>
      </c>
      <c r="D90" s="18">
        <f t="shared" si="96"/>
        <v>4.5011557444951888</v>
      </c>
      <c r="E90" s="18">
        <f t="shared" si="96"/>
        <v>1.8336487813656266</v>
      </c>
      <c r="F90" s="18">
        <f t="shared" si="97"/>
        <v>2.7151649646134812</v>
      </c>
      <c r="H90" s="18">
        <f t="shared" si="98"/>
        <v>2.7151649646134812</v>
      </c>
      <c r="I90" s="18">
        <f t="shared" si="99"/>
        <v>2.5456485624750114</v>
      </c>
      <c r="J90" s="18">
        <f t="shared" si="100"/>
        <v>4.5620141019194316</v>
      </c>
      <c r="L90" t="str">
        <f t="shared" si="101"/>
        <v>33 Protective service occupations</v>
      </c>
      <c r="M90" s="18">
        <f t="shared" si="102"/>
        <v>-1.6880732055611691</v>
      </c>
      <c r="N90" s="18">
        <f t="shared" si="102"/>
        <v>5.8008323677909868</v>
      </c>
      <c r="O90" s="18">
        <f t="shared" si="102"/>
        <v>3.6012534854075184</v>
      </c>
      <c r="P90" s="18">
        <f t="shared" si="102"/>
        <v>1.1270792451603562</v>
      </c>
      <c r="Q90" s="18">
        <f t="shared" si="103"/>
        <v>1.9451680441530117</v>
      </c>
      <c r="S90" s="18">
        <f t="shared" si="104"/>
        <v>1.9451680441530117</v>
      </c>
      <c r="T90" s="18">
        <f t="shared" si="105"/>
        <v>1.9732894331610851</v>
      </c>
      <c r="U90" s="18">
        <f t="shared" si="106"/>
        <v>3.501232265424159</v>
      </c>
      <c r="W90" t="str">
        <f t="shared" si="107"/>
        <v>33 Protective service occupations</v>
      </c>
      <c r="X90" s="18">
        <f t="shared" si="108"/>
        <v>1.366060186975071</v>
      </c>
      <c r="Y90" s="18">
        <f t="shared" si="108"/>
        <v>13.66439249619782</v>
      </c>
      <c r="Z90" s="18">
        <f t="shared" si="108"/>
        <v>6.6826703757103978</v>
      </c>
      <c r="AA90" s="18">
        <f t="shared" si="108"/>
        <v>3.2612566349708327</v>
      </c>
      <c r="AB90" s="18">
        <f t="shared" si="109"/>
        <v>4.3893587821606461</v>
      </c>
      <c r="AD90" s="18">
        <f t="shared" si="110"/>
        <v>4.3893587821606461</v>
      </c>
      <c r="AE90" s="18">
        <f t="shared" si="111"/>
        <v>3.8403595198840179</v>
      </c>
      <c r="AF90" s="18">
        <f t="shared" si="112"/>
        <v>6.7521133425617164</v>
      </c>
    </row>
    <row r="91" spans="1:32" x14ac:dyDescent="0.2">
      <c r="A91" t="str">
        <f t="shared" si="95"/>
        <v>34 Culture, media and sports occupations</v>
      </c>
      <c r="B91" s="18">
        <f t="shared" si="96"/>
        <v>1.2931851783928971</v>
      </c>
      <c r="C91" s="18">
        <f t="shared" si="96"/>
        <v>16.531336844172984</v>
      </c>
      <c r="D91" s="18">
        <f t="shared" si="96"/>
        <v>-0.74956614822051515</v>
      </c>
      <c r="E91" s="18">
        <f t="shared" si="96"/>
        <v>1.034581494584863</v>
      </c>
      <c r="F91" s="18">
        <f t="shared" si="97"/>
        <v>0.43633020842930303</v>
      </c>
      <c r="H91" s="18">
        <f t="shared" si="98"/>
        <v>0.43633020842930303</v>
      </c>
      <c r="I91" s="18">
        <f t="shared" si="99"/>
        <v>2.559258422125299</v>
      </c>
      <c r="J91" s="18">
        <f t="shared" si="100"/>
        <v>2.8684946939478984</v>
      </c>
      <c r="L91" t="str">
        <f t="shared" si="101"/>
        <v>34 Culture, media and sports occupations</v>
      </c>
      <c r="M91" s="18">
        <f t="shared" si="102"/>
        <v>2.6112548621059384</v>
      </c>
      <c r="N91" s="18">
        <f t="shared" si="102"/>
        <v>9.5531054307151706</v>
      </c>
      <c r="O91" s="18">
        <f t="shared" si="102"/>
        <v>-0.35261271343826062</v>
      </c>
      <c r="P91" s="18">
        <f t="shared" si="102"/>
        <v>1.0924803430036878</v>
      </c>
      <c r="Q91" s="18">
        <f t="shared" si="103"/>
        <v>0.60846900272242266</v>
      </c>
      <c r="S91" s="18">
        <f t="shared" si="104"/>
        <v>0.60846900272242266</v>
      </c>
      <c r="T91" s="18">
        <f t="shared" si="105"/>
        <v>2.3425814356768937</v>
      </c>
      <c r="U91" s="18">
        <f t="shared" si="106"/>
        <v>2.7879931882422992</v>
      </c>
      <c r="W91" t="str">
        <f t="shared" si="107"/>
        <v>34 Culture, media and sports occupations</v>
      </c>
      <c r="X91" s="18">
        <f t="shared" si="108"/>
        <v>-0.38901807348267203</v>
      </c>
      <c r="Y91" s="18">
        <f t="shared" si="108"/>
        <v>26.123921966288787</v>
      </c>
      <c r="Z91" s="18">
        <f>IF(AND(AA$6-Z$6 &lt;&gt; 0,Z17&lt;&gt;0,AA17&lt;&gt;0),(EXP(LN(AA17/Z17)/(AA$6-Z$6))-1)*100,0)</f>
        <v>-1.2320170857596846</v>
      </c>
      <c r="AA91" s="18">
        <f t="shared" si="108"/>
        <v>0.96189363086629509</v>
      </c>
      <c r="AB91" s="18">
        <f t="shared" si="109"/>
        <v>0.22522807254876653</v>
      </c>
      <c r="AD91" s="18">
        <f t="shared" si="110"/>
        <v>0.22522807254876653</v>
      </c>
      <c r="AE91" s="18">
        <f t="shared" si="111"/>
        <v>2.8098552858662362</v>
      </c>
      <c r="AF91" s="18">
        <f t="shared" si="112"/>
        <v>2.9634752953905164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2.8064647440098733</v>
      </c>
      <c r="C92" s="18">
        <f t="shared" si="96"/>
        <v>2.7868506126752068</v>
      </c>
      <c r="D92" s="18">
        <f t="shared" si="96"/>
        <v>-0.50339765950003779</v>
      </c>
      <c r="E92" s="18">
        <f t="shared" si="96"/>
        <v>0.588762997522152</v>
      </c>
      <c r="F92" s="18">
        <f t="shared" si="97"/>
        <v>0.22338384702029757</v>
      </c>
      <c r="H92" s="18">
        <f t="shared" si="98"/>
        <v>0.22338384702029757</v>
      </c>
      <c r="I92" s="18">
        <f t="shared" si="99"/>
        <v>2.5527637920384372</v>
      </c>
      <c r="J92" s="18">
        <f t="shared" si="100"/>
        <v>2.7104924262881136</v>
      </c>
      <c r="L92" t="str">
        <f t="shared" si="101"/>
        <v>35 Business and public service associate professionals</v>
      </c>
      <c r="M92" s="18">
        <f t="shared" si="102"/>
        <v>2.1970995858614728</v>
      </c>
      <c r="N92" s="18">
        <f t="shared" si="102"/>
        <v>3.5647592895111657</v>
      </c>
      <c r="O92" s="18">
        <f t="shared" si="102"/>
        <v>-1.1440451075603209</v>
      </c>
      <c r="P92" s="18">
        <f t="shared" si="102"/>
        <v>8.3674881974915571E-2</v>
      </c>
      <c r="Q92" s="18">
        <f t="shared" si="103"/>
        <v>-0.32724998618010037</v>
      </c>
      <c r="S92" s="18">
        <f t="shared" si="104"/>
        <v>-0.32724998618010037</v>
      </c>
      <c r="T92" s="18">
        <f t="shared" si="105"/>
        <v>2.1122076746665552</v>
      </c>
      <c r="U92" s="18">
        <f t="shared" si="106"/>
        <v>1.8695006095649003</v>
      </c>
      <c r="W92" t="str">
        <f t="shared" si="107"/>
        <v>35 Business and public service associate professionals</v>
      </c>
      <c r="X92" s="18">
        <f t="shared" si="108"/>
        <v>3.524540390911568</v>
      </c>
      <c r="Y92" s="18">
        <f t="shared" si="108"/>
        <v>1.8992595907414422</v>
      </c>
      <c r="Z92" s="18">
        <f t="shared" si="108"/>
        <v>0.21944111505576291</v>
      </c>
      <c r="AA92" s="18">
        <f t="shared" si="108"/>
        <v>1.1111388826116508</v>
      </c>
      <c r="AB92" s="18">
        <f t="shared" si="109"/>
        <v>0.813028223748824</v>
      </c>
      <c r="AD92" s="18">
        <f t="shared" si="110"/>
        <v>0.813028223748824</v>
      </c>
      <c r="AE92" s="18">
        <f t="shared" si="111"/>
        <v>3.0325372476229129</v>
      </c>
      <c r="AF92" s="18">
        <f t="shared" si="112"/>
        <v>3.5785044566743363</v>
      </c>
    </row>
    <row r="93" spans="1:32" x14ac:dyDescent="0.2">
      <c r="A93" t="str">
        <f t="shared" si="95"/>
        <v>41 Administrative occupations</v>
      </c>
      <c r="B93" s="18">
        <f t="shared" si="96"/>
        <v>0.58024168604766668</v>
      </c>
      <c r="C93" s="18">
        <f t="shared" si="96"/>
        <v>1.9232052825667312</v>
      </c>
      <c r="D93" s="18">
        <f t="shared" si="96"/>
        <v>-1.4552604841046701</v>
      </c>
      <c r="E93" s="18">
        <f t="shared" si="96"/>
        <v>-0.51457952989695244</v>
      </c>
      <c r="F93" s="18">
        <f t="shared" si="97"/>
        <v>-0.82913335867318416</v>
      </c>
      <c r="H93" s="18">
        <f t="shared" si="98"/>
        <v>-0.82913335867318416</v>
      </c>
      <c r="I93" s="18">
        <f t="shared" si="99"/>
        <v>2.5699646298759093</v>
      </c>
      <c r="J93" s="18">
        <f t="shared" si="100"/>
        <v>1.9996208201706889</v>
      </c>
      <c r="L93" t="str">
        <f t="shared" si="101"/>
        <v>41 Administrative occupations</v>
      </c>
      <c r="M93" s="18">
        <f t="shared" si="102"/>
        <v>-0.94727766915866374</v>
      </c>
      <c r="N93" s="18">
        <f t="shared" si="102"/>
        <v>19.220306573214096</v>
      </c>
      <c r="O93" s="18">
        <f t="shared" si="102"/>
        <v>-0.80667538963327123</v>
      </c>
      <c r="P93" s="18">
        <f t="shared" si="102"/>
        <v>0.89243554256830393</v>
      </c>
      <c r="Q93" s="18">
        <f t="shared" si="103"/>
        <v>0.3228557680084565</v>
      </c>
      <c r="S93" s="18">
        <f t="shared" si="104"/>
        <v>0.3228557680084565</v>
      </c>
      <c r="T93" s="18">
        <f t="shared" si="105"/>
        <v>2.1185726549375561</v>
      </c>
      <c r="U93" s="18">
        <f t="shared" si="106"/>
        <v>2.3607643951837565</v>
      </c>
      <c r="W93" t="str">
        <f t="shared" si="107"/>
        <v>41 Administrative occupations</v>
      </c>
      <c r="X93" s="18">
        <f t="shared" si="108"/>
        <v>1.0972912029453274</v>
      </c>
      <c r="Y93" s="18">
        <f t="shared" si="108"/>
        <v>-3.6394167807377031</v>
      </c>
      <c r="Z93" s="18">
        <f t="shared" si="108"/>
        <v>-1.7181406127597665</v>
      </c>
      <c r="AA93" s="18">
        <f t="shared" si="108"/>
        <v>-1.1580168541243663</v>
      </c>
      <c r="AB93" s="18">
        <f t="shared" si="109"/>
        <v>-1.3450785708129631</v>
      </c>
      <c r="AD93" s="18">
        <f t="shared" si="110"/>
        <v>-1.3450785708129631</v>
      </c>
      <c r="AE93" s="18">
        <f t="shared" si="111"/>
        <v>2.7421008969728433</v>
      </c>
      <c r="AF93" s="18">
        <f t="shared" si="112"/>
        <v>1.850800428638788</v>
      </c>
    </row>
    <row r="94" spans="1:32" x14ac:dyDescent="0.2">
      <c r="A94" t="str">
        <f t="shared" si="95"/>
        <v>42 Secretarial and related occupations</v>
      </c>
      <c r="B94" s="18">
        <f t="shared" si="96"/>
        <v>-0.59407956142726315</v>
      </c>
      <c r="C94" s="18">
        <f t="shared" si="96"/>
        <v>-4.5046773967615028</v>
      </c>
      <c r="D94" s="18">
        <f t="shared" si="96"/>
        <v>0.74660669234594135</v>
      </c>
      <c r="E94" s="18">
        <f t="shared" si="96"/>
        <v>-2.9569188749615227</v>
      </c>
      <c r="F94" s="18">
        <f t="shared" si="97"/>
        <v>-1.7377901079653313</v>
      </c>
      <c r="H94" s="18">
        <f t="shared" si="98"/>
        <v>-1.7377901079653313</v>
      </c>
      <c r="I94" s="18">
        <f t="shared" si="99"/>
        <v>2.7438747531751018</v>
      </c>
      <c r="J94" s="18">
        <f t="shared" si="100"/>
        <v>1.6042293638681038</v>
      </c>
      <c r="L94" t="str">
        <f t="shared" si="101"/>
        <v>42 Secretarial and related occupations</v>
      </c>
      <c r="M94" s="18">
        <f t="shared" si="102"/>
        <v>-5.5154760586673905</v>
      </c>
      <c r="N94" s="18">
        <f t="shared" si="102"/>
        <v>-0.82807049321341752</v>
      </c>
      <c r="O94" s="18">
        <f t="shared" si="102"/>
        <v>5.0181575095677111</v>
      </c>
      <c r="P94" s="18">
        <f t="shared" si="102"/>
        <v>1.8804019795592319</v>
      </c>
      <c r="Q94" s="18">
        <f t="shared" si="103"/>
        <v>2.9157629762041726</v>
      </c>
      <c r="S94" s="18">
        <f t="shared" si="104"/>
        <v>2.9157629762041726</v>
      </c>
      <c r="T94" s="18">
        <f t="shared" si="105"/>
        <v>2.4479491883434124</v>
      </c>
      <c r="U94" s="18">
        <f t="shared" si="106"/>
        <v>4.6461068549418671</v>
      </c>
      <c r="W94" t="str">
        <f t="shared" si="107"/>
        <v>42 Secretarial and related occupations</v>
      </c>
      <c r="X94" s="18">
        <f t="shared" si="108"/>
        <v>-0.32138156266298123</v>
      </c>
      <c r="Y94" s="18">
        <f t="shared" si="108"/>
        <v>-4.6826036189193232</v>
      </c>
      <c r="Z94" s="18">
        <f t="shared" si="108"/>
        <v>0.51140565749840938</v>
      </c>
      <c r="AA94" s="18">
        <f t="shared" si="108"/>
        <v>-3.3450340180045224</v>
      </c>
      <c r="AB94" s="18">
        <f t="shared" si="109"/>
        <v>-2.0762814259306817</v>
      </c>
      <c r="AD94" s="18">
        <f t="shared" si="110"/>
        <v>-2.0762814259306817</v>
      </c>
      <c r="AE94" s="18">
        <f t="shared" si="111"/>
        <v>2.7584637402979784</v>
      </c>
      <c r="AF94" s="18">
        <f t="shared" si="112"/>
        <v>1.4118768765345457</v>
      </c>
    </row>
    <row r="95" spans="1:32" x14ac:dyDescent="0.2">
      <c r="A95" t="str">
        <f t="shared" si="95"/>
        <v>51 Skilled agricultural and related trades</v>
      </c>
      <c r="B95" s="18">
        <f t="shared" si="96"/>
        <v>3.3448461263414941</v>
      </c>
      <c r="C95" s="18">
        <f t="shared" si="96"/>
        <v>-22.635104393040173</v>
      </c>
      <c r="D95" s="18">
        <f t="shared" si="96"/>
        <v>1.5093029970675076</v>
      </c>
      <c r="E95" s="18">
        <f t="shared" si="96"/>
        <v>1.8690820862373947</v>
      </c>
      <c r="F95" s="18">
        <f t="shared" si="97"/>
        <v>1.7490142610369519</v>
      </c>
      <c r="H95" s="18">
        <f t="shared" si="98"/>
        <v>1.7490142610369519</v>
      </c>
      <c r="I95" s="18">
        <f t="shared" si="99"/>
        <v>3.3267292602279452</v>
      </c>
      <c r="J95" s="18">
        <f t="shared" si="100"/>
        <v>4.4838710742364007</v>
      </c>
      <c r="L95" t="str">
        <f t="shared" si="101"/>
        <v>51 Skilled agricultural and related trades</v>
      </c>
      <c r="M95" s="18">
        <f t="shared" si="102"/>
        <v>3.2541226548554292</v>
      </c>
      <c r="N95" s="18">
        <f t="shared" si="102"/>
        <v>-29.624269345514019</v>
      </c>
      <c r="O95" s="18">
        <f t="shared" si="102"/>
        <v>0.96598780183125843</v>
      </c>
      <c r="P95" s="18">
        <f t="shared" si="102"/>
        <v>1.5659409920615985</v>
      </c>
      <c r="Q95" s="18">
        <f t="shared" si="103"/>
        <v>1.365561526611736</v>
      </c>
      <c r="S95" s="18">
        <f t="shared" si="104"/>
        <v>1.365561526611736</v>
      </c>
      <c r="T95" s="18">
        <f t="shared" si="105"/>
        <v>3.0139381629739059</v>
      </c>
      <c r="U95" s="18">
        <f t="shared" si="106"/>
        <v>3.9451730862316126</v>
      </c>
      <c r="W95" t="str">
        <f t="shared" si="107"/>
        <v>51 Skilled agricultural and related trades</v>
      </c>
      <c r="X95" s="18">
        <f t="shared" si="108"/>
        <v>3.8020175374102516</v>
      </c>
      <c r="Y95" s="18">
        <f t="shared" si="108"/>
        <v>12.122016078190857</v>
      </c>
      <c r="Z95" s="18">
        <f t="shared" si="108"/>
        <v>3.1342881288464852</v>
      </c>
      <c r="AA95" s="18">
        <f t="shared" si="108"/>
        <v>2.6790307999903673</v>
      </c>
      <c r="AB95" s="18">
        <f t="shared" si="109"/>
        <v>2.8305595142419371</v>
      </c>
      <c r="AD95" s="18">
        <f t="shared" si="110"/>
        <v>2.8305595142419371</v>
      </c>
      <c r="AE95" s="18">
        <f t="shared" si="111"/>
        <v>4.2257792693002338</v>
      </c>
      <c r="AF95" s="18">
        <f t="shared" si="112"/>
        <v>5.9523601590798503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1.9500582687714818E-2</v>
      </c>
      <c r="C96" s="18">
        <f t="shared" si="96"/>
        <v>-11.236725180023788</v>
      </c>
      <c r="D96" s="18">
        <f t="shared" si="96"/>
        <v>0.69270991262910808</v>
      </c>
      <c r="E96" s="18">
        <f t="shared" si="96"/>
        <v>-0.19498833105996427</v>
      </c>
      <c r="F96" s="18">
        <f t="shared" si="97"/>
        <v>0.1000381176189169</v>
      </c>
      <c r="H96" s="18">
        <f t="shared" si="98"/>
        <v>0.1000381176189169</v>
      </c>
      <c r="I96" s="18">
        <f t="shared" si="99"/>
        <v>2.2303841394554658</v>
      </c>
      <c r="J96" s="18">
        <f t="shared" si="100"/>
        <v>2.3039877766887207</v>
      </c>
      <c r="L96" t="str">
        <f t="shared" si="101"/>
        <v>52 Skilled metal, electrical and electronic trades</v>
      </c>
      <c r="M96" s="18">
        <f t="shared" si="102"/>
        <v>-0.27393601275736978</v>
      </c>
      <c r="N96" s="18">
        <f t="shared" si="102"/>
        <v>-10.955293654663889</v>
      </c>
      <c r="O96" s="18">
        <f t="shared" si="102"/>
        <v>-5.4684931012238813E-3</v>
      </c>
      <c r="P96" s="18">
        <f t="shared" si="102"/>
        <v>-0.34037344053671204</v>
      </c>
      <c r="Q96" s="18">
        <f t="shared" si="103"/>
        <v>-0.22886327444849863</v>
      </c>
      <c r="S96" s="18">
        <f t="shared" si="104"/>
        <v>-0.22886327444849863</v>
      </c>
      <c r="T96" s="18">
        <f t="shared" si="105"/>
        <v>2.1025550704633966</v>
      </c>
      <c r="U96" s="18">
        <f t="shared" si="106"/>
        <v>1.9322676914573567</v>
      </c>
      <c r="W96" t="str">
        <f t="shared" si="107"/>
        <v>52 Skilled metal, electrical and electronic trades</v>
      </c>
      <c r="X96" s="18">
        <f t="shared" si="108"/>
        <v>12.831354925651951</v>
      </c>
      <c r="Y96" s="18">
        <f t="shared" si="108"/>
        <v>-20.343202605866949</v>
      </c>
      <c r="Z96" s="18">
        <f t="shared" si="108"/>
        <v>18.282684400349879</v>
      </c>
      <c r="AA96" s="18">
        <f t="shared" si="108"/>
        <v>1.8596927332716673</v>
      </c>
      <c r="AB96" s="18">
        <f t="shared" si="109"/>
        <v>7.0636302848076982</v>
      </c>
      <c r="AD96" s="18">
        <f t="shared" si="110"/>
        <v>7.0636302848076982</v>
      </c>
      <c r="AE96" s="18">
        <f t="shared" si="111"/>
        <v>5.7965361002712879</v>
      </c>
      <c r="AF96" s="18">
        <f t="shared" si="112"/>
        <v>9.8850043442715076</v>
      </c>
    </row>
    <row r="97" spans="1:32" x14ac:dyDescent="0.2">
      <c r="A97" t="str">
        <f t="shared" si="95"/>
        <v>53 Skilled construction and building trades</v>
      </c>
      <c r="B97" s="18">
        <f t="shared" si="96"/>
        <v>-2.4287813965422456</v>
      </c>
      <c r="C97" s="18">
        <f t="shared" si="96"/>
        <v>1.1857614358374402</v>
      </c>
      <c r="D97" s="18">
        <f t="shared" si="96"/>
        <v>1.5303920874814247</v>
      </c>
      <c r="E97" s="18">
        <f t="shared" si="96"/>
        <v>-0.73693457761917491</v>
      </c>
      <c r="F97" s="18">
        <f t="shared" si="97"/>
        <v>1.3158532595936023E-2</v>
      </c>
      <c r="H97" s="18">
        <f t="shared" si="98"/>
        <v>1.3158532595936023E-2</v>
      </c>
      <c r="I97" s="18">
        <f t="shared" si="99"/>
        <v>2.4726698474156095</v>
      </c>
      <c r="J97" s="18">
        <f t="shared" si="100"/>
        <v>2.4820199720163583</v>
      </c>
      <c r="L97" t="str">
        <f t="shared" si="101"/>
        <v>53 Skilled construction and building trades</v>
      </c>
      <c r="M97" s="18">
        <f t="shared" si="102"/>
        <v>-2.5990918699904997</v>
      </c>
      <c r="N97" s="18">
        <f t="shared" si="102"/>
        <v>0.53145120810476065</v>
      </c>
      <c r="O97" s="18">
        <f t="shared" si="102"/>
        <v>1.5430160975246521</v>
      </c>
      <c r="P97" s="18">
        <f t="shared" si="102"/>
        <v>-0.82447196947054158</v>
      </c>
      <c r="Q97" s="18">
        <f t="shared" si="103"/>
        <v>-4.1506853941675192E-2</v>
      </c>
      <c r="S97" s="18">
        <f t="shared" si="104"/>
        <v>-4.1506853941675192E-2</v>
      </c>
      <c r="T97" s="18">
        <f t="shared" si="105"/>
        <v>2.4531977168975594</v>
      </c>
      <c r="U97" s="18">
        <f t="shared" si="106"/>
        <v>2.4236599660848013</v>
      </c>
      <c r="W97" t="str">
        <f t="shared" si="107"/>
        <v>53 Skilled construction and building trades</v>
      </c>
      <c r="X97" s="18">
        <f t="shared" si="108"/>
        <v>9.2877178654057211</v>
      </c>
      <c r="Y97" s="18">
        <f t="shared" si="108"/>
        <v>35.21112621735292</v>
      </c>
      <c r="Z97" s="18">
        <f t="shared" si="108"/>
        <v>1.0374097473524246</v>
      </c>
      <c r="AA97" s="18">
        <f t="shared" si="108"/>
        <v>2.2735125589203431</v>
      </c>
      <c r="AB97" s="18">
        <f t="shared" si="109"/>
        <v>1.8598070692072532</v>
      </c>
      <c r="AD97" s="18">
        <f t="shared" si="110"/>
        <v>1.8598070692072532</v>
      </c>
      <c r="AE97" s="18">
        <f t="shared" si="111"/>
        <v>3.1884612928067435</v>
      </c>
      <c r="AF97" s="18">
        <f t="shared" si="112"/>
        <v>4.4435694420342342</v>
      </c>
    </row>
    <row r="98" spans="1:32" x14ac:dyDescent="0.2">
      <c r="A98" t="str">
        <f t="shared" si="95"/>
        <v>54 Textiles, printing and other skilled trades</v>
      </c>
      <c r="B98" s="18">
        <f t="shared" si="96"/>
        <v>-2.5269259886647855</v>
      </c>
      <c r="C98" s="18">
        <f t="shared" si="96"/>
        <v>-2.1855878817616303</v>
      </c>
      <c r="D98" s="18">
        <f t="shared" si="96"/>
        <v>0.42215069111903869</v>
      </c>
      <c r="E98" s="18">
        <f t="shared" si="96"/>
        <v>0.43379955695430628</v>
      </c>
      <c r="F98" s="18">
        <f t="shared" si="97"/>
        <v>0.42991645154402125</v>
      </c>
      <c r="H98" s="18">
        <f t="shared" si="98"/>
        <v>0.42991645154402125</v>
      </c>
      <c r="I98" s="18">
        <f t="shared" si="99"/>
        <v>2.5472605621953415</v>
      </c>
      <c r="J98" s="18">
        <f t="shared" si="100"/>
        <v>2.8523977921892651</v>
      </c>
      <c r="L98" t="str">
        <f t="shared" si="101"/>
        <v>54 Textiles, printing and other skilled trades</v>
      </c>
      <c r="M98" s="18">
        <f t="shared" si="102"/>
        <v>-4.1167221810534897</v>
      </c>
      <c r="N98" s="18">
        <f t="shared" si="102"/>
        <v>-7.0988789007401465</v>
      </c>
      <c r="O98" s="18">
        <f t="shared" si="102"/>
        <v>0.18152165079270421</v>
      </c>
      <c r="P98" s="18">
        <f t="shared" si="102"/>
        <v>3.511349354179405E-2</v>
      </c>
      <c r="Q98" s="18">
        <f t="shared" si="103"/>
        <v>8.3892423271425542E-2</v>
      </c>
      <c r="S98" s="18">
        <f t="shared" si="104"/>
        <v>8.3892423271425542E-2</v>
      </c>
      <c r="T98" s="18">
        <f t="shared" si="105"/>
        <v>1.8974820391680636</v>
      </c>
      <c r="U98" s="18">
        <f t="shared" si="106"/>
        <v>1.9620562358155125</v>
      </c>
      <c r="W98" t="str">
        <f t="shared" si="107"/>
        <v>54 Textiles, printing and other skilled trades</v>
      </c>
      <c r="X98" s="18">
        <f t="shared" si="108"/>
        <v>-8.1602706566763494E-2</v>
      </c>
      <c r="Y98" s="18">
        <f t="shared" si="108"/>
        <v>4.6331513050196671</v>
      </c>
      <c r="Z98" s="18">
        <f t="shared" si="108"/>
        <v>0.71551855904277151</v>
      </c>
      <c r="AA98" s="18">
        <f t="shared" si="108"/>
        <v>0.89411047072609495</v>
      </c>
      <c r="AB98" s="18">
        <f t="shared" si="109"/>
        <v>0.83454467400403409</v>
      </c>
      <c r="AD98" s="18">
        <f t="shared" si="110"/>
        <v>0.83454467400403409</v>
      </c>
      <c r="AE98" s="18">
        <f t="shared" si="111"/>
        <v>3.2759762878754373</v>
      </c>
      <c r="AF98" s="18">
        <f t="shared" si="112"/>
        <v>3.8191586722594595</v>
      </c>
    </row>
    <row r="99" spans="1:32" x14ac:dyDescent="0.2">
      <c r="A99" t="str">
        <f t="shared" si="95"/>
        <v>61 Caring personal service occupations</v>
      </c>
      <c r="B99" s="18">
        <f t="shared" si="96"/>
        <v>3.2275665274790866</v>
      </c>
      <c r="C99" s="18">
        <f t="shared" si="96"/>
        <v>-3.5118778471003087</v>
      </c>
      <c r="D99" s="18">
        <f t="shared" si="96"/>
        <v>1.6077336375042828</v>
      </c>
      <c r="E99" s="18">
        <f t="shared" si="96"/>
        <v>1.0980749450139271</v>
      </c>
      <c r="F99" s="18">
        <f t="shared" si="97"/>
        <v>1.2676764941560448</v>
      </c>
      <c r="H99" s="18">
        <f t="shared" si="98"/>
        <v>1.2676764941560448</v>
      </c>
      <c r="I99" s="18">
        <f t="shared" si="99"/>
        <v>3.3438108263112332</v>
      </c>
      <c r="J99" s="18">
        <f t="shared" si="100"/>
        <v>4.1707581702856267</v>
      </c>
      <c r="L99" t="str">
        <f t="shared" si="101"/>
        <v>61 Caring personal service occupations</v>
      </c>
      <c r="M99" s="18">
        <f t="shared" si="102"/>
        <v>1.4415633535219241</v>
      </c>
      <c r="N99" s="18">
        <f t="shared" si="102"/>
        <v>-5.1961343245266018</v>
      </c>
      <c r="O99" s="18">
        <f t="shared" si="102"/>
        <v>4.3518970893854148</v>
      </c>
      <c r="P99" s="18">
        <f t="shared" si="102"/>
        <v>1.8213617828660489</v>
      </c>
      <c r="Q99" s="18">
        <f t="shared" si="103"/>
        <v>2.6579806162460251</v>
      </c>
      <c r="S99" s="18">
        <f t="shared" si="104"/>
        <v>2.6579806162460251</v>
      </c>
      <c r="T99" s="18">
        <f t="shared" si="105"/>
        <v>3.1075062922546026</v>
      </c>
      <c r="U99" s="18">
        <f t="shared" si="106"/>
        <v>4.9518827065482718</v>
      </c>
      <c r="W99" t="str">
        <f t="shared" si="107"/>
        <v>61 Caring personal service occupations</v>
      </c>
      <c r="X99" s="18">
        <f t="shared" si="108"/>
        <v>3.5486735943583092</v>
      </c>
      <c r="Y99" s="18">
        <f t="shared" si="108"/>
        <v>-3.2242875112293734</v>
      </c>
      <c r="Z99" s="18">
        <f t="shared" si="108"/>
        <v>1.1185487725817733</v>
      </c>
      <c r="AA99" s="18">
        <f t="shared" si="108"/>
        <v>0.9508602793808052</v>
      </c>
      <c r="AB99" s="18">
        <f t="shared" si="109"/>
        <v>1.0067255227854233</v>
      </c>
      <c r="AD99" s="18">
        <f t="shared" si="110"/>
        <v>1.0067255227854233</v>
      </c>
      <c r="AE99" s="18">
        <f t="shared" si="111"/>
        <v>3.38260960058685</v>
      </c>
      <c r="AF99" s="18">
        <f t="shared" si="112"/>
        <v>4.031719317584459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4.0086585500385352</v>
      </c>
      <c r="C100" s="18">
        <f t="shared" si="96"/>
        <v>1.0395200383725101</v>
      </c>
      <c r="D100" s="18">
        <f t="shared" si="96"/>
        <v>0.56587633815732286</v>
      </c>
      <c r="E100" s="18">
        <f t="shared" si="96"/>
        <v>0.22804447682813755</v>
      </c>
      <c r="F100" s="18">
        <f t="shared" si="97"/>
        <v>0.34052881067401231</v>
      </c>
      <c r="H100" s="18">
        <f t="shared" si="98"/>
        <v>0.34052881067401231</v>
      </c>
      <c r="I100" s="18">
        <f t="shared" si="99"/>
        <v>2.8644030237471974</v>
      </c>
      <c r="J100" s="18">
        <f t="shared" si="100"/>
        <v>3.0955979767083086</v>
      </c>
      <c r="L100" t="str">
        <f t="shared" si="101"/>
        <v>62 Leisure, travel and related personal service occupations</v>
      </c>
      <c r="M100" s="18">
        <f t="shared" si="102"/>
        <v>4.9908355586360198</v>
      </c>
      <c r="N100" s="18">
        <f t="shared" si="102"/>
        <v>-7.3032425493143034</v>
      </c>
      <c r="O100" s="18">
        <f t="shared" si="102"/>
        <v>0.70685277198918595</v>
      </c>
      <c r="P100" s="18">
        <f t="shared" si="102"/>
        <v>0.88771413563748514</v>
      </c>
      <c r="Q100" s="18">
        <f t="shared" si="103"/>
        <v>0.82739095293318243</v>
      </c>
      <c r="S100" s="18">
        <f t="shared" si="104"/>
        <v>0.82739095293318243</v>
      </c>
      <c r="T100" s="18">
        <f t="shared" si="105"/>
        <v>2.5505583027433554</v>
      </c>
      <c r="U100" s="18">
        <f t="shared" si="106"/>
        <v>3.142490393651487</v>
      </c>
      <c r="W100" t="str">
        <f t="shared" si="107"/>
        <v>62 Leisure, travel and related personal service occupations</v>
      </c>
      <c r="X100" s="18">
        <f t="shared" si="108"/>
        <v>3.6283925600043787</v>
      </c>
      <c r="Y100" s="18">
        <f t="shared" si="108"/>
        <v>4.3766171553845989</v>
      </c>
      <c r="Z100" s="18">
        <f t="shared" si="108"/>
        <v>0.51560521199938147</v>
      </c>
      <c r="AA100" s="18">
        <f t="shared" si="108"/>
        <v>-1.8373320045650399E-2</v>
      </c>
      <c r="AB100" s="18">
        <f t="shared" si="109"/>
        <v>0.15930358808036171</v>
      </c>
      <c r="AD100" s="18">
        <f t="shared" si="110"/>
        <v>0.15930358808036171</v>
      </c>
      <c r="AE100" s="18">
        <f t="shared" si="111"/>
        <v>2.9727405153040287</v>
      </c>
      <c r="AF100" s="18">
        <f t="shared" si="112"/>
        <v>3.0788678415420989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-3.7297315395455555</v>
      </c>
      <c r="C101" s="18">
        <f t="shared" si="96"/>
        <v>33.278053434526896</v>
      </c>
      <c r="D101" s="18">
        <f t="shared" si="96"/>
        <v>-4.7921120449653243</v>
      </c>
      <c r="E101" s="18">
        <f t="shared" si="96"/>
        <v>0.98360805593706857</v>
      </c>
      <c r="F101" s="18">
        <f t="shared" si="97"/>
        <v>-0.97954914033793195</v>
      </c>
      <c r="H101" s="18">
        <f t="shared" si="98"/>
        <v>-0.97954914033793195</v>
      </c>
      <c r="I101" s="18">
        <f t="shared" si="99"/>
        <v>2.2454186365390649</v>
      </c>
      <c r="J101" s="18">
        <f t="shared" si="100"/>
        <v>1.5418993098679667</v>
      </c>
      <c r="L101" t="str">
        <f t="shared" si="101"/>
        <v>63 Community and civil enforcement occupations</v>
      </c>
      <c r="M101" s="18">
        <f t="shared" si="102"/>
        <v>-6.462239224191924</v>
      </c>
      <c r="N101" s="18">
        <f t="shared" si="102"/>
        <v>51.560175152784439</v>
      </c>
      <c r="O101" s="18">
        <f t="shared" si="102"/>
        <v>-8.5453402350204151</v>
      </c>
      <c r="P101" s="18">
        <f t="shared" si="102"/>
        <v>1.3708372058958362</v>
      </c>
      <c r="Q101" s="18">
        <f t="shared" si="103"/>
        <v>-2.0486028590436134</v>
      </c>
      <c r="S101" s="18">
        <f t="shared" si="104"/>
        <v>-2.0486028590436134</v>
      </c>
      <c r="T101" s="18">
        <f t="shared" si="105"/>
        <v>1.6616211237249878</v>
      </c>
      <c r="U101" s="18">
        <f t="shared" si="106"/>
        <v>8.9586978005051776E-2</v>
      </c>
      <c r="W101" t="str">
        <f t="shared" si="107"/>
        <v>63 Community and civil enforcement occupations</v>
      </c>
      <c r="X101" s="18">
        <f t="shared" si="108"/>
        <v>4.0401147330145326</v>
      </c>
      <c r="Y101" s="18">
        <f t="shared" si="108"/>
        <v>-6.69357187222126</v>
      </c>
      <c r="Z101" s="18">
        <f t="shared" si="108"/>
        <v>5.1983357323895474</v>
      </c>
      <c r="AA101" s="18">
        <f t="shared" si="108"/>
        <v>0.26631307696087791</v>
      </c>
      <c r="AB101" s="18">
        <f t="shared" si="109"/>
        <v>1.8840781215897495</v>
      </c>
      <c r="AD101" s="18">
        <f t="shared" si="110"/>
        <v>1.8840781215897495</v>
      </c>
      <c r="AE101" s="18">
        <f t="shared" si="111"/>
        <v>4.0083366594393821</v>
      </c>
      <c r="AF101" s="18">
        <f t="shared" si="112"/>
        <v>5.1575602145607524</v>
      </c>
    </row>
    <row r="102" spans="1:32" x14ac:dyDescent="0.2">
      <c r="A102" t="str">
        <f t="shared" si="95"/>
        <v>71 Sales occupations</v>
      </c>
      <c r="B102" s="18">
        <f t="shared" si="96"/>
        <v>-1.6820171496685021</v>
      </c>
      <c r="C102" s="18">
        <f t="shared" si="96"/>
        <v>-1.1430306925233058</v>
      </c>
      <c r="D102" s="18">
        <f t="shared" si="96"/>
        <v>-1.4299694991400047</v>
      </c>
      <c r="E102" s="18">
        <f t="shared" si="96"/>
        <v>-0.57502813478266246</v>
      </c>
      <c r="F102" s="18">
        <f t="shared" si="97"/>
        <v>-0.86082934985212134</v>
      </c>
      <c r="H102" s="18">
        <f t="shared" si="98"/>
        <v>-0.86082934985212134</v>
      </c>
      <c r="I102" s="18">
        <f t="shared" si="99"/>
        <v>2.3681888797489226</v>
      </c>
      <c r="J102" s="18">
        <f t="shared" si="100"/>
        <v>1.7591818952287452</v>
      </c>
      <c r="L102" t="str">
        <f t="shared" si="101"/>
        <v>71 Sales occupations</v>
      </c>
      <c r="M102" s="18">
        <f t="shared" si="102"/>
        <v>-0.86732230083649275</v>
      </c>
      <c r="N102" s="18">
        <f t="shared" si="102"/>
        <v>-0.20417510540599038</v>
      </c>
      <c r="O102" s="18">
        <f t="shared" si="102"/>
        <v>-0.9118271830850011</v>
      </c>
      <c r="P102" s="18">
        <f t="shared" si="102"/>
        <v>-0.20096150085444631</v>
      </c>
      <c r="Q102" s="18">
        <f t="shared" si="103"/>
        <v>-0.43848157367423202</v>
      </c>
      <c r="S102" s="18">
        <f t="shared" si="104"/>
        <v>-0.43848157367423202</v>
      </c>
      <c r="T102" s="18">
        <f t="shared" si="105"/>
        <v>1.8749376305664534</v>
      </c>
      <c r="U102" s="18">
        <f t="shared" si="106"/>
        <v>1.5394227629107693</v>
      </c>
      <c r="W102" t="str">
        <f t="shared" si="107"/>
        <v>71 Sales occupations</v>
      </c>
      <c r="X102" s="18">
        <f t="shared" si="108"/>
        <v>-2.2452679951814658</v>
      </c>
      <c r="Y102" s="18">
        <f t="shared" si="108"/>
        <v>-1.8152233621061553</v>
      </c>
      <c r="Z102" s="18">
        <f t="shared" si="108"/>
        <v>-1.8139967565672599</v>
      </c>
      <c r="AA102" s="18">
        <f t="shared" si="108"/>
        <v>-0.86872782466813625</v>
      </c>
      <c r="AB102" s="18">
        <f t="shared" si="109"/>
        <v>-1.1848243234210631</v>
      </c>
      <c r="AD102" s="18">
        <f t="shared" si="110"/>
        <v>-1.1848243234210631</v>
      </c>
      <c r="AE102" s="18">
        <f t="shared" si="111"/>
        <v>2.7073014382164695</v>
      </c>
      <c r="AF102" s="18">
        <f t="shared" si="112"/>
        <v>1.9150275950084783</v>
      </c>
    </row>
    <row r="103" spans="1:32" x14ac:dyDescent="0.2">
      <c r="A103" t="str">
        <f t="shared" si="95"/>
        <v>72 Customer service occupations</v>
      </c>
      <c r="B103" s="18">
        <f t="shared" si="96"/>
        <v>3.7160321118273165</v>
      </c>
      <c r="C103" s="18">
        <f t="shared" si="96"/>
        <v>1.7387330720826544</v>
      </c>
      <c r="D103" s="18">
        <f t="shared" si="96"/>
        <v>5.1693998475607961</v>
      </c>
      <c r="E103" s="18">
        <f t="shared" si="96"/>
        <v>1.5019500646318074</v>
      </c>
      <c r="F103" s="18">
        <f t="shared" si="97"/>
        <v>2.7099984250283038</v>
      </c>
      <c r="H103" s="18">
        <f t="shared" si="98"/>
        <v>2.7099984250283038</v>
      </c>
      <c r="I103" s="18">
        <f t="shared" si="99"/>
        <v>3.2608255123863339</v>
      </c>
      <c r="J103" s="18">
        <f t="shared" si="100"/>
        <v>5.1093997781488598</v>
      </c>
      <c r="L103" t="str">
        <f t="shared" si="101"/>
        <v>72 Customer service occupations</v>
      </c>
      <c r="M103" s="18">
        <f t="shared" si="102"/>
        <v>-0.58862043936259711</v>
      </c>
      <c r="N103" s="18">
        <f t="shared" si="102"/>
        <v>19.503921016022009</v>
      </c>
      <c r="O103" s="18">
        <f t="shared" si="102"/>
        <v>6.6010591681171293</v>
      </c>
      <c r="P103" s="18">
        <f t="shared" si="102"/>
        <v>1.613176371476488</v>
      </c>
      <c r="Q103" s="18">
        <f t="shared" si="103"/>
        <v>3.2493179648402926</v>
      </c>
      <c r="S103" s="18">
        <f t="shared" si="104"/>
        <v>3.2493179648402926</v>
      </c>
      <c r="T103" s="18">
        <f t="shared" si="105"/>
        <v>2.6591888675931097</v>
      </c>
      <c r="U103" s="18">
        <f t="shared" si="106"/>
        <v>5.0636442699427908</v>
      </c>
      <c r="W103" t="str">
        <f t="shared" si="107"/>
        <v>72 Customer service occupations</v>
      </c>
      <c r="X103" s="18">
        <f t="shared" si="108"/>
        <v>5.7933452876720581</v>
      </c>
      <c r="Y103" s="18">
        <f t="shared" si="108"/>
        <v>-5.5928400956150597</v>
      </c>
      <c r="Z103" s="18">
        <f t="shared" si="108"/>
        <v>4.3893720696940086</v>
      </c>
      <c r="AA103" s="18">
        <f t="shared" si="108"/>
        <v>1.4369172387808327</v>
      </c>
      <c r="AB103" s="18">
        <f t="shared" si="109"/>
        <v>2.4116719718560109</v>
      </c>
      <c r="AD103" s="18">
        <f t="shared" si="110"/>
        <v>2.4116719718560109</v>
      </c>
      <c r="AE103" s="18">
        <f t="shared" si="111"/>
        <v>3.5566158311906904</v>
      </c>
      <c r="AF103" s="18">
        <f t="shared" si="112"/>
        <v>5.1331920987273794</v>
      </c>
    </row>
    <row r="104" spans="1:32" x14ac:dyDescent="0.2">
      <c r="A104" t="str">
        <f t="shared" si="95"/>
        <v>81 Process, plant and machine operatives</v>
      </c>
      <c r="B104" s="18">
        <f t="shared" si="96"/>
        <v>-3.2236064979762613E-2</v>
      </c>
      <c r="C104" s="18">
        <f t="shared" si="96"/>
        <v>-10.536465667274387</v>
      </c>
      <c r="D104" s="18">
        <f t="shared" si="96"/>
        <v>4.8556058541805225</v>
      </c>
      <c r="E104" s="18">
        <f t="shared" si="96"/>
        <v>0.15634826097647991</v>
      </c>
      <c r="F104" s="18">
        <f t="shared" si="97"/>
        <v>1.6988883398043386</v>
      </c>
      <c r="H104" s="18">
        <f t="shared" si="98"/>
        <v>1.6988883398043386</v>
      </c>
      <c r="I104" s="18">
        <f t="shared" si="99"/>
        <v>2.7016215544573008</v>
      </c>
      <c r="J104" s="18">
        <f t="shared" si="100"/>
        <v>3.9154739024814367</v>
      </c>
      <c r="L104" t="str">
        <f t="shared" si="101"/>
        <v>81 Process, plant and machine operatives</v>
      </c>
      <c r="M104" s="18">
        <f t="shared" si="102"/>
        <v>-0.74720738724510793</v>
      </c>
      <c r="N104" s="18">
        <f t="shared" si="102"/>
        <v>-9.1160421679972519</v>
      </c>
      <c r="O104" s="18">
        <f t="shared" si="102"/>
        <v>4.6202594543758746</v>
      </c>
      <c r="P104" s="18">
        <f t="shared" si="102"/>
        <v>0.34758384721733648</v>
      </c>
      <c r="Q104" s="18">
        <f t="shared" si="103"/>
        <v>1.7520601304008787</v>
      </c>
      <c r="S104" s="18">
        <f t="shared" si="104"/>
        <v>1.7520601304008787</v>
      </c>
      <c r="T104" s="18">
        <f t="shared" si="105"/>
        <v>2.5076748965304096</v>
      </c>
      <c r="U104" s="18">
        <f t="shared" si="106"/>
        <v>3.791534759609938</v>
      </c>
      <c r="W104" t="str">
        <f t="shared" si="107"/>
        <v>81 Process, plant and machine operatives</v>
      </c>
      <c r="X104" s="18">
        <f t="shared" si="108"/>
        <v>2.3730352704607549</v>
      </c>
      <c r="Y104" s="18">
        <f t="shared" si="108"/>
        <v>-14.960572737406274</v>
      </c>
      <c r="Z104" s="18">
        <f t="shared" si="108"/>
        <v>5.6241457945082063</v>
      </c>
      <c r="AA104" s="18">
        <f t="shared" si="108"/>
        <v>-0.47329477139412823</v>
      </c>
      <c r="AB104" s="18">
        <f t="shared" si="109"/>
        <v>1.5190366845001524</v>
      </c>
      <c r="AD104" s="18">
        <f t="shared" si="110"/>
        <v>1.5190366845001524</v>
      </c>
      <c r="AE104" s="18">
        <f t="shared" si="111"/>
        <v>3.3126332426877125</v>
      </c>
      <c r="AF104" s="18">
        <f t="shared" si="112"/>
        <v>4.313739301961883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5.0454139462439151</v>
      </c>
      <c r="C105" s="18">
        <f t="shared" si="96"/>
        <v>-10.878244998956587</v>
      </c>
      <c r="D105" s="18">
        <f t="shared" si="96"/>
        <v>2.1098840064017965</v>
      </c>
      <c r="E105" s="18">
        <f t="shared" si="96"/>
        <v>0.31295854879782592</v>
      </c>
      <c r="F105" s="18">
        <f t="shared" si="97"/>
        <v>0.90839235518893613</v>
      </c>
      <c r="H105" s="18">
        <f t="shared" si="98"/>
        <v>0.90839235518893613</v>
      </c>
      <c r="I105" s="18">
        <f t="shared" si="99"/>
        <v>3.1193997375898785</v>
      </c>
      <c r="J105" s="18">
        <f t="shared" si="100"/>
        <v>3.7239353246694806</v>
      </c>
      <c r="L105" t="str">
        <f t="shared" si="101"/>
        <v>82 Transport and mobile machine drivers and operatives</v>
      </c>
      <c r="M105" s="18">
        <f t="shared" si="102"/>
        <v>5.3171547902324479</v>
      </c>
      <c r="N105" s="18">
        <f t="shared" si="102"/>
        <v>-11.445702390888835</v>
      </c>
      <c r="O105" s="18">
        <f t="shared" si="102"/>
        <v>1.4473236900181208</v>
      </c>
      <c r="P105" s="18">
        <f t="shared" si="102"/>
        <v>0.15417823926338059</v>
      </c>
      <c r="Q105" s="18">
        <f t="shared" si="103"/>
        <v>0.58338474896004744</v>
      </c>
      <c r="S105" s="18">
        <f t="shared" si="104"/>
        <v>0.58338474896004744</v>
      </c>
      <c r="T105" s="18">
        <f t="shared" si="105"/>
        <v>2.9756253568044677</v>
      </c>
      <c r="U105" s="18">
        <f t="shared" si="106"/>
        <v>3.3681518195367133</v>
      </c>
      <c r="W105" t="str">
        <f t="shared" si="107"/>
        <v>82 Transport and mobile machine drivers and operatives</v>
      </c>
      <c r="X105" s="18">
        <f t="shared" si="108"/>
        <v>2.0368720262549544</v>
      </c>
      <c r="Y105" s="18">
        <f t="shared" si="108"/>
        <v>-4.0749905067734682</v>
      </c>
      <c r="Z105" s="18">
        <f t="shared" si="108"/>
        <v>8.497634716591552</v>
      </c>
      <c r="AA105" s="18">
        <f t="shared" si="108"/>
        <v>1.4952464638104956</v>
      </c>
      <c r="AB105" s="18">
        <f t="shared" si="109"/>
        <v>3.7776642882095146</v>
      </c>
      <c r="AD105" s="18">
        <f t="shared" si="110"/>
        <v>3.7776642882095146</v>
      </c>
      <c r="AE105" s="18">
        <f t="shared" si="111"/>
        <v>4.548011468226254</v>
      </c>
      <c r="AF105" s="18">
        <f t="shared" si="112"/>
        <v>6.8265762662685692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-1.1469897561640963</v>
      </c>
      <c r="C106" s="18">
        <f t="shared" si="96"/>
        <v>-8.5927959683182777</v>
      </c>
      <c r="D106" s="18">
        <f t="shared" si="96"/>
        <v>-2.4658728577901301</v>
      </c>
      <c r="E106" s="18">
        <f t="shared" si="96"/>
        <v>0.27012844451628215</v>
      </c>
      <c r="F106" s="18">
        <f t="shared" si="97"/>
        <v>-0.6502951094198739</v>
      </c>
      <c r="H106" s="18">
        <f t="shared" si="98"/>
        <v>-0.6502951094198739</v>
      </c>
      <c r="I106" s="18">
        <f t="shared" si="99"/>
        <v>1.9909088149411058</v>
      </c>
      <c r="J106" s="18">
        <f t="shared" si="100"/>
        <v>1.5033080430254975</v>
      </c>
      <c r="L106" t="str">
        <f t="shared" si="101"/>
        <v>91 Elementary trades and related occupations</v>
      </c>
      <c r="M106" s="18">
        <f t="shared" si="102"/>
        <v>-1.2797944678192841</v>
      </c>
      <c r="N106" s="18">
        <f t="shared" si="102"/>
        <v>-5.4211409713934566</v>
      </c>
      <c r="O106" s="18">
        <f t="shared" si="102"/>
        <v>-2.4454180435734663</v>
      </c>
      <c r="P106" s="18">
        <f t="shared" si="102"/>
        <v>0.37940449648925512</v>
      </c>
      <c r="Q106" s="18">
        <f t="shared" si="103"/>
        <v>-0.57117648980659075</v>
      </c>
      <c r="S106" s="18">
        <f t="shared" si="104"/>
        <v>-0.57117648980659075</v>
      </c>
      <c r="T106" s="18">
        <f t="shared" si="105"/>
        <v>1.7511477366458639</v>
      </c>
      <c r="U106" s="18">
        <f t="shared" si="106"/>
        <v>1.3073868959745383</v>
      </c>
      <c r="W106" t="str">
        <f t="shared" si="107"/>
        <v>91 Elementary trades and related occupations</v>
      </c>
      <c r="X106" s="18">
        <f t="shared" si="108"/>
        <v>-0.64925416984640272</v>
      </c>
      <c r="Y106" s="18">
        <f t="shared" si="108"/>
        <v>-20.292228664403609</v>
      </c>
      <c r="Z106" s="18">
        <f t="shared" si="108"/>
        <v>-2.5556052151762265</v>
      </c>
      <c r="AA106" s="18">
        <f t="shared" si="108"/>
        <v>-0.22406193304449484</v>
      </c>
      <c r="AB106" s="18">
        <f t="shared" si="109"/>
        <v>-1.0073765306271798</v>
      </c>
      <c r="AD106" s="18">
        <f t="shared" si="110"/>
        <v>-1.0073765306271798</v>
      </c>
      <c r="AE106" s="18">
        <f t="shared" si="111"/>
        <v>2.9565397681469818</v>
      </c>
      <c r="AF106" s="18">
        <f t="shared" si="112"/>
        <v>2.3036378105852684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2.2183520545466573</v>
      </c>
      <c r="C107" s="18">
        <f t="shared" si="96"/>
        <v>-8.3650651492841455</v>
      </c>
      <c r="D107" s="18">
        <f t="shared" si="96"/>
        <v>0.54691583830204227</v>
      </c>
      <c r="E107" s="18">
        <f t="shared" si="96"/>
        <v>-0.41727123251765752</v>
      </c>
      <c r="F107" s="18">
        <f t="shared" si="97"/>
        <v>-9.6907278603364233E-2</v>
      </c>
      <c r="H107" s="18">
        <f t="shared" si="98"/>
        <v>-9.6907278603364233E-2</v>
      </c>
      <c r="I107" s="18">
        <f t="shared" si="99"/>
        <v>2.7058418160246678</v>
      </c>
      <c r="J107" s="18">
        <f t="shared" si="100"/>
        <v>2.6393069888513976</v>
      </c>
      <c r="L107" t="str">
        <f t="shared" si="101"/>
        <v>92 Elementary administration and service occupations</v>
      </c>
      <c r="M107" s="18">
        <f t="shared" si="102"/>
        <v>1.3991649810208839</v>
      </c>
      <c r="N107" s="18">
        <f t="shared" si="102"/>
        <v>-4.6383676341040569</v>
      </c>
      <c r="O107" s="18">
        <f t="shared" si="102"/>
        <v>1.5300094842157996</v>
      </c>
      <c r="P107" s="18">
        <f t="shared" si="102"/>
        <v>-0.27289821667654257</v>
      </c>
      <c r="Q107" s="18">
        <f t="shared" si="103"/>
        <v>0.32448543403367225</v>
      </c>
      <c r="S107" s="18">
        <f t="shared" si="104"/>
        <v>0.32448543403367225</v>
      </c>
      <c r="T107" s="18">
        <f t="shared" si="105"/>
        <v>2.3910506945157284</v>
      </c>
      <c r="U107" s="18">
        <f t="shared" si="106"/>
        <v>2.6257100480915785</v>
      </c>
      <c r="W107" t="str">
        <f t="shared" si="107"/>
        <v>92 Elementary administration and service occupations</v>
      </c>
      <c r="X107" s="18">
        <f t="shared" si="108"/>
        <v>2.9728936300256859</v>
      </c>
      <c r="Y107" s="18">
        <f t="shared" si="108"/>
        <v>-11.667999865317658</v>
      </c>
      <c r="Z107" s="18">
        <f t="shared" si="108"/>
        <v>-0.43114941683992658</v>
      </c>
      <c r="AA107" s="18">
        <f t="shared" si="108"/>
        <v>-0.57163116351528487</v>
      </c>
      <c r="AB107" s="18">
        <f t="shared" si="109"/>
        <v>-0.52482595130851628</v>
      </c>
      <c r="AD107" s="18">
        <f t="shared" si="110"/>
        <v>-0.52482595130851628</v>
      </c>
      <c r="AE107" s="18">
        <f t="shared" si="111"/>
        <v>2.9948992142771358</v>
      </c>
      <c r="AF107" s="18">
        <f t="shared" si="112"/>
        <v>2.6522932849712744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2.2639137548957633</v>
      </c>
      <c r="C109" s="26">
        <f>IF(AND(D$6-C$6 &lt;&gt; 0,C35&lt;&gt;0,D35&lt;&gt;0),(EXP(LN(D35/C35)/(D$6-C$6))-1)*100,0)</f>
        <v>-0.63140031678968755</v>
      </c>
      <c r="D109" s="26">
        <f>IF(AND(E$6-D$6 &lt;&gt; 0,D35&lt;&gt;0,E35&lt;&gt;0),(EXP(LN(E35/D35)/(E$6-D$6))-1)*100,0)</f>
        <v>0.70615206142543574</v>
      </c>
      <c r="E109" s="26">
        <f>IF(AND(F$6-E$6 &lt;&gt; 0,E35&lt;&gt;0,F35&lt;&gt;0),(EXP(LN(F35/E35)/(F$6-E$6))-1)*100,0)</f>
        <v>0.50264086068487757</v>
      </c>
      <c r="F109" s="26">
        <f t="shared" ref="F109" si="113">IF(AND(F$6-D$6 &lt;&gt; 0,D35&lt;&gt;0,F35&lt;&gt;0),(EXP(LN(F35/D35)/(F$6-D$6))-1)*100,0)</f>
        <v>0.57043219051473582</v>
      </c>
      <c r="H109" s="26">
        <f t="shared" ref="H109" si="114">IF($F$6-$D$6 &lt;&gt; 0,(EXP(LN(1+(H72/100))/($F$6-$D$6))-1)*100,0)</f>
        <v>0.57043219051473582</v>
      </c>
      <c r="I109" s="26">
        <f>IF(D35&gt;0,((1+(I35/D35))^(1/($F$6-$D$6))-1)*100,0)</f>
        <v>2.7567905380816216</v>
      </c>
      <c r="J109" s="26">
        <f t="shared" ref="J109" si="115">IF($F$6-$D$6 &lt;&gt; 0,(EXP(LN(1+(J72/100))/($F$6-$D$6))-1)*100,0)</f>
        <v>3.1517546788223161</v>
      </c>
      <c r="L109" s="24" t="str">
        <f>L35</f>
        <v>All occupations</v>
      </c>
      <c r="M109" s="26">
        <f>IF(AND(N$6-M$6 &lt;&gt; 0,M35&lt;&gt;0,N35&lt;&gt;0),(EXP(LN(N35/M35)/(N$6-M$6))-1)*100,0)</f>
        <v>1.7297884253847373</v>
      </c>
      <c r="N109" s="26">
        <f>IF(AND(O$6-N$6 &lt;&gt; 0,N35&lt;&gt;0,O35&lt;&gt;0),(EXP(LN(O35/N35)/(O$6-N$6))-1)*100,0)</f>
        <v>-0.70913400990016973</v>
      </c>
      <c r="O109" s="26">
        <f>IF(AND(P$6-O$6 &lt;&gt; 0,O35&lt;&gt;0,P35&lt;&gt;0),(EXP(LN(P35/O35)/(P$6-O$6))-1)*100,0)</f>
        <v>0.78591590092444985</v>
      </c>
      <c r="P109" s="26">
        <f>IF(AND(Q$6-P$6 &lt;&gt; 0,P35&lt;&gt;0,Q35&lt;&gt;0),(EXP(LN(Q35/P35)/(Q$6-P$6))-1)*100,0)</f>
        <v>0.50190022167051485</v>
      </c>
      <c r="Q109" s="26">
        <f t="shared" ref="Q109" si="116">IF(AND(Q$6-O$6 &lt;&gt; 0,O35&lt;&gt;0,Q35&lt;&gt;0),(EXP(LN(Q35/O35)/(Q$6-O$6))-1)*100,0)</f>
        <v>0.59648307442492499</v>
      </c>
      <c r="S109" s="26">
        <f t="shared" ref="S109" si="117">IF($F$6-$D$6 &lt;&gt; 0,(EXP(LN(1+(S72/100))/($F$6-$D$6))-1)*100,0)</f>
        <v>0.59648307442492499</v>
      </c>
      <c r="T109" s="26">
        <f t="shared" ref="T109" si="118">IF(O35&gt;0,((1+(T35/O35))^(1/($F$6-$D$6))-1)*100,0)</f>
        <v>2.3858609132330733</v>
      </c>
      <c r="U109" s="26">
        <f t="shared" ref="U109" si="119">IF($F$6-$D$6 &lt;&gt; 0,(EXP(LN(1+(U72/100))/($F$6-$D$6))-1)*100,0)</f>
        <v>2.8198995540154925</v>
      </c>
      <c r="W109" s="24" t="str">
        <f>W35</f>
        <v>All occupations</v>
      </c>
      <c r="X109" s="26">
        <f>IF(AND(Y$6-X$6 &lt;&gt; 0,X35&lt;&gt;0,Y35&lt;&gt;0),(EXP(LN(Y35/X35)/(Y$6-X$6))-1)*100,0)</f>
        <v>2.8744044733095997</v>
      </c>
      <c r="Y109" s="26">
        <f>IF(AND(Z$6-Y$6 &lt;&gt; 0,Y35&lt;&gt;0,Z35&lt;&gt;0),(EXP(LN(Z35/Y35)/(Z$6-Y$6))-1)*100,0)</f>
        <v>-0.54500317338858073</v>
      </c>
      <c r="Z109" s="26">
        <f>IF(AND(AA$6-Z$6 &lt;&gt; 0,Z35&lt;&gt;0,AA35&lt;&gt;0),(EXP(LN(AA35/Z35)/(AA$6-Z$6))-1)*100,0)</f>
        <v>0.61734802247346288</v>
      </c>
      <c r="AA109" s="26">
        <f>IF(AND(AB$6-AA$6 &lt;&gt; 0,AA35&lt;&gt;0,AB35&lt;&gt;0),(EXP(LN(AB35/AA35)/(AB$6-AA$6))-1)*100,0)</f>
        <v>0.50346953474458278</v>
      </c>
      <c r="AB109" s="26">
        <f t="shared" ref="AB109" si="120">IF(AND(AB$6-Z$6 &lt;&gt; 0,Z35&lt;&gt;0,AB35&lt;&gt;0),(EXP(LN(AB35/Z35)/(AB$6-Z$6))-1)*100,0)</f>
        <v>0.5414147026217897</v>
      </c>
      <c r="AD109" s="26">
        <f t="shared" ref="AD109" si="121">IF($F$6-$D$6 &lt;&gt; 0,(EXP(LN(1+(AD72/100))/($F$6-$D$6))-1)*100,0)</f>
        <v>0.5414147026217897</v>
      </c>
      <c r="AE109" s="26">
        <f t="shared" ref="AE109" si="122">IF(Z35&gt;0,((1+(AE35/Z35))^(1/($F$6-$D$6))-1)*100,0)</f>
        <v>3.1475648024714697</v>
      </c>
      <c r="AF109" s="26">
        <f t="shared" ref="AF109" si="123">IF($F$6-$D$6 &lt;&gt; 0,(EXP(LN(1+(AF72/100))/($F$6-$D$6))-1)*100,0)</f>
        <v>3.5032968371859985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Hertfordshire (Continued)</v>
      </c>
      <c r="L112" s="19" t="str">
        <f>CONCATENATE(L$1," (Continued)")</f>
        <v>Occupation Table 2.1  Males: Employment Change by Occupation (SOC 2020) and Replacement Demand, 2015-2035, Hertfordshire (Continued)</v>
      </c>
      <c r="W112" s="19" t="str">
        <f>CONCATENATE(W$1," (Continued)")</f>
        <v>Occupation Table 2.2  Females: Employment Change by Occupation (SOC 2020) and Replacement Demand, 2015-2035, Hertfordshire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10.599708179958888</v>
      </c>
      <c r="C119" s="27">
        <f t="shared" si="125"/>
        <v>1.246488376053378</v>
      </c>
      <c r="D119" s="27">
        <f t="shared" si="125"/>
        <v>-3.2902743099172937</v>
      </c>
      <c r="E119" s="27">
        <f t="shared" si="125"/>
        <v>6.5413648247811054</v>
      </c>
      <c r="F119" s="27">
        <f t="shared" ref="F119:F144" si="126">F8-D8</f>
        <v>3.2510905148638116</v>
      </c>
      <c r="L119" t="str">
        <f t="shared" ref="L119:L144" si="127">L8</f>
        <v>11 Corporate managers and directors</v>
      </c>
      <c r="M119" s="27">
        <f t="shared" ref="M119:P144" si="128">N8-M8</f>
        <v>5.8243559723585463</v>
      </c>
      <c r="N119" s="27">
        <f t="shared" si="128"/>
        <v>0.76117512048146807</v>
      </c>
      <c r="O119" s="27">
        <f t="shared" si="128"/>
        <v>-3.2974710667307221</v>
      </c>
      <c r="P119" s="27">
        <f t="shared" si="128"/>
        <v>2.5676403816604534</v>
      </c>
      <c r="Q119" s="27">
        <f t="shared" ref="Q119:Q144" si="129">Q8-O8</f>
        <v>-0.72983068507026871</v>
      </c>
      <c r="W119" t="str">
        <f t="shared" ref="W119:W144" si="130">W8</f>
        <v>11 Corporate managers and directors</v>
      </c>
      <c r="X119" s="27">
        <f t="shared" ref="X119:AA144" si="131">Y8-X8</f>
        <v>4.7753522076003829</v>
      </c>
      <c r="Y119" s="27">
        <f t="shared" si="131"/>
        <v>0.48531325557191352</v>
      </c>
      <c r="Z119" s="27">
        <f t="shared" si="131"/>
        <v>7.1967568134567728E-3</v>
      </c>
      <c r="AA119" s="27">
        <f t="shared" si="131"/>
        <v>3.9737244431206378</v>
      </c>
      <c r="AB119" s="27">
        <f t="shared" ref="AB119:AB144" si="132">AB8-Z8</f>
        <v>3.9809211999340945</v>
      </c>
    </row>
    <row r="120" spans="1:28" x14ac:dyDescent="0.2">
      <c r="A120" t="str">
        <f t="shared" si="124"/>
        <v>12 Other managers and proprietors</v>
      </c>
      <c r="B120" s="27">
        <f t="shared" si="125"/>
        <v>2.2087676668292495</v>
      </c>
      <c r="C120" s="27">
        <f t="shared" si="125"/>
        <v>0.19459115339008193</v>
      </c>
      <c r="D120" s="27">
        <f t="shared" si="125"/>
        <v>6.4657607935933967</v>
      </c>
      <c r="E120" s="27">
        <f t="shared" si="125"/>
        <v>5.3251237963180316</v>
      </c>
      <c r="F120" s="27">
        <f t="shared" si="126"/>
        <v>11.790884589911428</v>
      </c>
      <c r="L120" t="str">
        <f t="shared" si="127"/>
        <v>12 Other managers and proprietors</v>
      </c>
      <c r="M120" s="27">
        <f t="shared" si="128"/>
        <v>0.60180332419018789</v>
      </c>
      <c r="N120" s="27">
        <f t="shared" si="128"/>
        <v>0.18868360127997796</v>
      </c>
      <c r="O120" s="27">
        <f t="shared" si="128"/>
        <v>4.2361068193058653</v>
      </c>
      <c r="P120" s="27">
        <f t="shared" si="128"/>
        <v>2.8123561290215271</v>
      </c>
      <c r="Q120" s="27">
        <f t="shared" si="129"/>
        <v>7.0484629483273924</v>
      </c>
      <c r="W120" t="str">
        <f t="shared" si="130"/>
        <v>12 Other managers and proprietors</v>
      </c>
      <c r="X120" s="27">
        <f t="shared" si="131"/>
        <v>1.6069643426390599</v>
      </c>
      <c r="Y120" s="27">
        <f t="shared" si="131"/>
        <v>5.907552110073766E-3</v>
      </c>
      <c r="Z120" s="27">
        <f t="shared" si="131"/>
        <v>2.2296539742875598</v>
      </c>
      <c r="AA120" s="27">
        <f t="shared" si="131"/>
        <v>2.5127676672965098</v>
      </c>
      <c r="AB120" s="27">
        <f t="shared" si="132"/>
        <v>4.7424216415840696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7.5188995858827141</v>
      </c>
      <c r="C121" s="27">
        <f t="shared" si="125"/>
        <v>1.6719865580871769</v>
      </c>
      <c r="D121" s="27">
        <f t="shared" si="125"/>
        <v>3.6882063717167739</v>
      </c>
      <c r="E121" s="27">
        <f t="shared" si="125"/>
        <v>7.0573189522723325</v>
      </c>
      <c r="F121" s="27">
        <f t="shared" si="126"/>
        <v>10.745525323989106</v>
      </c>
      <c r="L121" t="str">
        <f t="shared" si="127"/>
        <v>21 Science, research, engineering and technology professionals</v>
      </c>
      <c r="M121" s="27">
        <f t="shared" si="128"/>
        <v>6.6346777803584871</v>
      </c>
      <c r="N121" s="27">
        <f t="shared" si="128"/>
        <v>-0.51253880458727963</v>
      </c>
      <c r="O121" s="27">
        <f t="shared" si="128"/>
        <v>1.5013230298138751</v>
      </c>
      <c r="P121" s="27">
        <f t="shared" si="128"/>
        <v>4.1633167461965783</v>
      </c>
      <c r="Q121" s="27">
        <f t="shared" si="129"/>
        <v>5.6646397760104534</v>
      </c>
      <c r="W121" t="str">
        <f t="shared" si="130"/>
        <v>21 Science, research, engineering and technology professionals</v>
      </c>
      <c r="X121" s="27">
        <f t="shared" si="131"/>
        <v>0.88422180552420926</v>
      </c>
      <c r="Y121" s="27">
        <f t="shared" si="131"/>
        <v>2.1845253626743695</v>
      </c>
      <c r="Z121" s="27">
        <f t="shared" si="131"/>
        <v>2.1868833419028544</v>
      </c>
      <c r="AA121" s="27">
        <f t="shared" si="131"/>
        <v>2.8940022060757382</v>
      </c>
      <c r="AB121" s="27">
        <f t="shared" si="132"/>
        <v>5.0808855479785926</v>
      </c>
    </row>
    <row r="122" spans="1:28" x14ac:dyDescent="0.2">
      <c r="A122" t="str">
        <f t="shared" si="124"/>
        <v>22 Health professionals</v>
      </c>
      <c r="B122" s="27">
        <f t="shared" si="125"/>
        <v>5.0549661672189607</v>
      </c>
      <c r="C122" s="27">
        <f t="shared" si="125"/>
        <v>-0.52788163141076438</v>
      </c>
      <c r="D122" s="27">
        <f t="shared" si="125"/>
        <v>1.8430634784302846</v>
      </c>
      <c r="E122" s="27">
        <f t="shared" si="125"/>
        <v>2.8044635713348463</v>
      </c>
      <c r="F122" s="27">
        <f t="shared" si="126"/>
        <v>4.6475270497651309</v>
      </c>
      <c r="L122" t="str">
        <f t="shared" si="127"/>
        <v>22 Health professionals</v>
      </c>
      <c r="M122" s="27">
        <f t="shared" si="128"/>
        <v>1.0691704760703766</v>
      </c>
      <c r="N122" s="27">
        <f t="shared" si="128"/>
        <v>-4.2643680755499958E-2</v>
      </c>
      <c r="O122" s="27">
        <f t="shared" si="128"/>
        <v>0.60196636064613251</v>
      </c>
      <c r="P122" s="27">
        <f t="shared" si="128"/>
        <v>0.90109039676005054</v>
      </c>
      <c r="Q122" s="27">
        <f t="shared" si="129"/>
        <v>1.5030567574061831</v>
      </c>
      <c r="W122" t="str">
        <f t="shared" si="130"/>
        <v>22 Health professionals</v>
      </c>
      <c r="X122" s="27">
        <f t="shared" si="131"/>
        <v>3.9857956911485672</v>
      </c>
      <c r="Y122" s="27">
        <f t="shared" si="131"/>
        <v>-0.48523795065523245</v>
      </c>
      <c r="Z122" s="27">
        <f t="shared" si="131"/>
        <v>1.2410971177841219</v>
      </c>
      <c r="AA122" s="27">
        <f t="shared" si="131"/>
        <v>1.9033731745748028</v>
      </c>
      <c r="AB122" s="27">
        <f t="shared" si="132"/>
        <v>3.1444702923589247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3.706774889631312</v>
      </c>
      <c r="C123" s="27">
        <f t="shared" si="125"/>
        <v>1.2024111490165623</v>
      </c>
      <c r="D123" s="27">
        <f t="shared" si="125"/>
        <v>1.3275560312642654</v>
      </c>
      <c r="E123" s="27">
        <f t="shared" si="125"/>
        <v>2.8557606268461271</v>
      </c>
      <c r="F123" s="27">
        <f t="shared" si="126"/>
        <v>4.1833166581103924</v>
      </c>
      <c r="L123" t="str">
        <f t="shared" si="127"/>
        <v>23 Teaching and other educational professionals</v>
      </c>
      <c r="M123" s="27">
        <f t="shared" si="128"/>
        <v>0.11273139965673629</v>
      </c>
      <c r="N123" s="27">
        <f t="shared" si="128"/>
        <v>0.69946017284418893</v>
      </c>
      <c r="O123" s="27">
        <f t="shared" si="128"/>
        <v>0.89825927584093179</v>
      </c>
      <c r="P123" s="27">
        <f t="shared" si="128"/>
        <v>0.95158243311157342</v>
      </c>
      <c r="Q123" s="27">
        <f t="shared" si="129"/>
        <v>1.8498417089525052</v>
      </c>
      <c r="W123" t="str">
        <f t="shared" si="130"/>
        <v>23 Teaching and other educational professionals</v>
      </c>
      <c r="X123" s="27">
        <f t="shared" si="131"/>
        <v>3.5940434899745917</v>
      </c>
      <c r="Y123" s="27">
        <f t="shared" si="131"/>
        <v>0.50295097617235385</v>
      </c>
      <c r="Z123" s="27">
        <f t="shared" si="131"/>
        <v>0.42929675542331935</v>
      </c>
      <c r="AA123" s="27">
        <f t="shared" si="131"/>
        <v>1.9041781937345164</v>
      </c>
      <c r="AB123" s="27">
        <f t="shared" si="132"/>
        <v>2.3334749491578357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8.2579396219523247</v>
      </c>
      <c r="C124" s="27">
        <f t="shared" si="125"/>
        <v>3.50284253692449</v>
      </c>
      <c r="D124" s="27">
        <f t="shared" si="125"/>
        <v>7.0340199385930973</v>
      </c>
      <c r="E124" s="27">
        <f t="shared" si="125"/>
        <v>8.1563278634625647</v>
      </c>
      <c r="F124" s="27">
        <f t="shared" si="126"/>
        <v>15.190347802055662</v>
      </c>
      <c r="L124" t="str">
        <f t="shared" si="127"/>
        <v>24 Business, media and public service professionals</v>
      </c>
      <c r="M124" s="27">
        <f t="shared" si="128"/>
        <v>4.0909898774634961</v>
      </c>
      <c r="N124" s="27">
        <f t="shared" si="128"/>
        <v>1.5239864393642222</v>
      </c>
      <c r="O124" s="27">
        <f t="shared" si="128"/>
        <v>4.4362810980397747</v>
      </c>
      <c r="P124" s="27">
        <f t="shared" si="128"/>
        <v>3.6687005205702121</v>
      </c>
      <c r="Q124" s="27">
        <f t="shared" si="129"/>
        <v>8.1049816186099868</v>
      </c>
      <c r="W124" t="str">
        <f t="shared" si="130"/>
        <v>24 Business, media and public service professionals</v>
      </c>
      <c r="X124" s="27">
        <f t="shared" si="131"/>
        <v>4.1669497444889423</v>
      </c>
      <c r="Y124" s="27">
        <f t="shared" si="131"/>
        <v>1.978856097560211</v>
      </c>
      <c r="Z124" s="27">
        <f t="shared" si="131"/>
        <v>2.5977388405533723</v>
      </c>
      <c r="AA124" s="27">
        <f t="shared" si="131"/>
        <v>4.4876273428922637</v>
      </c>
      <c r="AB124" s="27">
        <f t="shared" si="132"/>
        <v>7.0853661834456361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2.435001292595679</v>
      </c>
      <c r="C125" s="27">
        <f t="shared" si="125"/>
        <v>1.3808462974126385</v>
      </c>
      <c r="D125" s="27">
        <f t="shared" si="125"/>
        <v>-1.6626770888078202</v>
      </c>
      <c r="E125" s="27">
        <f t="shared" si="125"/>
        <v>1.3935127901113713</v>
      </c>
      <c r="F125" s="27">
        <f t="shared" si="126"/>
        <v>-0.26916429869644887</v>
      </c>
      <c r="L125" t="str">
        <f t="shared" si="127"/>
        <v>31 Science, engineering and technology associate professionals</v>
      </c>
      <c r="M125" s="27">
        <f t="shared" si="128"/>
        <v>2.2050782942952516</v>
      </c>
      <c r="N125" s="27">
        <f t="shared" si="128"/>
        <v>0.56992452402371541</v>
      </c>
      <c r="O125" s="27">
        <f t="shared" si="128"/>
        <v>-1.8395797591499417</v>
      </c>
      <c r="P125" s="27">
        <f t="shared" si="128"/>
        <v>0.48959307770770089</v>
      </c>
      <c r="Q125" s="27">
        <f t="shared" si="129"/>
        <v>-1.3499866814422408</v>
      </c>
      <c r="W125" t="str">
        <f t="shared" si="130"/>
        <v>31 Science, engineering and technology associate professionals</v>
      </c>
      <c r="X125" s="27">
        <f t="shared" si="131"/>
        <v>0.22992299830043095</v>
      </c>
      <c r="Y125" s="27">
        <f t="shared" si="131"/>
        <v>0.81092177338891469</v>
      </c>
      <c r="Z125" s="27">
        <f t="shared" si="131"/>
        <v>0.17690267034210017</v>
      </c>
      <c r="AA125" s="27">
        <f t="shared" si="131"/>
        <v>0.90391971240369795</v>
      </c>
      <c r="AB125" s="27">
        <f t="shared" si="132"/>
        <v>1.0808223827457981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1.934596924972686</v>
      </c>
      <c r="C126" s="27">
        <f t="shared" si="125"/>
        <v>0.13648575790778317</v>
      </c>
      <c r="D126" s="27">
        <f t="shared" si="125"/>
        <v>8.7539406706024891E-2</v>
      </c>
      <c r="E126" s="27">
        <f t="shared" si="125"/>
        <v>1.171301380335624</v>
      </c>
      <c r="F126" s="27">
        <f t="shared" si="126"/>
        <v>1.2588407870416489</v>
      </c>
      <c r="L126" t="str">
        <f t="shared" si="127"/>
        <v>32 Health and social care associate professionals</v>
      </c>
      <c r="M126" s="27">
        <f t="shared" si="128"/>
        <v>8.1822250135045627E-2</v>
      </c>
      <c r="N126" s="27">
        <f t="shared" si="128"/>
        <v>8.0115325914374091E-2</v>
      </c>
      <c r="O126" s="27">
        <f t="shared" si="128"/>
        <v>-0.19643460855284678</v>
      </c>
      <c r="P126" s="27">
        <f t="shared" si="128"/>
        <v>0.12799387100135484</v>
      </c>
      <c r="Q126" s="27">
        <f t="shared" si="129"/>
        <v>-6.8440737551491937E-2</v>
      </c>
      <c r="W126" t="str">
        <f t="shared" si="130"/>
        <v>32 Health and social care associate professionals</v>
      </c>
      <c r="X126" s="27">
        <f t="shared" si="131"/>
        <v>1.8527746748376339</v>
      </c>
      <c r="Y126" s="27">
        <f t="shared" si="131"/>
        <v>5.6370431993416403E-2</v>
      </c>
      <c r="Z126" s="27">
        <f t="shared" si="131"/>
        <v>0.28397401525886323</v>
      </c>
      <c r="AA126" s="27">
        <f t="shared" si="131"/>
        <v>1.0433075093342765</v>
      </c>
      <c r="AB126" s="27">
        <f t="shared" si="132"/>
        <v>1.3272815245931397</v>
      </c>
    </row>
    <row r="127" spans="1:28" x14ac:dyDescent="0.2">
      <c r="A127" t="str">
        <f t="shared" si="124"/>
        <v>33 Protective service occupations</v>
      </c>
      <c r="B127" s="27">
        <f t="shared" si="125"/>
        <v>-0.22852844069348865</v>
      </c>
      <c r="C127" s="27">
        <f t="shared" si="125"/>
        <v>0.47829766326936696</v>
      </c>
      <c r="D127" s="27">
        <f t="shared" si="125"/>
        <v>1.610422285862132</v>
      </c>
      <c r="E127" s="27">
        <f t="shared" si="125"/>
        <v>1.6239993027327753</v>
      </c>
      <c r="F127" s="27">
        <f t="shared" si="126"/>
        <v>3.2344215885949072</v>
      </c>
      <c r="L127" t="str">
        <f t="shared" si="127"/>
        <v>33 Protective service occupations</v>
      </c>
      <c r="M127" s="27">
        <f t="shared" si="128"/>
        <v>-0.31363142045289916</v>
      </c>
      <c r="N127" s="27">
        <f t="shared" si="128"/>
        <v>0.25816386934890367</v>
      </c>
      <c r="O127" s="27">
        <f t="shared" si="128"/>
        <v>0.91115319361616187</v>
      </c>
      <c r="P127" s="27">
        <f t="shared" si="128"/>
        <v>0.66650334050697335</v>
      </c>
      <c r="Q127" s="27">
        <f t="shared" si="129"/>
        <v>1.5776565341231352</v>
      </c>
      <c r="W127" t="str">
        <f t="shared" si="130"/>
        <v>33 Protective service occupations</v>
      </c>
      <c r="X127" s="27">
        <f t="shared" si="131"/>
        <v>8.5102979759418274E-2</v>
      </c>
      <c r="Y127" s="27">
        <f t="shared" si="131"/>
        <v>0.2201337939204624</v>
      </c>
      <c r="Z127" s="27">
        <f t="shared" si="131"/>
        <v>0.69926909224596412</v>
      </c>
      <c r="AA127" s="27">
        <f t="shared" si="131"/>
        <v>0.95749596222579836</v>
      </c>
      <c r="AB127" s="27">
        <f t="shared" si="132"/>
        <v>1.6567650544717625</v>
      </c>
    </row>
    <row r="128" spans="1:28" x14ac:dyDescent="0.2">
      <c r="A128" t="str">
        <f t="shared" si="124"/>
        <v>34 Culture, media and sports occupations</v>
      </c>
      <c r="B128" s="27">
        <f t="shared" si="125"/>
        <v>0.78430461216366609</v>
      </c>
      <c r="C128" s="27">
        <f t="shared" si="125"/>
        <v>2.5880805706713215</v>
      </c>
      <c r="D128" s="27">
        <f t="shared" si="125"/>
        <v>-0.67356874601177452</v>
      </c>
      <c r="E128" s="27">
        <f t="shared" si="125"/>
        <v>1.9047777134620638</v>
      </c>
      <c r="F128" s="27">
        <f t="shared" si="126"/>
        <v>1.2312089674502893</v>
      </c>
      <c r="L128" t="str">
        <f t="shared" si="127"/>
        <v>34 Culture, media and sports occupations</v>
      </c>
      <c r="M128" s="27">
        <f t="shared" si="128"/>
        <v>0.88789921184569032</v>
      </c>
      <c r="N128" s="27">
        <f t="shared" si="128"/>
        <v>0.86577719212544046</v>
      </c>
      <c r="O128" s="27">
        <f t="shared" si="128"/>
        <v>-0.17381669382120712</v>
      </c>
      <c r="P128" s="27">
        <f t="shared" si="128"/>
        <v>1.1196332569673082</v>
      </c>
      <c r="Q128" s="27">
        <f t="shared" si="129"/>
        <v>0.94581656314610107</v>
      </c>
      <c r="W128" t="str">
        <f t="shared" si="130"/>
        <v>34 Culture, media and sports occupations</v>
      </c>
      <c r="X128" s="27">
        <f t="shared" si="131"/>
        <v>-0.10359459968200646</v>
      </c>
      <c r="Y128" s="27">
        <f t="shared" si="131"/>
        <v>1.7223033785459005</v>
      </c>
      <c r="Z128" s="27">
        <f t="shared" si="131"/>
        <v>-0.49975205219056118</v>
      </c>
      <c r="AA128" s="27">
        <f t="shared" si="131"/>
        <v>0.78514445649475118</v>
      </c>
      <c r="AB128" s="27">
        <f t="shared" si="132"/>
        <v>0.28539240430418999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4.9319783745205257</v>
      </c>
      <c r="C129" s="27">
        <f t="shared" si="125"/>
        <v>1.3114701718229682</v>
      </c>
      <c r="D129" s="27">
        <f t="shared" si="125"/>
        <v>-1.2052885919548615</v>
      </c>
      <c r="E129" s="27">
        <f t="shared" si="125"/>
        <v>2.8516642119640494</v>
      </c>
      <c r="F129" s="27">
        <f t="shared" si="126"/>
        <v>1.6463756200091879</v>
      </c>
      <c r="L129" t="str">
        <f t="shared" si="127"/>
        <v>35 Business and public service associate professionals</v>
      </c>
      <c r="M129" s="27">
        <f t="shared" si="128"/>
        <v>2.0881157788688647</v>
      </c>
      <c r="N129" s="27">
        <f t="shared" si="128"/>
        <v>0.89401185907180292</v>
      </c>
      <c r="O129" s="27">
        <f t="shared" si="128"/>
        <v>-1.4521162708519419</v>
      </c>
      <c r="P129" s="27">
        <f t="shared" si="128"/>
        <v>0.20595398765333428</v>
      </c>
      <c r="Q129" s="27">
        <f t="shared" si="129"/>
        <v>-1.2461622831986077</v>
      </c>
      <c r="W129" t="str">
        <f t="shared" si="130"/>
        <v>35 Business and public service associate professionals</v>
      </c>
      <c r="X129" s="27">
        <f t="shared" si="131"/>
        <v>2.8438625956516717</v>
      </c>
      <c r="Y129" s="27">
        <f t="shared" si="131"/>
        <v>0.41745831275115108</v>
      </c>
      <c r="Z129" s="27">
        <f t="shared" si="131"/>
        <v>0.24682767889701296</v>
      </c>
      <c r="AA129" s="27">
        <f t="shared" si="131"/>
        <v>2.6457102243107364</v>
      </c>
      <c r="AB129" s="27">
        <f t="shared" si="132"/>
        <v>2.8925379032077494</v>
      </c>
    </row>
    <row r="130" spans="1:28" x14ac:dyDescent="0.2">
      <c r="A130" t="str">
        <f t="shared" si="124"/>
        <v>41 Administrative occupations</v>
      </c>
      <c r="B130" s="27">
        <f t="shared" si="125"/>
        <v>1.3520217641695496</v>
      </c>
      <c r="C130" s="27">
        <f t="shared" si="125"/>
        <v>1.1366140220177243</v>
      </c>
      <c r="D130" s="27">
        <f t="shared" si="125"/>
        <v>-4.2572719990885872</v>
      </c>
      <c r="E130" s="27">
        <f t="shared" si="125"/>
        <v>-2.8147856886145703</v>
      </c>
      <c r="F130" s="27">
        <f t="shared" si="126"/>
        <v>-7.0720576877031576</v>
      </c>
      <c r="L130" t="str">
        <f t="shared" si="127"/>
        <v>41 Administrative occupations</v>
      </c>
      <c r="M130" s="27">
        <f t="shared" si="128"/>
        <v>-0.55807400018579933</v>
      </c>
      <c r="N130" s="27">
        <f t="shared" si="128"/>
        <v>2.764115972753947</v>
      </c>
      <c r="O130" s="27">
        <f t="shared" si="128"/>
        <v>-0.68046905350837861</v>
      </c>
      <c r="P130" s="27">
        <f t="shared" si="128"/>
        <v>1.5298202651898052</v>
      </c>
      <c r="Q130" s="27">
        <f t="shared" si="129"/>
        <v>0.84935121168142658</v>
      </c>
      <c r="W130" t="str">
        <f t="shared" si="130"/>
        <v>41 Administrative occupations</v>
      </c>
      <c r="X130" s="27">
        <f t="shared" si="131"/>
        <v>1.9100957643553613</v>
      </c>
      <c r="Y130" s="27">
        <f t="shared" si="131"/>
        <v>-1.6275019507362174</v>
      </c>
      <c r="Z130" s="27">
        <f t="shared" si="131"/>
        <v>-3.5768029455802832</v>
      </c>
      <c r="AA130" s="27">
        <f t="shared" si="131"/>
        <v>-4.34460595380434</v>
      </c>
      <c r="AB130" s="27">
        <f t="shared" si="132"/>
        <v>-7.9214088993846232</v>
      </c>
    </row>
    <row r="131" spans="1:28" x14ac:dyDescent="0.2">
      <c r="A131" t="str">
        <f t="shared" si="124"/>
        <v>42 Secretarial and related occupations</v>
      </c>
      <c r="B131" s="27">
        <f t="shared" si="125"/>
        <v>-0.39908199511106091</v>
      </c>
      <c r="C131" s="27">
        <f t="shared" si="125"/>
        <v>-0.74531904182607889</v>
      </c>
      <c r="D131" s="27">
        <f t="shared" si="125"/>
        <v>0.59869742326504749</v>
      </c>
      <c r="E131" s="27">
        <f t="shared" si="125"/>
        <v>-4.2521198064216694</v>
      </c>
      <c r="F131" s="27">
        <f t="shared" si="126"/>
        <v>-3.6534223831566219</v>
      </c>
      <c r="L131" t="str">
        <f t="shared" si="127"/>
        <v>42 Secretarial and related occupations</v>
      </c>
      <c r="M131" s="27">
        <f t="shared" si="128"/>
        <v>-0.19456345889932092</v>
      </c>
      <c r="N131" s="27">
        <f t="shared" si="128"/>
        <v>-6.3243224923419383E-3</v>
      </c>
      <c r="O131" s="27">
        <f t="shared" si="128"/>
        <v>0.21009667198371773</v>
      </c>
      <c r="P131" s="27">
        <f t="shared" si="128"/>
        <v>0.19812423962219705</v>
      </c>
      <c r="Q131" s="27">
        <f t="shared" si="129"/>
        <v>0.40822091160591478</v>
      </c>
      <c r="W131" t="str">
        <f t="shared" si="130"/>
        <v>42 Secretarial and related occupations</v>
      </c>
      <c r="X131" s="27">
        <f t="shared" si="131"/>
        <v>-0.20451853621172233</v>
      </c>
      <c r="Y131" s="27">
        <f t="shared" si="131"/>
        <v>-0.73899471933374805</v>
      </c>
      <c r="Z131" s="27">
        <f t="shared" si="131"/>
        <v>0.38860075128132365</v>
      </c>
      <c r="AA131" s="27">
        <f t="shared" si="131"/>
        <v>-4.4502440460438617</v>
      </c>
      <c r="AB131" s="27">
        <f t="shared" si="132"/>
        <v>-4.061643294762538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0.84610609002540738</v>
      </c>
      <c r="C132" s="27">
        <f t="shared" si="125"/>
        <v>-1.5531001633115835</v>
      </c>
      <c r="D132" s="27">
        <f t="shared" si="125"/>
        <v>0.41287300884163969</v>
      </c>
      <c r="E132" s="27">
        <f t="shared" si="125"/>
        <v>1.1639208391402995</v>
      </c>
      <c r="F132" s="27">
        <f t="shared" si="126"/>
        <v>1.5767938479819392</v>
      </c>
      <c r="L132" t="str">
        <f t="shared" si="127"/>
        <v>51 Skilled agricultural and related trades</v>
      </c>
      <c r="M132" s="27">
        <f t="shared" si="128"/>
        <v>0.68682584559771342</v>
      </c>
      <c r="N132" s="27">
        <f t="shared" si="128"/>
        <v>-1.6923514675902993</v>
      </c>
      <c r="O132" s="27">
        <f t="shared" si="128"/>
        <v>0.19796928376532641</v>
      </c>
      <c r="P132" s="27">
        <f t="shared" si="128"/>
        <v>0.70911321638136293</v>
      </c>
      <c r="Q132" s="27">
        <f t="shared" si="129"/>
        <v>0.90708250014668934</v>
      </c>
      <c r="W132" t="str">
        <f t="shared" si="130"/>
        <v>51 Skilled agricultural and related trades</v>
      </c>
      <c r="X132" s="27">
        <f t="shared" si="131"/>
        <v>0.15928024442768518</v>
      </c>
      <c r="Y132" s="27">
        <f t="shared" si="131"/>
        <v>0.13925130427872756</v>
      </c>
      <c r="Z132" s="27">
        <f t="shared" si="131"/>
        <v>0.21490372507630817</v>
      </c>
      <c r="AA132" s="27">
        <f t="shared" si="131"/>
        <v>0.45480762275893838</v>
      </c>
      <c r="AB132" s="27">
        <f t="shared" si="132"/>
        <v>0.66971134783524655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2.005575760068723E-2</v>
      </c>
      <c r="C133" s="27">
        <f t="shared" si="125"/>
        <v>-2.8905663685318785</v>
      </c>
      <c r="D133" s="27">
        <f t="shared" si="125"/>
        <v>0.80188975217203406</v>
      </c>
      <c r="E133" s="27">
        <f t="shared" si="125"/>
        <v>-0.45684372972369758</v>
      </c>
      <c r="F133" s="27">
        <f t="shared" si="126"/>
        <v>0.34504602244833649</v>
      </c>
      <c r="L133" t="str">
        <f t="shared" si="127"/>
        <v>52 Skilled metal, electrical and electronic trades</v>
      </c>
      <c r="M133" s="27">
        <f t="shared" si="128"/>
        <v>-0.27530506409096134</v>
      </c>
      <c r="N133" s="27">
        <f t="shared" si="128"/>
        <v>-2.73368680003016</v>
      </c>
      <c r="O133" s="27">
        <f t="shared" si="128"/>
        <v>-6.0746745090156651E-3</v>
      </c>
      <c r="P133" s="27">
        <f t="shared" si="128"/>
        <v>-0.74460719453312407</v>
      </c>
      <c r="Q133" s="27">
        <f t="shared" si="129"/>
        <v>-0.75068186904213974</v>
      </c>
      <c r="W133" t="str">
        <f t="shared" si="130"/>
        <v>52 Skilled metal, electrical and electronic trades</v>
      </c>
      <c r="X133" s="27">
        <f t="shared" si="131"/>
        <v>0.29536082169166361</v>
      </c>
      <c r="Y133" s="27">
        <f t="shared" si="131"/>
        <v>-0.15687956850174922</v>
      </c>
      <c r="Z133" s="27">
        <f t="shared" si="131"/>
        <v>0.80796442668113677</v>
      </c>
      <c r="AA133" s="27">
        <f t="shared" si="131"/>
        <v>0.28776346480936965</v>
      </c>
      <c r="AB133" s="27">
        <f t="shared" si="132"/>
        <v>1.0957278914905064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-2.0056879687181528</v>
      </c>
      <c r="C134" s="27">
        <f t="shared" si="125"/>
        <v>0.23011901852828487</v>
      </c>
      <c r="D134" s="27">
        <f t="shared" si="125"/>
        <v>1.5493146018956381</v>
      </c>
      <c r="E134" s="27">
        <f t="shared" si="125"/>
        <v>-1.5105198135850699</v>
      </c>
      <c r="F134" s="27">
        <f t="shared" si="126"/>
        <v>3.8794788310568151E-2</v>
      </c>
      <c r="L134" t="str">
        <f t="shared" si="127"/>
        <v>53 Skilled construction and building trades</v>
      </c>
      <c r="M134" s="27">
        <f t="shared" si="128"/>
        <v>-2.11517007650761</v>
      </c>
      <c r="N134" s="27">
        <f t="shared" si="128"/>
        <v>0.10119204223969192</v>
      </c>
      <c r="O134" s="27">
        <f t="shared" si="128"/>
        <v>1.5230961342211167</v>
      </c>
      <c r="P134" s="27">
        <f t="shared" si="128"/>
        <v>-1.6419284587709697</v>
      </c>
      <c r="Q134" s="27">
        <f t="shared" si="129"/>
        <v>-0.11883232454985304</v>
      </c>
      <c r="W134" t="str">
        <f t="shared" si="130"/>
        <v>53 Skilled construction and building trades</v>
      </c>
      <c r="X134" s="27">
        <f t="shared" si="131"/>
        <v>0.10948210778947065</v>
      </c>
      <c r="Y134" s="27">
        <f t="shared" si="131"/>
        <v>0.12892697628859084</v>
      </c>
      <c r="Z134" s="27">
        <f t="shared" si="131"/>
        <v>2.6218467674495316E-2</v>
      </c>
      <c r="AA134" s="27">
        <f t="shared" si="131"/>
        <v>0.13140864518593853</v>
      </c>
      <c r="AB134" s="27">
        <f t="shared" si="132"/>
        <v>0.15762711286043385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-1.4202847424922371</v>
      </c>
      <c r="C135" s="27">
        <f t="shared" si="125"/>
        <v>-0.28795528355863453</v>
      </c>
      <c r="D135" s="27">
        <f t="shared" si="125"/>
        <v>0.27432404696077128</v>
      </c>
      <c r="E135" s="27">
        <f t="shared" si="125"/>
        <v>0.58222306511580335</v>
      </c>
      <c r="F135" s="27">
        <f t="shared" si="126"/>
        <v>0.85654711207657463</v>
      </c>
      <c r="L135" t="str">
        <f t="shared" si="127"/>
        <v>54 Textiles, printing and other skilled trades</v>
      </c>
      <c r="M135" s="27">
        <f t="shared" si="128"/>
        <v>-1.4022376526121674</v>
      </c>
      <c r="N135" s="27">
        <f t="shared" si="128"/>
        <v>-0.5435975015621759</v>
      </c>
      <c r="O135" s="27">
        <f t="shared" si="128"/>
        <v>6.4801305038717949E-2</v>
      </c>
      <c r="P135" s="27">
        <f t="shared" si="128"/>
        <v>2.5246846042271009E-2</v>
      </c>
      <c r="Q135" s="27">
        <f t="shared" si="129"/>
        <v>9.0048151080988958E-2</v>
      </c>
      <c r="W135" t="str">
        <f t="shared" si="130"/>
        <v>54 Textiles, printing and other skilled trades</v>
      </c>
      <c r="X135" s="27">
        <f t="shared" si="131"/>
        <v>-1.8047089880064426E-2</v>
      </c>
      <c r="Y135" s="27">
        <f t="shared" si="131"/>
        <v>0.25564221800355558</v>
      </c>
      <c r="Z135" s="27">
        <f t="shared" si="131"/>
        <v>0.20952274192202758</v>
      </c>
      <c r="AA135" s="27">
        <f t="shared" si="131"/>
        <v>0.55697621907356609</v>
      </c>
      <c r="AB135" s="27">
        <f t="shared" si="132"/>
        <v>0.76649896099559367</v>
      </c>
    </row>
    <row r="136" spans="1:28" x14ac:dyDescent="0.2">
      <c r="A136" t="str">
        <f t="shared" si="124"/>
        <v>61 Caring personal service occupations</v>
      </c>
      <c r="B136" s="27">
        <f t="shared" si="125"/>
        <v>5.5552580697943696</v>
      </c>
      <c r="C136" s="27">
        <f t="shared" si="125"/>
        <v>-1.6350228071967834</v>
      </c>
      <c r="D136" s="27">
        <f t="shared" si="125"/>
        <v>3.7291201098102178</v>
      </c>
      <c r="E136" s="27">
        <f t="shared" si="125"/>
        <v>5.6141071787502455</v>
      </c>
      <c r="F136" s="27">
        <f t="shared" si="126"/>
        <v>9.3432272885604633</v>
      </c>
      <c r="L136" t="str">
        <f t="shared" si="127"/>
        <v>61 Caring personal service occupations</v>
      </c>
      <c r="M136" s="27">
        <f t="shared" si="128"/>
        <v>0.37782876781166586</v>
      </c>
      <c r="N136" s="27">
        <f t="shared" si="128"/>
        <v>-0.35283031959874656</v>
      </c>
      <c r="O136" s="27">
        <f t="shared" si="128"/>
        <v>1.5280890852464717</v>
      </c>
      <c r="P136" s="27">
        <f t="shared" si="128"/>
        <v>1.5756802097021243</v>
      </c>
      <c r="Q136" s="27">
        <f t="shared" si="129"/>
        <v>3.103769294948596</v>
      </c>
      <c r="W136" t="str">
        <f t="shared" si="130"/>
        <v>61 Caring personal service occupations</v>
      </c>
      <c r="X136" s="27">
        <f t="shared" si="131"/>
        <v>5.1774293019826487</v>
      </c>
      <c r="Y136" s="27">
        <f t="shared" si="131"/>
        <v>-1.2821924875980386</v>
      </c>
      <c r="Z136" s="27">
        <f t="shared" si="131"/>
        <v>2.2010310245637257</v>
      </c>
      <c r="AA136" s="27">
        <f t="shared" si="131"/>
        <v>4.0384269690481389</v>
      </c>
      <c r="AB136" s="27">
        <f t="shared" si="132"/>
        <v>6.2394579936118646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2.4502806870167699</v>
      </c>
      <c r="C137" s="27">
        <f t="shared" si="125"/>
        <v>0.17508307411064905</v>
      </c>
      <c r="D137" s="27">
        <f t="shared" si="125"/>
        <v>0.48697786864243753</v>
      </c>
      <c r="E137" s="27">
        <f t="shared" si="125"/>
        <v>0.40330749655382547</v>
      </c>
      <c r="F137" s="27">
        <f t="shared" si="126"/>
        <v>0.890285365196263</v>
      </c>
      <c r="L137" t="str">
        <f t="shared" si="127"/>
        <v>62 Leisure, travel and related personal service occupations</v>
      </c>
      <c r="M137" s="27">
        <f t="shared" si="128"/>
        <v>0.85180641570935434</v>
      </c>
      <c r="N137" s="27">
        <f t="shared" si="128"/>
        <v>-0.35144570631442917</v>
      </c>
      <c r="O137" s="27">
        <f t="shared" si="128"/>
        <v>0.15989895455687098</v>
      </c>
      <c r="P137" s="27">
        <f t="shared" si="128"/>
        <v>0.42696031110210786</v>
      </c>
      <c r="Q137" s="27">
        <f t="shared" si="129"/>
        <v>0.58685926565897883</v>
      </c>
      <c r="W137" t="str">
        <f t="shared" si="130"/>
        <v>62 Leisure, travel and related personal service occupations</v>
      </c>
      <c r="X137" s="27">
        <f t="shared" si="131"/>
        <v>1.5984742713074116</v>
      </c>
      <c r="Y137" s="27">
        <f t="shared" si="131"/>
        <v>0.52652878042508711</v>
      </c>
      <c r="Z137" s="27">
        <f t="shared" si="131"/>
        <v>0.32707891408556833</v>
      </c>
      <c r="AA137" s="27">
        <f t="shared" si="131"/>
        <v>-2.3652814548276169E-2</v>
      </c>
      <c r="AB137" s="27">
        <f t="shared" si="132"/>
        <v>0.30342609953729216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-9.5375019613498813E-2</v>
      </c>
      <c r="C138" s="27">
        <f t="shared" si="125"/>
        <v>0.19328286636629854</v>
      </c>
      <c r="D138" s="27">
        <f t="shared" si="125"/>
        <v>-0.16853250818072973</v>
      </c>
      <c r="E138" s="27">
        <f t="shared" si="125"/>
        <v>6.2270364897522579E-2</v>
      </c>
      <c r="F138" s="27">
        <f t="shared" si="126"/>
        <v>-0.10626214328320716</v>
      </c>
      <c r="L138" t="str">
        <f t="shared" si="127"/>
        <v>63 Community and civil enforcement occupations</v>
      </c>
      <c r="M138" s="27">
        <f t="shared" si="128"/>
        <v>-0.12208142894754542</v>
      </c>
      <c r="N138" s="27">
        <f t="shared" si="128"/>
        <v>0.20548388539153556</v>
      </c>
      <c r="O138" s="27">
        <f t="shared" si="128"/>
        <v>-0.21757996972211918</v>
      </c>
      <c r="P138" s="27">
        <f t="shared" si="128"/>
        <v>5.6364317152903298E-2</v>
      </c>
      <c r="Q138" s="27">
        <f t="shared" si="129"/>
        <v>-0.16121565256921588</v>
      </c>
      <c r="W138" t="str">
        <f t="shared" si="130"/>
        <v>63 Community and civil enforcement occupations</v>
      </c>
      <c r="X138" s="27">
        <f t="shared" si="131"/>
        <v>2.6706409334047138E-2</v>
      </c>
      <c r="Y138" s="27">
        <f t="shared" si="131"/>
        <v>-1.2201019025237403E-2</v>
      </c>
      <c r="Z138" s="27">
        <f t="shared" si="131"/>
        <v>4.904746154138992E-2</v>
      </c>
      <c r="AA138" s="27">
        <f t="shared" si="131"/>
        <v>5.9060477446194193E-3</v>
      </c>
      <c r="AB138" s="27">
        <f t="shared" si="132"/>
        <v>5.4953509286009339E-2</v>
      </c>
    </row>
    <row r="139" spans="1:28" x14ac:dyDescent="0.2">
      <c r="A139" t="str">
        <f t="shared" si="124"/>
        <v>71 Sales occupations</v>
      </c>
      <c r="B139" s="27">
        <f t="shared" si="125"/>
        <v>-3.2524528060857136</v>
      </c>
      <c r="C139" s="27">
        <f t="shared" si="125"/>
        <v>-0.52952050452138621</v>
      </c>
      <c r="D139" s="27">
        <f t="shared" si="125"/>
        <v>-3.1820634112715069</v>
      </c>
      <c r="E139" s="27">
        <f t="shared" si="125"/>
        <v>-2.3880034666841254</v>
      </c>
      <c r="F139" s="27">
        <f t="shared" si="126"/>
        <v>-5.5700668779556324</v>
      </c>
      <c r="L139" t="str">
        <f t="shared" si="127"/>
        <v>71 Sales occupations</v>
      </c>
      <c r="M139" s="27">
        <f t="shared" si="128"/>
        <v>-0.68537636044775851</v>
      </c>
      <c r="N139" s="27">
        <f t="shared" si="128"/>
        <v>-3.9465072133850754E-2</v>
      </c>
      <c r="O139" s="27">
        <f t="shared" si="128"/>
        <v>-0.86354525924745928</v>
      </c>
      <c r="P139" s="27">
        <f t="shared" si="128"/>
        <v>-0.36696133537366293</v>
      </c>
      <c r="Q139" s="27">
        <f t="shared" si="129"/>
        <v>-1.2305065946211222</v>
      </c>
      <c r="W139" t="str">
        <f t="shared" si="130"/>
        <v>71 Sales occupations</v>
      </c>
      <c r="X139" s="27">
        <f t="shared" si="131"/>
        <v>-2.5670764456380617</v>
      </c>
      <c r="Y139" s="27">
        <f t="shared" si="131"/>
        <v>-0.49005543238747862</v>
      </c>
      <c r="Z139" s="27">
        <f t="shared" si="131"/>
        <v>-2.3185181520241009</v>
      </c>
      <c r="AA139" s="27">
        <f t="shared" si="131"/>
        <v>-2.0210421313103772</v>
      </c>
      <c r="AB139" s="27">
        <f t="shared" si="132"/>
        <v>-4.3395602833344782</v>
      </c>
    </row>
    <row r="140" spans="1:28" x14ac:dyDescent="0.2">
      <c r="A140" t="str">
        <f t="shared" si="124"/>
        <v>72 Customer service occupations</v>
      </c>
      <c r="B140" s="27">
        <f t="shared" si="125"/>
        <v>1.6315478660071125</v>
      </c>
      <c r="C140" s="27">
        <f t="shared" si="125"/>
        <v>0.20890399039321927</v>
      </c>
      <c r="D140" s="27">
        <f t="shared" si="125"/>
        <v>3.5034162037200414</v>
      </c>
      <c r="E140" s="27">
        <f t="shared" si="125"/>
        <v>2.5283396865495469</v>
      </c>
      <c r="F140" s="27">
        <f t="shared" si="126"/>
        <v>6.0317558902695882</v>
      </c>
      <c r="L140" t="str">
        <f t="shared" si="127"/>
        <v>72 Customer service occupations</v>
      </c>
      <c r="M140" s="27">
        <f t="shared" si="128"/>
        <v>-8.3870234164004742E-2</v>
      </c>
      <c r="N140" s="27">
        <f t="shared" si="128"/>
        <v>0.6845658760381057</v>
      </c>
      <c r="O140" s="27">
        <f t="shared" si="128"/>
        <v>1.5796292976224491</v>
      </c>
      <c r="P140" s="27">
        <f t="shared" si="128"/>
        <v>1.0020715598238796</v>
      </c>
      <c r="Q140" s="27">
        <f t="shared" si="129"/>
        <v>2.5817008574463287</v>
      </c>
      <c r="W140" t="str">
        <f t="shared" si="130"/>
        <v>72 Customer service occupations</v>
      </c>
      <c r="X140" s="27">
        <f t="shared" si="131"/>
        <v>1.7154181001711111</v>
      </c>
      <c r="Y140" s="27">
        <f t="shared" si="131"/>
        <v>-0.47566188564488776</v>
      </c>
      <c r="Z140" s="27">
        <f t="shared" si="131"/>
        <v>1.9237869060976038</v>
      </c>
      <c r="AA140" s="27">
        <f t="shared" si="131"/>
        <v>1.5262681267256895</v>
      </c>
      <c r="AB140" s="27">
        <f t="shared" si="132"/>
        <v>3.4500550328232933</v>
      </c>
    </row>
    <row r="141" spans="1:28" x14ac:dyDescent="0.2">
      <c r="A141" t="str">
        <f t="shared" si="124"/>
        <v>81 Process, plant and machine operatives</v>
      </c>
      <c r="B141" s="27">
        <f t="shared" si="125"/>
        <v>-1.9562934079550232E-2</v>
      </c>
      <c r="C141" s="27">
        <f t="shared" si="125"/>
        <v>-1.5972645418600351</v>
      </c>
      <c r="D141" s="27">
        <f t="shared" si="125"/>
        <v>3.628277892251969</v>
      </c>
      <c r="E141" s="27">
        <f t="shared" si="125"/>
        <v>0.2706679352896515</v>
      </c>
      <c r="F141" s="27">
        <f t="shared" si="126"/>
        <v>3.8989458275416204</v>
      </c>
      <c r="L141" t="str">
        <f t="shared" si="127"/>
        <v>81 Process, plant and machine operatives</v>
      </c>
      <c r="M141" s="27">
        <f t="shared" si="128"/>
        <v>-0.3494760898876681</v>
      </c>
      <c r="N141" s="27">
        <f t="shared" si="128"/>
        <v>-1.0460783509971119</v>
      </c>
      <c r="O141" s="27">
        <f t="shared" si="128"/>
        <v>2.6424006676022547</v>
      </c>
      <c r="P141" s="27">
        <f t="shared" si="128"/>
        <v>0.4615155926120682</v>
      </c>
      <c r="Q141" s="27">
        <f t="shared" si="129"/>
        <v>3.1039162602143229</v>
      </c>
      <c r="W141" t="str">
        <f t="shared" si="130"/>
        <v>81 Process, plant and machine operatives</v>
      </c>
      <c r="X141" s="27">
        <f t="shared" si="131"/>
        <v>0.3299131558081041</v>
      </c>
      <c r="Y141" s="27">
        <f t="shared" si="131"/>
        <v>-0.55118619086294274</v>
      </c>
      <c r="Z141" s="27">
        <f t="shared" si="131"/>
        <v>0.98587722464971828</v>
      </c>
      <c r="AA141" s="27">
        <f t="shared" si="131"/>
        <v>-0.19084765732242026</v>
      </c>
      <c r="AB141" s="27">
        <f t="shared" si="132"/>
        <v>0.79502956732729801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4.7652610279224916</v>
      </c>
      <c r="C142" s="27">
        <f t="shared" si="125"/>
        <v>-2.9005079242688545</v>
      </c>
      <c r="D142" s="27">
        <f t="shared" si="125"/>
        <v>2.6148839068381768</v>
      </c>
      <c r="E142" s="27">
        <f t="shared" si="125"/>
        <v>0.83723784741451368</v>
      </c>
      <c r="F142" s="27">
        <f t="shared" si="126"/>
        <v>3.4521217542526905</v>
      </c>
      <c r="L142" t="str">
        <f t="shared" si="127"/>
        <v>82 Transport and mobile machine drivers and operatives</v>
      </c>
      <c r="M142" s="27">
        <f t="shared" si="128"/>
        <v>4.6061939540469119</v>
      </c>
      <c r="N142" s="27">
        <f t="shared" si="128"/>
        <v>-2.8168579822405775</v>
      </c>
      <c r="O142" s="27">
        <f t="shared" si="128"/>
        <v>1.6234491082695683</v>
      </c>
      <c r="P142" s="27">
        <f t="shared" si="128"/>
        <v>0.36355763848323974</v>
      </c>
      <c r="Q142" s="27">
        <f t="shared" si="129"/>
        <v>1.9870067467528081</v>
      </c>
      <c r="W142" t="str">
        <f t="shared" si="130"/>
        <v>82 Transport and mobile machine drivers and operatives</v>
      </c>
      <c r="X142" s="27">
        <f t="shared" si="131"/>
        <v>0.15906707387558017</v>
      </c>
      <c r="Y142" s="27">
        <f t="shared" si="131"/>
        <v>-8.3649942028242608E-2</v>
      </c>
      <c r="Z142" s="27">
        <f t="shared" si="131"/>
        <v>0.9914347985685541</v>
      </c>
      <c r="AA142" s="27">
        <f t="shared" si="131"/>
        <v>0.47368020893127261</v>
      </c>
      <c r="AB142" s="27">
        <f t="shared" si="132"/>
        <v>1.4651150074998267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-0.49576153635895004</v>
      </c>
      <c r="C143" s="27">
        <f t="shared" si="125"/>
        <v>-0.90204130110852532</v>
      </c>
      <c r="D143" s="27">
        <f t="shared" si="125"/>
        <v>-1.1261518008253706</v>
      </c>
      <c r="E143" s="27">
        <f t="shared" si="125"/>
        <v>0.23158518958089935</v>
      </c>
      <c r="F143" s="27">
        <f t="shared" si="126"/>
        <v>-0.89456661124447123</v>
      </c>
      <c r="L143" t="str">
        <f t="shared" si="127"/>
        <v>91 Elementary trades and related occupations</v>
      </c>
      <c r="M143" s="27">
        <f t="shared" si="128"/>
        <v>-0.43666070986437511</v>
      </c>
      <c r="N143" s="27">
        <f t="shared" si="128"/>
        <v>-0.44771814169209101</v>
      </c>
      <c r="O143" s="27">
        <f t="shared" si="128"/>
        <v>-0.90947904204588781</v>
      </c>
      <c r="P143" s="27">
        <f t="shared" si="128"/>
        <v>0.26636389308207331</v>
      </c>
      <c r="Q143" s="27">
        <f t="shared" si="129"/>
        <v>-0.6431151489638145</v>
      </c>
      <c r="W143" t="str">
        <f t="shared" si="130"/>
        <v>91 Elementary trades and related occupations</v>
      </c>
      <c r="X143" s="27">
        <f t="shared" si="131"/>
        <v>-5.9100826494589587E-2</v>
      </c>
      <c r="Y143" s="27">
        <f t="shared" si="131"/>
        <v>-0.45432315941641432</v>
      </c>
      <c r="Z143" s="27">
        <f t="shared" si="131"/>
        <v>-0.21667275877948877</v>
      </c>
      <c r="AA143" s="27">
        <f t="shared" si="131"/>
        <v>-3.477870350117751E-2</v>
      </c>
      <c r="AB143" s="27">
        <f t="shared" si="132"/>
        <v>-0.25145146228066628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6.7542668648898001</v>
      </c>
      <c r="C144" s="27">
        <f t="shared" si="125"/>
        <v>-6.724323638377129</v>
      </c>
      <c r="D144" s="27">
        <f t="shared" si="125"/>
        <v>2.0364853354943619</v>
      </c>
      <c r="E144" s="27">
        <f t="shared" si="125"/>
        <v>-3.1000021318844517</v>
      </c>
      <c r="F144" s="27">
        <f t="shared" si="126"/>
        <v>-1.0635167963900898</v>
      </c>
      <c r="L144" t="str">
        <f t="shared" si="127"/>
        <v>92 Elementary administration and service occupations</v>
      </c>
      <c r="M144" s="27">
        <f t="shared" si="128"/>
        <v>2.041935590398154</v>
      </c>
      <c r="N144" s="27">
        <f t="shared" si="128"/>
        <v>-1.7519101653804725</v>
      </c>
      <c r="O144" s="27">
        <f t="shared" si="128"/>
        <v>2.8410144892557554</v>
      </c>
      <c r="P144" s="27">
        <f t="shared" si="128"/>
        <v>-1.0475287277548446</v>
      </c>
      <c r="Q144" s="27">
        <f t="shared" si="129"/>
        <v>1.7934857615009108</v>
      </c>
      <c r="W144" t="str">
        <f t="shared" si="130"/>
        <v>92 Elementary administration and service occupations</v>
      </c>
      <c r="X144" s="27">
        <f t="shared" si="131"/>
        <v>4.7123312744917669</v>
      </c>
      <c r="Y144" s="27">
        <f t="shared" si="131"/>
        <v>-4.9724134729966707</v>
      </c>
      <c r="Z144" s="27">
        <f t="shared" si="131"/>
        <v>-0.80452915376140055</v>
      </c>
      <c r="AA144" s="27">
        <f t="shared" si="131"/>
        <v>-2.0524734041296</v>
      </c>
      <c r="AB144" s="27">
        <f t="shared" si="132"/>
        <v>-2.8570025578910005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62.890999999999735</v>
      </c>
      <c r="C146" s="29">
        <f t="shared" ref="C146" si="133">D35-C35</f>
        <v>-4.6359999999997399</v>
      </c>
      <c r="D146" s="29">
        <f>E35-D35</f>
        <v>26.127000000000294</v>
      </c>
      <c r="E146" s="29">
        <f>F35-E35</f>
        <v>38.856999999999516</v>
      </c>
      <c r="F146" s="29">
        <f t="shared" ref="F146" si="134">F35-D35</f>
        <v>64.98399999999981</v>
      </c>
      <c r="L146" s="24" t="str">
        <f>L35</f>
        <v>All occupations</v>
      </c>
      <c r="M146" s="29">
        <f>N35-M35</f>
        <v>25.624788442746421</v>
      </c>
      <c r="N146" s="29">
        <f t="shared" ref="N146" si="135">O35-N35</f>
        <v>-2.7407924344976777</v>
      </c>
      <c r="O146" s="29">
        <f>P35-O35</f>
        <v>15.318968376685518</v>
      </c>
      <c r="P146" s="29">
        <f>Q35-P35</f>
        <v>20.488156513918398</v>
      </c>
      <c r="Q146" s="29">
        <f t="shared" ref="Q146" si="136">Q35-O35</f>
        <v>35.807124890603916</v>
      </c>
      <c r="W146" s="24" t="str">
        <f>W35</f>
        <v>All occupations</v>
      </c>
      <c r="X146" s="29">
        <f>Y35-X35</f>
        <v>37.266211557253314</v>
      </c>
      <c r="Y146" s="29">
        <f t="shared" ref="Y146" si="137">Z35-Y35</f>
        <v>-1.8952075655021758</v>
      </c>
      <c r="Z146" s="29">
        <f>AA35-Z35</f>
        <v>10.808031623314662</v>
      </c>
      <c r="AA146" s="29">
        <f>AB35-AA35</f>
        <v>18.368843486081175</v>
      </c>
      <c r="AB146" s="29">
        <f t="shared" ref="AB146" si="138">AB35-Z35</f>
        <v>29.176875109395837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49.573008314387621</v>
      </c>
      <c r="C153" s="11">
        <f t="shared" ref="C153:F153" si="143">C8</f>
        <v>60.17271649434651</v>
      </c>
      <c r="D153" s="11">
        <f t="shared" si="143"/>
        <v>61.419204870399888</v>
      </c>
      <c r="E153" s="11">
        <f t="shared" si="143"/>
        <v>58.128930560482594</v>
      </c>
      <c r="F153" s="11">
        <f t="shared" si="143"/>
        <v>64.670295385263699</v>
      </c>
      <c r="H153" s="40">
        <f>IF(D$151-B$151 &lt;&gt; 0,(EXP(LN(D153/B153)/(D$151-B$151))-1)*100,0)</f>
        <v>4.3786758357659883</v>
      </c>
      <c r="I153" s="40">
        <f>IF(F$151-D$151 &lt;&gt; 0,(EXP(LN(F153/D153)/(F$151-D$151))-1)*100,0)</f>
        <v>0.3444546453748254</v>
      </c>
      <c r="L153" s="10" t="str">
        <f>L8</f>
        <v>11 Corporate managers and directors</v>
      </c>
      <c r="M153" s="11">
        <f>M8</f>
        <v>35.00590575032907</v>
      </c>
      <c r="N153" s="11">
        <f t="shared" ref="N153:Q153" si="144">N8</f>
        <v>40.830261722687617</v>
      </c>
      <c r="O153" s="11">
        <f t="shared" si="144"/>
        <v>41.591436843169085</v>
      </c>
      <c r="P153" s="11">
        <f t="shared" si="144"/>
        <v>38.293965776438363</v>
      </c>
      <c r="Q153" s="11">
        <f t="shared" si="144"/>
        <v>40.861606158098816</v>
      </c>
      <c r="S153" s="40">
        <f>IF(O$151-M$151 &lt;&gt; 0,(EXP(LN(O153/M153)/(O$151-M$151))-1)*100,0)</f>
        <v>3.5076672409884102</v>
      </c>
      <c r="T153" s="40">
        <f>IF(Q$151-O$151 &lt;&gt; 0,(EXP(LN(Q153/O153)/(Q$151-O$151))-1)*100,0)</f>
        <v>-0.11795307082909101</v>
      </c>
      <c r="W153" s="10" t="str">
        <f>W8</f>
        <v>11 Corporate managers and directors</v>
      </c>
      <c r="X153" s="11">
        <f>X8</f>
        <v>14.567102564058482</v>
      </c>
      <c r="Y153" s="11">
        <f t="shared" ref="Y153:AB153" si="145">Y8</f>
        <v>19.342454771658865</v>
      </c>
      <c r="Z153" s="11">
        <f t="shared" si="145"/>
        <v>19.827768027230778</v>
      </c>
      <c r="AA153" s="11">
        <f t="shared" si="145"/>
        <v>19.834964784044235</v>
      </c>
      <c r="AB153" s="11">
        <f t="shared" si="145"/>
        <v>23.808689227164873</v>
      </c>
      <c r="AD153" s="40">
        <f>IF(Z$151-X$151 &lt;&gt; 0,(EXP(LN(Z153/X153)/(Z$151-X$151))-1)*100,0)</f>
        <v>6.3604412164949276</v>
      </c>
      <c r="AE153" s="40">
        <f>IF(AB$151-Z$151 &lt;&gt; 0,(EXP(LN(AB153/Z153)/(AB$151-Z$151))-1)*100,0)</f>
        <v>1.2272511869419356</v>
      </c>
    </row>
    <row r="154" spans="1:31" x14ac:dyDescent="0.2">
      <c r="A154" s="10" t="str">
        <f t="shared" si="142"/>
        <v>12 Other managers and proprietors</v>
      </c>
      <c r="B154" s="11">
        <f t="shared" si="142"/>
        <v>23.106859737624248</v>
      </c>
      <c r="C154" s="11">
        <f t="shared" ref="C154:F178" si="146">C9</f>
        <v>25.315627404453497</v>
      </c>
      <c r="D154" s="11">
        <f t="shared" si="146"/>
        <v>25.510218557843579</v>
      </c>
      <c r="E154" s="11">
        <f t="shared" si="146"/>
        <v>31.975979351436976</v>
      </c>
      <c r="F154" s="11">
        <f t="shared" si="146"/>
        <v>37.301103147755008</v>
      </c>
      <c r="H154" s="40">
        <f t="shared" ref="H154:H177" si="147">IF(D$151-B$151 &lt;&gt; 0,(EXP(LN(D154/B154)/(D$151-B$151))-1)*100,0)</f>
        <v>1.9987032085805545</v>
      </c>
      <c r="I154" s="40">
        <f t="shared" ref="I154:I180" si="148">IF(F$151-D$151 &lt;&gt; 0,(EXP(LN(F154/D154)/(F$151-D$151))-1)*100,0)</f>
        <v>2.5653106519142099</v>
      </c>
      <c r="L154" s="10" t="str">
        <f t="shared" ref="L154:Q154" si="149">L9</f>
        <v>12 Other managers and proprietors</v>
      </c>
      <c r="M154" s="11">
        <f t="shared" si="149"/>
        <v>13.741917911584716</v>
      </c>
      <c r="N154" s="11">
        <f t="shared" si="149"/>
        <v>14.343721235774904</v>
      </c>
      <c r="O154" s="11">
        <f t="shared" si="149"/>
        <v>14.532404837054882</v>
      </c>
      <c r="P154" s="11">
        <f t="shared" si="149"/>
        <v>18.768511656360747</v>
      </c>
      <c r="Q154" s="11">
        <f t="shared" si="149"/>
        <v>21.580867785382274</v>
      </c>
      <c r="S154" s="40">
        <f t="shared" ref="S154:S177" si="150">IF(O$151-M$151 &lt;&gt; 0,(EXP(LN(O154/M154)/(O$151-M$151))-1)*100,0)</f>
        <v>1.1248819322952297</v>
      </c>
      <c r="T154" s="40">
        <f t="shared" ref="T154:T177" si="151">IF(Q$151-O$151 &lt;&gt; 0,(EXP(LN(Q154/O154)/(Q$151-O$151))-1)*100,0)</f>
        <v>2.671229099874628</v>
      </c>
      <c r="W154" s="10" t="str">
        <f t="shared" ref="W154:AB154" si="152">W9</f>
        <v>12 Other managers and proprietors</v>
      </c>
      <c r="X154" s="11">
        <f t="shared" si="152"/>
        <v>9.3649418260395318</v>
      </c>
      <c r="Y154" s="11">
        <f t="shared" si="152"/>
        <v>10.971906168678592</v>
      </c>
      <c r="Z154" s="11">
        <f t="shared" si="152"/>
        <v>10.977813720788665</v>
      </c>
      <c r="AA154" s="11">
        <f t="shared" si="152"/>
        <v>13.207467695076225</v>
      </c>
      <c r="AB154" s="11">
        <f t="shared" si="152"/>
        <v>15.720235362372735</v>
      </c>
      <c r="AD154" s="40">
        <f t="shared" ref="AD154:AD177" si="153">IF(Z$151-X$151 &lt;&gt; 0,(EXP(LN(Z154/X154)/(Z$151-X$151))-1)*100,0)</f>
        <v>3.2291032469038194</v>
      </c>
      <c r="AE154" s="40">
        <f t="shared" ref="AE154:AE177" si="154">IF(AB$151-Z$151 &lt;&gt; 0,(EXP(LN(AB154/Z154)/(AB$151-Z$151))-1)*100,0)</f>
        <v>2.4226981660489866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46.812167165559181</v>
      </c>
      <c r="C155" s="11">
        <f t="shared" si="146"/>
        <v>54.331066751441895</v>
      </c>
      <c r="D155" s="11">
        <f t="shared" si="146"/>
        <v>56.003053309529072</v>
      </c>
      <c r="E155" s="11">
        <f t="shared" si="146"/>
        <v>59.691259681245846</v>
      </c>
      <c r="F155" s="11">
        <f t="shared" si="146"/>
        <v>66.748578633518179</v>
      </c>
      <c r="H155" s="40">
        <f t="shared" si="147"/>
        <v>3.6503067393742095</v>
      </c>
      <c r="I155" s="40">
        <f t="shared" si="148"/>
        <v>1.17705197751099</v>
      </c>
      <c r="L155" s="10" t="str">
        <f t="shared" ref="L155:Q155" si="155">L10</f>
        <v>21 Science, research, engineering and technology professionals</v>
      </c>
      <c r="M155" s="11">
        <f t="shared" si="155"/>
        <v>37.800766465437214</v>
      </c>
      <c r="N155" s="11">
        <f t="shared" si="155"/>
        <v>44.435444245795701</v>
      </c>
      <c r="O155" s="11">
        <f t="shared" si="155"/>
        <v>43.922905441208421</v>
      </c>
      <c r="P155" s="11">
        <f t="shared" si="155"/>
        <v>45.424228471022296</v>
      </c>
      <c r="Q155" s="11">
        <f t="shared" si="155"/>
        <v>49.587545217218874</v>
      </c>
      <c r="S155" s="40">
        <f t="shared" si="150"/>
        <v>3.0476497040545336</v>
      </c>
      <c r="T155" s="40">
        <f t="shared" si="151"/>
        <v>0.81197040779632523</v>
      </c>
      <c r="W155" s="10" t="str">
        <f t="shared" ref="W155:AB155" si="156">W10</f>
        <v>21 Science, research, engineering and technology professionals</v>
      </c>
      <c r="X155" s="11">
        <f t="shared" si="156"/>
        <v>9.011400700122044</v>
      </c>
      <c r="Y155" s="11">
        <f t="shared" si="156"/>
        <v>9.8956225056462532</v>
      </c>
      <c r="Z155" s="11">
        <f t="shared" si="156"/>
        <v>12.080147868320623</v>
      </c>
      <c r="AA155" s="11">
        <f t="shared" si="156"/>
        <v>14.267031210223477</v>
      </c>
      <c r="AB155" s="11">
        <f t="shared" si="156"/>
        <v>17.161033416299215</v>
      </c>
      <c r="AD155" s="40">
        <f t="shared" si="153"/>
        <v>6.0366478289748393</v>
      </c>
      <c r="AE155" s="40">
        <f t="shared" si="154"/>
        <v>2.3681243073775393</v>
      </c>
    </row>
    <row r="156" spans="1:31" x14ac:dyDescent="0.2">
      <c r="A156" s="10" t="str">
        <f t="shared" si="142"/>
        <v>22 Health professionals</v>
      </c>
      <c r="B156" s="11">
        <f t="shared" si="142"/>
        <v>19.550354191822493</v>
      </c>
      <c r="C156" s="11">
        <f t="shared" si="146"/>
        <v>24.605320359041453</v>
      </c>
      <c r="D156" s="11">
        <f t="shared" si="146"/>
        <v>24.077438727630689</v>
      </c>
      <c r="E156" s="11">
        <f t="shared" si="146"/>
        <v>25.920502206060974</v>
      </c>
      <c r="F156" s="11">
        <f t="shared" si="146"/>
        <v>28.72496577739582</v>
      </c>
      <c r="H156" s="40">
        <f t="shared" si="147"/>
        <v>4.2536169685746916</v>
      </c>
      <c r="I156" s="40">
        <f t="shared" si="148"/>
        <v>1.1835584927488707</v>
      </c>
      <c r="L156" s="10" t="str">
        <f t="shared" ref="L156:Q156" si="157">L11</f>
        <v>22 Health professionals</v>
      </c>
      <c r="M156" s="11">
        <f t="shared" si="157"/>
        <v>5.6970041433337579</v>
      </c>
      <c r="N156" s="11">
        <f t="shared" si="157"/>
        <v>6.7661746194041346</v>
      </c>
      <c r="O156" s="11">
        <f t="shared" si="157"/>
        <v>6.7235309386486346</v>
      </c>
      <c r="P156" s="11">
        <f t="shared" si="157"/>
        <v>7.3254972992947671</v>
      </c>
      <c r="Q156" s="11">
        <f t="shared" si="157"/>
        <v>8.2265876960548177</v>
      </c>
      <c r="S156" s="40">
        <f t="shared" si="150"/>
        <v>3.3689665759367937</v>
      </c>
      <c r="T156" s="40">
        <f t="shared" si="151"/>
        <v>1.3541389042506458</v>
      </c>
      <c r="W156" s="10" t="str">
        <f t="shared" ref="W156:AB156" si="158">W11</f>
        <v>22 Health professionals</v>
      </c>
      <c r="X156" s="11">
        <f t="shared" si="158"/>
        <v>13.853350048488743</v>
      </c>
      <c r="Y156" s="11">
        <f t="shared" si="158"/>
        <v>17.83914573963731</v>
      </c>
      <c r="Z156" s="11">
        <f t="shared" si="158"/>
        <v>17.353907788982077</v>
      </c>
      <c r="AA156" s="11">
        <f t="shared" si="158"/>
        <v>18.595004906766199</v>
      </c>
      <c r="AB156" s="11">
        <f t="shared" si="158"/>
        <v>20.498378081341002</v>
      </c>
      <c r="AD156" s="40">
        <f t="shared" si="153"/>
        <v>4.608866302507475</v>
      </c>
      <c r="AE156" s="40">
        <f t="shared" si="154"/>
        <v>1.1163724528054697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26.597290294311065</v>
      </c>
      <c r="C157" s="11">
        <f t="shared" si="146"/>
        <v>30.304065183942377</v>
      </c>
      <c r="D157" s="11">
        <f t="shared" si="146"/>
        <v>31.50647633295894</v>
      </c>
      <c r="E157" s="11">
        <f t="shared" si="146"/>
        <v>32.834032364223205</v>
      </c>
      <c r="F157" s="11">
        <f t="shared" si="146"/>
        <v>35.689792991069332</v>
      </c>
      <c r="H157" s="40">
        <f t="shared" si="147"/>
        <v>3.4457108365340883</v>
      </c>
      <c r="I157" s="40">
        <f t="shared" si="148"/>
        <v>0.8346076898561261</v>
      </c>
      <c r="L157" s="10" t="str">
        <f t="shared" ref="L157:Q157" si="159">L12</f>
        <v>23 Teaching and other educational professionals</v>
      </c>
      <c r="M157" s="11">
        <f t="shared" si="159"/>
        <v>9.5549297254123537</v>
      </c>
      <c r="N157" s="11">
        <f t="shared" si="159"/>
        <v>9.66766112506909</v>
      </c>
      <c r="O157" s="11">
        <f t="shared" si="159"/>
        <v>10.367121297913279</v>
      </c>
      <c r="P157" s="11">
        <f t="shared" si="159"/>
        <v>11.265380573754211</v>
      </c>
      <c r="Q157" s="11">
        <f t="shared" si="159"/>
        <v>12.216963006865784</v>
      </c>
      <c r="S157" s="40">
        <f t="shared" si="150"/>
        <v>1.645027226931961</v>
      </c>
      <c r="T157" s="40">
        <f t="shared" si="151"/>
        <v>1.1005857830361565</v>
      </c>
      <c r="W157" s="10" t="str">
        <f t="shared" ref="W157:AB157" si="160">W12</f>
        <v>23 Teaching and other educational professionals</v>
      </c>
      <c r="X157" s="11">
        <f t="shared" si="160"/>
        <v>17.042360568898722</v>
      </c>
      <c r="Y157" s="11">
        <f t="shared" si="160"/>
        <v>20.636404058873314</v>
      </c>
      <c r="Z157" s="11">
        <f t="shared" si="160"/>
        <v>21.139355035045668</v>
      </c>
      <c r="AA157" s="11">
        <f t="shared" si="160"/>
        <v>21.568651790468987</v>
      </c>
      <c r="AB157" s="11">
        <f t="shared" si="160"/>
        <v>23.472829984203504</v>
      </c>
      <c r="AD157" s="40">
        <f t="shared" si="153"/>
        <v>4.4028601942550427</v>
      </c>
      <c r="AE157" s="40">
        <f t="shared" si="154"/>
        <v>0.70048943395655261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41.30221169606564</v>
      </c>
      <c r="C158" s="11">
        <f t="shared" si="146"/>
        <v>49.560151318017965</v>
      </c>
      <c r="D158" s="11">
        <f t="shared" si="146"/>
        <v>53.062993854942455</v>
      </c>
      <c r="E158" s="11">
        <f t="shared" si="146"/>
        <v>60.097013793535552</v>
      </c>
      <c r="F158" s="11">
        <f t="shared" si="146"/>
        <v>68.253341656998117</v>
      </c>
      <c r="H158" s="40">
        <f t="shared" si="147"/>
        <v>5.1389627687090433</v>
      </c>
      <c r="I158" s="40">
        <f t="shared" si="148"/>
        <v>1.6924735822432924</v>
      </c>
      <c r="L158" s="10" t="str">
        <f t="shared" ref="L158:Q158" si="161">L13</f>
        <v>24 Business, media and public service professionals</v>
      </c>
      <c r="M158" s="11">
        <f t="shared" si="161"/>
        <v>25.239522526162098</v>
      </c>
      <c r="N158" s="11">
        <f t="shared" si="161"/>
        <v>29.330512403625594</v>
      </c>
      <c r="O158" s="11">
        <f t="shared" si="161"/>
        <v>30.854498842989816</v>
      </c>
      <c r="P158" s="11">
        <f t="shared" si="161"/>
        <v>35.290779941029591</v>
      </c>
      <c r="Q158" s="11">
        <f t="shared" si="161"/>
        <v>38.959480461599803</v>
      </c>
      <c r="S158" s="40">
        <f t="shared" si="150"/>
        <v>4.0992192738002586</v>
      </c>
      <c r="T158" s="40">
        <f t="shared" si="151"/>
        <v>1.5670824419426799</v>
      </c>
      <c r="W158" s="10" t="str">
        <f t="shared" ref="W158:AB158" si="162">W13</f>
        <v>24 Business, media and public service professionals</v>
      </c>
      <c r="X158" s="11">
        <f t="shared" si="162"/>
        <v>16.062689169903493</v>
      </c>
      <c r="Y158" s="11">
        <f t="shared" si="162"/>
        <v>20.229638914392435</v>
      </c>
      <c r="Z158" s="11">
        <f t="shared" si="162"/>
        <v>22.208495011952646</v>
      </c>
      <c r="AA158" s="11">
        <f t="shared" si="162"/>
        <v>24.806233852506018</v>
      </c>
      <c r="AB158" s="11">
        <f t="shared" si="162"/>
        <v>29.293861195398282</v>
      </c>
      <c r="AD158" s="40">
        <f t="shared" si="153"/>
        <v>6.6940435871300608</v>
      </c>
      <c r="AE158" s="40">
        <f t="shared" si="154"/>
        <v>1.863164993187949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12.557670670879798</v>
      </c>
      <c r="C159" s="11">
        <f t="shared" si="146"/>
        <v>14.992671963475477</v>
      </c>
      <c r="D159" s="11">
        <f t="shared" si="146"/>
        <v>16.373518260888115</v>
      </c>
      <c r="E159" s="11">
        <f t="shared" si="146"/>
        <v>14.710841172080295</v>
      </c>
      <c r="F159" s="11">
        <f t="shared" si="146"/>
        <v>16.104353962191666</v>
      </c>
      <c r="H159" s="40">
        <f t="shared" si="147"/>
        <v>5.449999940064143</v>
      </c>
      <c r="I159" s="40">
        <f t="shared" si="148"/>
        <v>-0.11044311117323069</v>
      </c>
      <c r="L159" s="10" t="str">
        <f t="shared" ref="L159:Q159" si="163">L14</f>
        <v>31 Science, engineering and technology associate professionals</v>
      </c>
      <c r="M159" s="11">
        <f t="shared" si="163"/>
        <v>9.0253002989681068</v>
      </c>
      <c r="N159" s="11">
        <f t="shared" si="163"/>
        <v>11.230378593263358</v>
      </c>
      <c r="O159" s="11">
        <f t="shared" si="163"/>
        <v>11.800303117287074</v>
      </c>
      <c r="P159" s="11">
        <f t="shared" si="163"/>
        <v>9.9607233581371322</v>
      </c>
      <c r="Q159" s="11">
        <f t="shared" si="163"/>
        <v>10.450316435844833</v>
      </c>
      <c r="S159" s="40">
        <f t="shared" si="150"/>
        <v>5.5082210199312254</v>
      </c>
      <c r="T159" s="40">
        <f t="shared" si="151"/>
        <v>-0.80668178573439775</v>
      </c>
      <c r="W159" s="10" t="str">
        <f t="shared" ref="W159:AB159" si="164">W14</f>
        <v>31 Science, engineering and technology associate professionals</v>
      </c>
      <c r="X159" s="11">
        <f t="shared" si="164"/>
        <v>3.532370371911687</v>
      </c>
      <c r="Y159" s="11">
        <f t="shared" si="164"/>
        <v>3.762293370212118</v>
      </c>
      <c r="Z159" s="11">
        <f t="shared" si="164"/>
        <v>4.5732151436010327</v>
      </c>
      <c r="AA159" s="11">
        <f t="shared" si="164"/>
        <v>4.7501178139431328</v>
      </c>
      <c r="AB159" s="11">
        <f t="shared" si="164"/>
        <v>5.6540375263468308</v>
      </c>
      <c r="AD159" s="40">
        <f t="shared" si="153"/>
        <v>5.3006567633461676</v>
      </c>
      <c r="AE159" s="40">
        <f t="shared" si="154"/>
        <v>1.4244053791249156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8.4078943069388519</v>
      </c>
      <c r="C160" s="11">
        <f t="shared" si="146"/>
        <v>10.342491231911538</v>
      </c>
      <c r="D160" s="11">
        <f t="shared" si="146"/>
        <v>10.478976989819321</v>
      </c>
      <c r="E160" s="11">
        <f t="shared" si="146"/>
        <v>10.566516396525346</v>
      </c>
      <c r="F160" s="11">
        <f t="shared" si="146"/>
        <v>11.73781777686097</v>
      </c>
      <c r="H160" s="40">
        <f t="shared" si="147"/>
        <v>4.5024154118377568</v>
      </c>
      <c r="I160" s="40">
        <f t="shared" si="148"/>
        <v>0.75916622594414118</v>
      </c>
      <c r="L160" s="10" t="str">
        <f t="shared" ref="L160:Q160" si="165">L15</f>
        <v>32 Health and social care associate professionals</v>
      </c>
      <c r="M160" s="11">
        <f t="shared" si="165"/>
        <v>1.7567580808464469</v>
      </c>
      <c r="N160" s="11">
        <f t="shared" si="165"/>
        <v>1.8385803309814925</v>
      </c>
      <c r="O160" s="11">
        <f t="shared" si="165"/>
        <v>1.9186956568958666</v>
      </c>
      <c r="P160" s="11">
        <f t="shared" si="165"/>
        <v>1.7222610483430199</v>
      </c>
      <c r="Q160" s="11">
        <f t="shared" si="165"/>
        <v>1.8502549193443747</v>
      </c>
      <c r="S160" s="40">
        <f t="shared" si="150"/>
        <v>1.7791516262516405</v>
      </c>
      <c r="T160" s="40">
        <f>IF(Q$151-O$151 &lt;&gt; 0,(EXP(LN(Q160/O160)/(Q$151-O$151))-1)*100,0)</f>
        <v>-0.2418549649595092</v>
      </c>
      <c r="W160" s="10" t="str">
        <f t="shared" ref="W160:AB160" si="166">W15</f>
        <v>32 Health and social care associate professionals</v>
      </c>
      <c r="X160" s="11">
        <f t="shared" si="166"/>
        <v>6.6511362260924036</v>
      </c>
      <c r="Y160" s="11">
        <f t="shared" si="166"/>
        <v>8.5039109009300375</v>
      </c>
      <c r="Z160" s="11">
        <f t="shared" si="166"/>
        <v>8.5602813329234539</v>
      </c>
      <c r="AA160" s="11">
        <f t="shared" si="166"/>
        <v>8.8442553481823172</v>
      </c>
      <c r="AB160" s="11">
        <f t="shared" si="166"/>
        <v>9.8875628575165937</v>
      </c>
      <c r="AD160" s="40">
        <f t="shared" si="153"/>
        <v>5.1764332721422779</v>
      </c>
      <c r="AE160" s="40">
        <f t="shared" si="154"/>
        <v>0.96559631851653727</v>
      </c>
    </row>
    <row r="161" spans="1:31" x14ac:dyDescent="0.2">
      <c r="A161" s="10" t="str">
        <f t="shared" si="142"/>
        <v>33 Protective service occupations</v>
      </c>
      <c r="B161" s="11">
        <f t="shared" si="142"/>
        <v>6.2899940957465876</v>
      </c>
      <c r="C161" s="11">
        <f t="shared" si="146"/>
        <v>6.061465655053099</v>
      </c>
      <c r="D161" s="11">
        <f t="shared" si="146"/>
        <v>6.5397633183224659</v>
      </c>
      <c r="E161" s="11">
        <f t="shared" si="146"/>
        <v>8.1501856041845979</v>
      </c>
      <c r="F161" s="11">
        <f t="shared" si="146"/>
        <v>9.7741849069173732</v>
      </c>
      <c r="H161" s="40">
        <f t="shared" si="147"/>
        <v>0.7818575254393334</v>
      </c>
      <c r="I161" s="40">
        <f t="shared" si="148"/>
        <v>2.7151649646134812</v>
      </c>
      <c r="L161" s="10" t="str">
        <f t="shared" ref="L161:Q161" si="167">L16</f>
        <v>33 Protective service occupations</v>
      </c>
      <c r="M161" s="11">
        <f t="shared" si="167"/>
        <v>4.7640939227371133</v>
      </c>
      <c r="N161" s="11">
        <f t="shared" si="167"/>
        <v>4.4504625022842141</v>
      </c>
      <c r="O161" s="11">
        <f t="shared" si="167"/>
        <v>4.7086263716331178</v>
      </c>
      <c r="P161" s="11">
        <f t="shared" si="167"/>
        <v>5.6197795652492797</v>
      </c>
      <c r="Q161" s="11">
        <f t="shared" si="167"/>
        <v>6.286282905756253</v>
      </c>
      <c r="S161" s="40">
        <f t="shared" si="150"/>
        <v>-0.23394874731608173</v>
      </c>
      <c r="T161" s="40">
        <f t="shared" si="151"/>
        <v>1.9451680441530117</v>
      </c>
      <c r="W161" s="10" t="str">
        <f t="shared" ref="W161:AB161" si="168">W16</f>
        <v>33 Protective service occupations</v>
      </c>
      <c r="X161" s="11">
        <f t="shared" si="168"/>
        <v>1.5259001730094703</v>
      </c>
      <c r="Y161" s="11">
        <f t="shared" si="168"/>
        <v>1.6110031527688886</v>
      </c>
      <c r="Z161" s="11">
        <f t="shared" si="168"/>
        <v>1.831136946689351</v>
      </c>
      <c r="AA161" s="11">
        <f t="shared" si="168"/>
        <v>2.5304060389353151</v>
      </c>
      <c r="AB161" s="11">
        <f t="shared" si="168"/>
        <v>3.4879020011611135</v>
      </c>
      <c r="AD161" s="40">
        <f t="shared" si="153"/>
        <v>3.7143716743151867</v>
      </c>
      <c r="AE161" s="40">
        <f t="shared" si="154"/>
        <v>4.3893587821606461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14.871299015461746</v>
      </c>
      <c r="C162" s="11">
        <f t="shared" si="146"/>
        <v>15.655603627625412</v>
      </c>
      <c r="D162" s="11">
        <f t="shared" si="146"/>
        <v>18.243684198296734</v>
      </c>
      <c r="E162" s="11">
        <f t="shared" si="146"/>
        <v>17.570115452284959</v>
      </c>
      <c r="F162" s="11">
        <f t="shared" si="146"/>
        <v>19.474893165747023</v>
      </c>
      <c r="H162" s="40">
        <f t="shared" si="147"/>
        <v>4.1724139379881064</v>
      </c>
      <c r="I162" s="40">
        <f t="shared" si="148"/>
        <v>0.43633020842930303</v>
      </c>
      <c r="L162" s="10" t="str">
        <f t="shared" ref="L162:Q162" si="169">L17</f>
        <v>34 Culture, media and sports occupations</v>
      </c>
      <c r="M162" s="11">
        <f t="shared" si="169"/>
        <v>8.1748835492634928</v>
      </c>
      <c r="N162" s="11">
        <f t="shared" si="169"/>
        <v>9.0627827611091831</v>
      </c>
      <c r="O162" s="11">
        <f t="shared" si="169"/>
        <v>9.9285599532346236</v>
      </c>
      <c r="P162" s="11">
        <f t="shared" si="169"/>
        <v>9.7547432594134165</v>
      </c>
      <c r="Q162" s="11">
        <f t="shared" si="169"/>
        <v>10.874376516380725</v>
      </c>
      <c r="S162" s="40">
        <f t="shared" si="150"/>
        <v>3.963510931034242</v>
      </c>
      <c r="T162" s="40">
        <f t="shared" si="151"/>
        <v>0.60846900272242266</v>
      </c>
      <c r="W162" s="10" t="str">
        <f t="shared" ref="W162:AB162" si="170">W17</f>
        <v>34 Culture, media and sports occupations</v>
      </c>
      <c r="X162" s="11">
        <f t="shared" si="170"/>
        <v>6.6964154661982231</v>
      </c>
      <c r="Y162" s="11">
        <f t="shared" si="170"/>
        <v>6.5928208665162167</v>
      </c>
      <c r="Z162" s="11">
        <f t="shared" si="170"/>
        <v>8.3151242450621172</v>
      </c>
      <c r="AA162" s="11">
        <f t="shared" si="170"/>
        <v>7.815372192871556</v>
      </c>
      <c r="AB162" s="11">
        <f t="shared" si="170"/>
        <v>8.6005166493663072</v>
      </c>
      <c r="AD162" s="40">
        <f t="shared" si="153"/>
        <v>4.4251891065860693</v>
      </c>
      <c r="AE162" s="40">
        <f t="shared" si="154"/>
        <v>0.22522807254876653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42.127242017778798</v>
      </c>
      <c r="C163" s="11">
        <f t="shared" si="146"/>
        <v>47.059220392299324</v>
      </c>
      <c r="D163" s="11">
        <f t="shared" si="146"/>
        <v>48.370690564122292</v>
      </c>
      <c r="E163" s="11">
        <f t="shared" si="146"/>
        <v>47.16540197216743</v>
      </c>
      <c r="F163" s="11">
        <f t="shared" si="146"/>
        <v>50.01706618413148</v>
      </c>
      <c r="H163" s="40">
        <f t="shared" si="147"/>
        <v>2.8025416183390384</v>
      </c>
      <c r="I163" s="40">
        <f t="shared" si="148"/>
        <v>0.22338384702029757</v>
      </c>
      <c r="L163" s="10" t="str">
        <f t="shared" ref="L163:Q163" si="171">L18</f>
        <v>35 Business and public service associate professionals</v>
      </c>
      <c r="M163" s="11">
        <f t="shared" si="171"/>
        <v>22.991049080938502</v>
      </c>
      <c r="N163" s="11">
        <f t="shared" si="171"/>
        <v>25.079164859807367</v>
      </c>
      <c r="O163" s="11">
        <f t="shared" si="171"/>
        <v>25.97317671887917</v>
      </c>
      <c r="P163" s="11">
        <f t="shared" si="171"/>
        <v>24.521060448027228</v>
      </c>
      <c r="Q163" s="11">
        <f t="shared" si="171"/>
        <v>24.727014435680562</v>
      </c>
      <c r="S163" s="40">
        <f t="shared" si="150"/>
        <v>2.4691789506162687</v>
      </c>
      <c r="T163" s="40">
        <f t="shared" si="151"/>
        <v>-0.32724998618010037</v>
      </c>
      <c r="W163" s="10" t="str">
        <f t="shared" ref="W163:AB163" si="172">W18</f>
        <v>35 Business and public service associate professionals</v>
      </c>
      <c r="X163" s="11">
        <f t="shared" si="172"/>
        <v>19.136192936840324</v>
      </c>
      <c r="Y163" s="11">
        <f t="shared" si="172"/>
        <v>21.980055532491996</v>
      </c>
      <c r="Z163" s="11">
        <f t="shared" si="172"/>
        <v>22.397513845243147</v>
      </c>
      <c r="AA163" s="11">
        <f t="shared" si="172"/>
        <v>22.64434152414016</v>
      </c>
      <c r="AB163" s="11">
        <f t="shared" si="172"/>
        <v>25.290051748450896</v>
      </c>
      <c r="AD163" s="40">
        <f t="shared" si="153"/>
        <v>3.1974235045042043</v>
      </c>
      <c r="AE163" s="40">
        <f t="shared" si="154"/>
        <v>0.813028223748824</v>
      </c>
    </row>
    <row r="164" spans="1:31" x14ac:dyDescent="0.2">
      <c r="A164" s="10" t="str">
        <f t="shared" si="142"/>
        <v>41 Administrative occupations</v>
      </c>
      <c r="B164" s="11">
        <f t="shared" si="142"/>
        <v>57.747962637952362</v>
      </c>
      <c r="C164" s="11">
        <f t="shared" si="146"/>
        <v>59.099984402121912</v>
      </c>
      <c r="D164" s="11">
        <f t="shared" si="146"/>
        <v>60.236598424139636</v>
      </c>
      <c r="E164" s="11">
        <f t="shared" si="146"/>
        <v>55.979326425051049</v>
      </c>
      <c r="F164" s="11">
        <f t="shared" si="146"/>
        <v>53.164540736436479</v>
      </c>
      <c r="H164" s="40">
        <f t="shared" si="147"/>
        <v>0.84741127405056904</v>
      </c>
      <c r="I164" s="40">
        <f t="shared" si="148"/>
        <v>-0.82913335867318416</v>
      </c>
      <c r="L164" s="10" t="str">
        <f t="shared" ref="L164:Q164" si="173">L19</f>
        <v>41 Administrative occupations</v>
      </c>
      <c r="M164" s="11">
        <f t="shared" si="173"/>
        <v>14.939301283033036</v>
      </c>
      <c r="N164" s="11">
        <f t="shared" si="173"/>
        <v>14.381227282847236</v>
      </c>
      <c r="O164" s="11">
        <f t="shared" si="173"/>
        <v>17.145343255601183</v>
      </c>
      <c r="P164" s="11">
        <f t="shared" si="173"/>
        <v>16.464874202092805</v>
      </c>
      <c r="Q164" s="11">
        <f t="shared" si="173"/>
        <v>17.99469446728261</v>
      </c>
      <c r="S164" s="40">
        <f t="shared" si="150"/>
        <v>2.7929144639599057</v>
      </c>
      <c r="T164" s="40">
        <f t="shared" si="151"/>
        <v>0.3228557680084565</v>
      </c>
      <c r="W164" s="10" t="str">
        <f t="shared" ref="W164:AB164" si="174">W19</f>
        <v>41 Administrative occupations</v>
      </c>
      <c r="X164" s="11">
        <f t="shared" si="174"/>
        <v>42.808661354919337</v>
      </c>
      <c r="Y164" s="11">
        <f t="shared" si="174"/>
        <v>44.718757119274699</v>
      </c>
      <c r="Z164" s="11">
        <f t="shared" si="174"/>
        <v>43.091255168538481</v>
      </c>
      <c r="AA164" s="11">
        <f t="shared" si="174"/>
        <v>39.514452222958198</v>
      </c>
      <c r="AB164" s="11">
        <f t="shared" si="174"/>
        <v>35.169846269153858</v>
      </c>
      <c r="AD164" s="40">
        <f t="shared" si="153"/>
        <v>0.13167922069619031</v>
      </c>
      <c r="AE164" s="40">
        <f t="shared" si="154"/>
        <v>-1.3450785708129631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16.944529674936089</v>
      </c>
      <c r="C165" s="11">
        <f t="shared" si="146"/>
        <v>16.545447679825028</v>
      </c>
      <c r="D165" s="11">
        <f t="shared" si="146"/>
        <v>15.800128637998949</v>
      </c>
      <c r="E165" s="11">
        <f t="shared" si="146"/>
        <v>16.398826061263996</v>
      </c>
      <c r="F165" s="11">
        <f t="shared" si="146"/>
        <v>12.146706254842327</v>
      </c>
      <c r="H165" s="40">
        <f t="shared" si="147"/>
        <v>-1.3888052109325311</v>
      </c>
      <c r="I165" s="40">
        <f t="shared" si="148"/>
        <v>-1.7377901079653313</v>
      </c>
      <c r="L165" s="10" t="str">
        <f t="shared" ref="L165:Q165" si="175">L20</f>
        <v>42 Secretarial and related occupations</v>
      </c>
      <c r="M165" s="11">
        <f t="shared" si="175"/>
        <v>0.95830550069091791</v>
      </c>
      <c r="N165" s="11">
        <f t="shared" si="175"/>
        <v>0.76374204179159699</v>
      </c>
      <c r="O165" s="11">
        <f t="shared" si="175"/>
        <v>0.75741771929925505</v>
      </c>
      <c r="P165" s="11">
        <f t="shared" si="175"/>
        <v>0.96751439128297279</v>
      </c>
      <c r="Q165" s="11">
        <f t="shared" si="175"/>
        <v>1.1656386309051698</v>
      </c>
      <c r="S165" s="40">
        <f>IF(O$151-M$151 &lt;&gt; 0,(EXP(LN(O165/M165)/(O$151-M$151))-1)*100,0)</f>
        <v>-4.5960632114126154</v>
      </c>
      <c r="T165" s="40">
        <f t="shared" si="151"/>
        <v>2.9157629762041726</v>
      </c>
      <c r="W165" s="10" t="str">
        <f t="shared" ref="W165:AB165" si="176">W20</f>
        <v>42 Secretarial and related occupations</v>
      </c>
      <c r="X165" s="11">
        <f t="shared" si="176"/>
        <v>15.986224174245166</v>
      </c>
      <c r="Y165" s="11">
        <f t="shared" si="176"/>
        <v>15.781705638033444</v>
      </c>
      <c r="Z165" s="11">
        <f t="shared" si="176"/>
        <v>15.042710918699695</v>
      </c>
      <c r="AA165" s="11">
        <f t="shared" si="176"/>
        <v>15.431311669981019</v>
      </c>
      <c r="AB165" s="11">
        <f t="shared" si="176"/>
        <v>10.981067623937157</v>
      </c>
      <c r="AD165" s="40">
        <f t="shared" si="153"/>
        <v>-1.2093046754883985</v>
      </c>
      <c r="AE165" s="40">
        <f t="shared" si="154"/>
        <v>-2.0762814259306817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6.0153606668459672</v>
      </c>
      <c r="C166" s="11">
        <f t="shared" si="146"/>
        <v>6.8614667568713745</v>
      </c>
      <c r="D166" s="11">
        <f t="shared" si="146"/>
        <v>5.308366593559791</v>
      </c>
      <c r="E166" s="11">
        <f t="shared" si="146"/>
        <v>5.7212396024014307</v>
      </c>
      <c r="F166" s="11">
        <f t="shared" si="146"/>
        <v>6.8851604415417302</v>
      </c>
      <c r="H166" s="40">
        <f t="shared" si="147"/>
        <v>-2.4696355377622048</v>
      </c>
      <c r="I166" s="40">
        <f t="shared" si="148"/>
        <v>1.7490142610369519</v>
      </c>
      <c r="L166" s="10" t="str">
        <f t="shared" ref="L166:Q166" si="177">L21</f>
        <v>51 Skilled agricultural and related trades</v>
      </c>
      <c r="M166" s="11">
        <f t="shared" si="177"/>
        <v>5.0258938432899747</v>
      </c>
      <c r="N166" s="11">
        <f t="shared" si="177"/>
        <v>5.7127196888876881</v>
      </c>
      <c r="O166" s="11">
        <f t="shared" si="177"/>
        <v>4.0203682212973888</v>
      </c>
      <c r="P166" s="11">
        <f t="shared" si="177"/>
        <v>4.2183375050627152</v>
      </c>
      <c r="Q166" s="11">
        <f t="shared" si="177"/>
        <v>4.9274507214440781</v>
      </c>
      <c r="S166" s="40">
        <f t="shared" si="150"/>
        <v>-4.3664001031054163</v>
      </c>
      <c r="T166" s="40">
        <f t="shared" si="151"/>
        <v>1.365561526611736</v>
      </c>
      <c r="W166" s="10" t="str">
        <f t="shared" ref="W166:AB166" si="178">W21</f>
        <v>51 Skilled agricultural and related trades</v>
      </c>
      <c r="X166" s="11">
        <f t="shared" si="178"/>
        <v>0.98946682355599436</v>
      </c>
      <c r="Y166" s="11">
        <f t="shared" si="178"/>
        <v>1.1487470679836795</v>
      </c>
      <c r="Z166" s="11">
        <f t="shared" si="178"/>
        <v>1.2879983722624071</v>
      </c>
      <c r="AA166" s="11">
        <f t="shared" si="178"/>
        <v>1.5029020973387153</v>
      </c>
      <c r="AB166" s="11">
        <f t="shared" si="178"/>
        <v>1.9577097200976536</v>
      </c>
      <c r="AD166" s="40">
        <f t="shared" si="153"/>
        <v>5.4150976561935682</v>
      </c>
      <c r="AE166" s="40">
        <f t="shared" si="154"/>
        <v>2.8305595142419371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25.704221754059155</v>
      </c>
      <c r="C167" s="11">
        <f t="shared" si="146"/>
        <v>25.724277511659842</v>
      </c>
      <c r="D167" s="11">
        <f t="shared" si="146"/>
        <v>22.833711143127964</v>
      </c>
      <c r="E167" s="11">
        <f t="shared" si="146"/>
        <v>23.635600895299998</v>
      </c>
      <c r="F167" s="11">
        <f t="shared" si="146"/>
        <v>23.1787571655763</v>
      </c>
      <c r="H167" s="40">
        <f t="shared" si="147"/>
        <v>-2.3405197323585925</v>
      </c>
      <c r="I167" s="40">
        <f t="shared" si="148"/>
        <v>0.1000381176189169</v>
      </c>
      <c r="L167" s="10" t="str">
        <f t="shared" ref="L167:Q167" si="179">L22</f>
        <v>52 Skilled metal, electrical and electronic trades</v>
      </c>
      <c r="M167" s="11">
        <f t="shared" si="179"/>
        <v>25.228418017538591</v>
      </c>
      <c r="N167" s="11">
        <f t="shared" si="179"/>
        <v>24.953112953447629</v>
      </c>
      <c r="O167" s="11">
        <f t="shared" si="179"/>
        <v>22.219426153417469</v>
      </c>
      <c r="P167" s="11">
        <f t="shared" si="179"/>
        <v>22.213351478908454</v>
      </c>
      <c r="Q167" s="11">
        <f t="shared" si="179"/>
        <v>21.46874428437533</v>
      </c>
      <c r="S167" s="40">
        <f t="shared" si="150"/>
        <v>-2.5080933366156022</v>
      </c>
      <c r="T167" s="40">
        <f t="shared" si="151"/>
        <v>-0.22886327444849863</v>
      </c>
      <c r="W167" s="10" t="str">
        <f t="shared" ref="W167:AB167" si="180">W22</f>
        <v>52 Skilled metal, electrical and electronic trades</v>
      </c>
      <c r="X167" s="11">
        <f t="shared" si="180"/>
        <v>0.47580373652054903</v>
      </c>
      <c r="Y167" s="11">
        <f t="shared" si="180"/>
        <v>0.77116455821221264</v>
      </c>
      <c r="Z167" s="11">
        <f t="shared" si="180"/>
        <v>0.61428498971046341</v>
      </c>
      <c r="AA167" s="11">
        <f t="shared" si="180"/>
        <v>1.4222494163916002</v>
      </c>
      <c r="AB167" s="11">
        <f t="shared" si="180"/>
        <v>1.7100128812009698</v>
      </c>
      <c r="AD167" s="40">
        <f t="shared" si="153"/>
        <v>5.2418347952810196</v>
      </c>
      <c r="AE167" s="40">
        <f t="shared" si="154"/>
        <v>7.0636302848076982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21.412544320541055</v>
      </c>
      <c r="C168" s="11">
        <f t="shared" si="146"/>
        <v>19.406856351822903</v>
      </c>
      <c r="D168" s="11">
        <f t="shared" si="146"/>
        <v>19.636975370351188</v>
      </c>
      <c r="E168" s="11">
        <f t="shared" si="146"/>
        <v>21.186289972246826</v>
      </c>
      <c r="F168" s="11">
        <f t="shared" si="146"/>
        <v>19.675770158661756</v>
      </c>
      <c r="H168" s="40">
        <f t="shared" si="147"/>
        <v>-1.7163528459819832</v>
      </c>
      <c r="I168" s="40">
        <f t="shared" si="148"/>
        <v>1.3158532595936023E-2</v>
      </c>
      <c r="L168" s="10" t="str">
        <f t="shared" ref="L168:Q168" si="181">L23</f>
        <v>53 Skilled construction and building trades</v>
      </c>
      <c r="M168" s="11">
        <f t="shared" si="181"/>
        <v>21.155872345405871</v>
      </c>
      <c r="N168" s="11">
        <f t="shared" si="181"/>
        <v>19.040702268898261</v>
      </c>
      <c r="O168" s="11">
        <f t="shared" si="181"/>
        <v>19.141894311137953</v>
      </c>
      <c r="P168" s="11">
        <f t="shared" si="181"/>
        <v>20.66499044535907</v>
      </c>
      <c r="Q168" s="11">
        <f t="shared" si="181"/>
        <v>19.0230619865881</v>
      </c>
      <c r="S168" s="40">
        <f t="shared" si="150"/>
        <v>-1.9808808867718297</v>
      </c>
      <c r="T168" s="40">
        <f t="shared" si="151"/>
        <v>-4.1506853941675192E-2</v>
      </c>
      <c r="W168" s="10" t="str">
        <f t="shared" ref="W168:AB168" si="182">W23</f>
        <v>53 Skilled construction and building trades</v>
      </c>
      <c r="X168" s="11">
        <f t="shared" si="182"/>
        <v>0.25667197513518292</v>
      </c>
      <c r="Y168" s="11">
        <f t="shared" si="182"/>
        <v>0.36615408292465357</v>
      </c>
      <c r="Z168" s="11">
        <f t="shared" si="182"/>
        <v>0.49508105921324441</v>
      </c>
      <c r="AA168" s="11">
        <f t="shared" si="182"/>
        <v>0.52129952688773973</v>
      </c>
      <c r="AB168" s="11">
        <f t="shared" si="182"/>
        <v>0.65270817207367826</v>
      </c>
      <c r="AD168" s="40">
        <f t="shared" si="153"/>
        <v>14.040620528817115</v>
      </c>
      <c r="AE168" s="40">
        <f t="shared" si="154"/>
        <v>1.8598070692072532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14.59547142620208</v>
      </c>
      <c r="C169" s="11">
        <f t="shared" si="146"/>
        <v>13.175186683709843</v>
      </c>
      <c r="D169" s="11">
        <f t="shared" si="146"/>
        <v>12.887231400151208</v>
      </c>
      <c r="E169" s="11">
        <f t="shared" si="146"/>
        <v>13.161555447111979</v>
      </c>
      <c r="F169" s="11">
        <f t="shared" si="146"/>
        <v>13.743778512227783</v>
      </c>
      <c r="H169" s="40">
        <f t="shared" si="147"/>
        <v>-2.4587537926085701</v>
      </c>
      <c r="I169" s="40">
        <f t="shared" si="148"/>
        <v>0.42991645154402125</v>
      </c>
      <c r="L169" s="10" t="str">
        <f t="shared" ref="L169:Q169" si="183">L24</f>
        <v>54 Textiles, printing and other skilled trades</v>
      </c>
      <c r="M169" s="11">
        <f t="shared" si="183"/>
        <v>9.0597496226430803</v>
      </c>
      <c r="N169" s="11">
        <f t="shared" si="183"/>
        <v>7.6575119700309129</v>
      </c>
      <c r="O169" s="11">
        <f t="shared" si="183"/>
        <v>7.113914468468737</v>
      </c>
      <c r="P169" s="11">
        <f t="shared" si="183"/>
        <v>7.1787157735074549</v>
      </c>
      <c r="Q169" s="11">
        <f t="shared" si="183"/>
        <v>7.2039626195497259</v>
      </c>
      <c r="S169" s="40">
        <f t="shared" si="150"/>
        <v>-4.7207151505344154</v>
      </c>
      <c r="T169" s="40">
        <f t="shared" si="151"/>
        <v>8.3892423271425542E-2</v>
      </c>
      <c r="W169" s="10" t="str">
        <f t="shared" ref="W169:AB169" si="184">W24</f>
        <v>54 Textiles, printing and other skilled trades</v>
      </c>
      <c r="X169" s="11">
        <f t="shared" si="184"/>
        <v>5.5357218035589906</v>
      </c>
      <c r="Y169" s="11">
        <f t="shared" si="184"/>
        <v>5.5176747136789261</v>
      </c>
      <c r="Z169" s="11">
        <f t="shared" si="184"/>
        <v>5.7733169316824817</v>
      </c>
      <c r="AA169" s="11">
        <f t="shared" si="184"/>
        <v>5.9828396736045093</v>
      </c>
      <c r="AB169" s="11">
        <f t="shared" si="184"/>
        <v>6.5398158926780754</v>
      </c>
      <c r="AD169" s="40">
        <f t="shared" si="153"/>
        <v>0.84403826032384277</v>
      </c>
      <c r="AE169" s="40">
        <f t="shared" si="154"/>
        <v>0.83454467400403409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41.001680365487189</v>
      </c>
      <c r="C170" s="11">
        <f t="shared" si="146"/>
        <v>46.556938435281559</v>
      </c>
      <c r="D170" s="11">
        <f t="shared" si="146"/>
        <v>44.921915628084776</v>
      </c>
      <c r="E170" s="11">
        <f t="shared" si="146"/>
        <v>48.651035737894993</v>
      </c>
      <c r="F170" s="11">
        <f t="shared" si="146"/>
        <v>54.265142916645239</v>
      </c>
      <c r="H170" s="40">
        <f t="shared" si="147"/>
        <v>1.8430324858232927</v>
      </c>
      <c r="I170" s="40">
        <f t="shared" si="148"/>
        <v>1.2676764941560448</v>
      </c>
      <c r="L170" s="10" t="str">
        <f t="shared" ref="L170:Q170" si="185">L25</f>
        <v>61 Caring personal service occupations</v>
      </c>
      <c r="M170" s="11">
        <f t="shared" si="185"/>
        <v>6.4124175492115443</v>
      </c>
      <c r="N170" s="11">
        <f t="shared" si="185"/>
        <v>6.7902463170232101</v>
      </c>
      <c r="O170" s="11">
        <f t="shared" si="185"/>
        <v>6.4374159974244636</v>
      </c>
      <c r="P170" s="11">
        <f t="shared" si="185"/>
        <v>7.9655050826709353</v>
      </c>
      <c r="Q170" s="11">
        <f t="shared" si="185"/>
        <v>9.5411852923730596</v>
      </c>
      <c r="S170" s="40">
        <f t="shared" si="150"/>
        <v>7.7847572895950456E-2</v>
      </c>
      <c r="T170" s="40">
        <f t="shared" si="151"/>
        <v>2.6579806162460251</v>
      </c>
      <c r="W170" s="10" t="str">
        <f t="shared" ref="W170:AB170" si="186">W25</f>
        <v>61 Caring personal service occupations</v>
      </c>
      <c r="X170" s="11">
        <f t="shared" si="186"/>
        <v>34.589262816275706</v>
      </c>
      <c r="Y170" s="11">
        <f t="shared" si="186"/>
        <v>39.766692118258355</v>
      </c>
      <c r="Z170" s="11">
        <f t="shared" si="186"/>
        <v>38.484499630660316</v>
      </c>
      <c r="AA170" s="11">
        <f t="shared" si="186"/>
        <v>40.685530655224042</v>
      </c>
      <c r="AB170" s="11">
        <f t="shared" si="186"/>
        <v>44.723957624272181</v>
      </c>
      <c r="AD170" s="40">
        <f t="shared" si="153"/>
        <v>2.157182749530917</v>
      </c>
      <c r="AE170" s="40">
        <f t="shared" si="154"/>
        <v>1.0067255227854233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14.392403210136701</v>
      </c>
      <c r="C171" s="11">
        <f t="shared" si="146"/>
        <v>16.842683897153471</v>
      </c>
      <c r="D171" s="11">
        <f t="shared" si="146"/>
        <v>17.01776697126412</v>
      </c>
      <c r="E171" s="11">
        <f t="shared" si="146"/>
        <v>17.504744839906557</v>
      </c>
      <c r="F171" s="11">
        <f t="shared" si="146"/>
        <v>17.908052336460383</v>
      </c>
      <c r="H171" s="40">
        <f t="shared" si="147"/>
        <v>3.4079315247529385</v>
      </c>
      <c r="I171" s="40">
        <f t="shared" si="148"/>
        <v>0.34052881067401231</v>
      </c>
      <c r="L171" s="10" t="str">
        <f t="shared" ref="L171:Q171" si="187">L26</f>
        <v>62 Leisure, travel and related personal service occupations</v>
      </c>
      <c r="M171" s="11">
        <f t="shared" si="187"/>
        <v>3.960380827714816</v>
      </c>
      <c r="N171" s="11">
        <f t="shared" si="187"/>
        <v>4.8121872434241704</v>
      </c>
      <c r="O171" s="11">
        <f t="shared" si="187"/>
        <v>4.4607415371097412</v>
      </c>
      <c r="P171" s="11">
        <f t="shared" si="187"/>
        <v>4.6206404916666122</v>
      </c>
      <c r="Q171" s="11">
        <f t="shared" si="187"/>
        <v>5.04760080276872</v>
      </c>
      <c r="S171" s="40">
        <f t="shared" si="150"/>
        <v>2.4080324439181622</v>
      </c>
      <c r="T171" s="40">
        <f t="shared" si="151"/>
        <v>0.82739095293318243</v>
      </c>
      <c r="W171" s="10" t="str">
        <f t="shared" ref="W171:AB171" si="188">W26</f>
        <v>62 Leisure, travel and related personal service occupations</v>
      </c>
      <c r="X171" s="11">
        <f t="shared" si="188"/>
        <v>10.432022382421879</v>
      </c>
      <c r="Y171" s="11">
        <f t="shared" si="188"/>
        <v>12.030496653729291</v>
      </c>
      <c r="Z171" s="11">
        <f t="shared" si="188"/>
        <v>12.557025434154378</v>
      </c>
      <c r="AA171" s="11">
        <f t="shared" si="188"/>
        <v>12.884104348239946</v>
      </c>
      <c r="AB171" s="11">
        <f t="shared" si="188"/>
        <v>12.86045153369167</v>
      </c>
      <c r="AD171" s="40">
        <f t="shared" si="153"/>
        <v>3.7776071515179366</v>
      </c>
      <c r="AE171" s="40">
        <f t="shared" si="154"/>
        <v>0.15930358808036171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0.67618683526423695</v>
      </c>
      <c r="C172" s="11">
        <f t="shared" si="146"/>
        <v>0.58081181565073814</v>
      </c>
      <c r="D172" s="11">
        <f t="shared" si="146"/>
        <v>0.77409468201703668</v>
      </c>
      <c r="E172" s="11">
        <f t="shared" si="146"/>
        <v>0.60556217383630695</v>
      </c>
      <c r="F172" s="11">
        <f t="shared" si="146"/>
        <v>0.66783253873382953</v>
      </c>
      <c r="H172" s="40">
        <f t="shared" si="147"/>
        <v>2.7413988692279734</v>
      </c>
      <c r="I172" s="40">
        <f t="shared" si="148"/>
        <v>-0.97954914033793195</v>
      </c>
      <c r="L172" s="10" t="str">
        <f t="shared" ref="L172:Q172" si="189">L27</f>
        <v>63 Community and civil enforcement occupations</v>
      </c>
      <c r="M172" s="11">
        <f t="shared" si="189"/>
        <v>0.52061359991601175</v>
      </c>
      <c r="N172" s="11">
        <f t="shared" si="189"/>
        <v>0.39853217096846633</v>
      </c>
      <c r="O172" s="11">
        <f t="shared" si="189"/>
        <v>0.60401605636000189</v>
      </c>
      <c r="P172" s="11">
        <f t="shared" si="189"/>
        <v>0.3864360866378827</v>
      </c>
      <c r="Q172" s="11">
        <f t="shared" si="189"/>
        <v>0.442800403790786</v>
      </c>
      <c r="S172" s="40">
        <f t="shared" si="150"/>
        <v>3.0164535862293285</v>
      </c>
      <c r="T172" s="40">
        <f t="shared" si="151"/>
        <v>-2.0486028590436134</v>
      </c>
      <c r="W172" s="10" t="str">
        <f t="shared" ref="W172:AB172" si="190">W27</f>
        <v>63 Community and civil enforcement occupations</v>
      </c>
      <c r="X172" s="11">
        <f t="shared" si="190"/>
        <v>0.15557323534822459</v>
      </c>
      <c r="Y172" s="11">
        <f t="shared" si="190"/>
        <v>0.18227964468227173</v>
      </c>
      <c r="Z172" s="11">
        <f t="shared" si="190"/>
        <v>0.17007862565703433</v>
      </c>
      <c r="AA172" s="11">
        <f t="shared" si="190"/>
        <v>0.21912608719842425</v>
      </c>
      <c r="AB172" s="11">
        <f t="shared" si="190"/>
        <v>0.22503213494304367</v>
      </c>
      <c r="AD172" s="40">
        <f t="shared" si="153"/>
        <v>1.7988731969551086</v>
      </c>
      <c r="AE172" s="40">
        <f t="shared" si="154"/>
        <v>1.8840781215897495</v>
      </c>
    </row>
    <row r="173" spans="1:31" x14ac:dyDescent="0.2">
      <c r="A173" s="10" t="str">
        <f t="shared" si="142"/>
        <v>71 Sales occupations</v>
      </c>
      <c r="B173" s="11">
        <f t="shared" si="142"/>
        <v>49.578462071194679</v>
      </c>
      <c r="C173" s="11">
        <f t="shared" si="146"/>
        <v>46.326009265108965</v>
      </c>
      <c r="D173" s="11">
        <f t="shared" si="146"/>
        <v>45.796488760587579</v>
      </c>
      <c r="E173" s="11">
        <f t="shared" si="146"/>
        <v>42.614425349316072</v>
      </c>
      <c r="F173" s="11">
        <f t="shared" si="146"/>
        <v>40.226421882631946</v>
      </c>
      <c r="H173" s="40">
        <f t="shared" si="147"/>
        <v>-1.5744554647868614</v>
      </c>
      <c r="I173" s="40">
        <f t="shared" si="148"/>
        <v>-0.86082934985212134</v>
      </c>
      <c r="L173" s="10" t="str">
        <f t="shared" ref="L173:Q173" si="191">L28</f>
        <v>71 Sales occupations</v>
      </c>
      <c r="M173" s="11">
        <f t="shared" si="191"/>
        <v>20.014408690504482</v>
      </c>
      <c r="N173" s="11">
        <f t="shared" si="191"/>
        <v>19.329032330056723</v>
      </c>
      <c r="O173" s="11">
        <f t="shared" si="191"/>
        <v>19.289567257922872</v>
      </c>
      <c r="P173" s="11">
        <f t="shared" si="191"/>
        <v>18.426021998675413</v>
      </c>
      <c r="Q173" s="11">
        <f t="shared" si="191"/>
        <v>18.05906066330175</v>
      </c>
      <c r="S173" s="40">
        <f t="shared" si="150"/>
        <v>-0.73504633336609615</v>
      </c>
      <c r="T173" s="40">
        <f t="shared" si="151"/>
        <v>-0.43848157367423202</v>
      </c>
      <c r="W173" s="10" t="str">
        <f t="shared" ref="W173:AB173" si="192">W28</f>
        <v>71 Sales occupations</v>
      </c>
      <c r="X173" s="11">
        <f t="shared" si="192"/>
        <v>29.56405338069025</v>
      </c>
      <c r="Y173" s="11">
        <f t="shared" si="192"/>
        <v>26.996976935052189</v>
      </c>
      <c r="Z173" s="11">
        <f t="shared" si="192"/>
        <v>26.50692150266471</v>
      </c>
      <c r="AA173" s="11">
        <f t="shared" si="192"/>
        <v>24.188403350640609</v>
      </c>
      <c r="AB173" s="11">
        <f t="shared" si="192"/>
        <v>22.167361219330232</v>
      </c>
      <c r="AD173" s="40">
        <f t="shared" si="153"/>
        <v>-2.1594100191997034</v>
      </c>
      <c r="AE173" s="40">
        <f t="shared" si="154"/>
        <v>-1.1848243234210631</v>
      </c>
    </row>
    <row r="174" spans="1:31" x14ac:dyDescent="0.2">
      <c r="A174" s="10" t="str">
        <f t="shared" si="142"/>
        <v>72 Customer service occupations</v>
      </c>
      <c r="B174" s="11">
        <f t="shared" si="142"/>
        <v>10.383176748564923</v>
      </c>
      <c r="C174" s="11">
        <f t="shared" si="146"/>
        <v>12.014724614572035</v>
      </c>
      <c r="D174" s="11">
        <f t="shared" si="146"/>
        <v>12.223628604965254</v>
      </c>
      <c r="E174" s="11">
        <f t="shared" si="146"/>
        <v>15.727044808685296</v>
      </c>
      <c r="F174" s="11">
        <f t="shared" si="146"/>
        <v>18.255384495234843</v>
      </c>
      <c r="H174" s="40">
        <f t="shared" si="147"/>
        <v>3.317521636287224</v>
      </c>
      <c r="I174" s="40">
        <f t="shared" si="148"/>
        <v>2.7099984250283038</v>
      </c>
      <c r="L174" s="10" t="str">
        <f t="shared" ref="L174:Q174" si="193">L29</f>
        <v>72 Customer service occupations</v>
      </c>
      <c r="M174" s="11">
        <f t="shared" si="193"/>
        <v>3.5937587097979597</v>
      </c>
      <c r="N174" s="11">
        <f t="shared" si="193"/>
        <v>3.509888475633955</v>
      </c>
      <c r="O174" s="11">
        <f t="shared" si="193"/>
        <v>4.1944543516720607</v>
      </c>
      <c r="P174" s="11">
        <f t="shared" si="193"/>
        <v>5.7740836492945098</v>
      </c>
      <c r="Q174" s="11">
        <f t="shared" si="193"/>
        <v>6.7761552091183894</v>
      </c>
      <c r="S174" s="40">
        <f t="shared" si="150"/>
        <v>3.1395688347323203</v>
      </c>
      <c r="T174" s="40">
        <f t="shared" si="151"/>
        <v>3.2493179648402926</v>
      </c>
      <c r="W174" s="10" t="str">
        <f t="shared" ref="W174:AB174" si="194">W29</f>
        <v>72 Customer service occupations</v>
      </c>
      <c r="X174" s="11">
        <f t="shared" si="194"/>
        <v>6.7894180387669563</v>
      </c>
      <c r="Y174" s="11">
        <f t="shared" si="194"/>
        <v>8.5048361389380673</v>
      </c>
      <c r="Z174" s="11">
        <f t="shared" si="194"/>
        <v>8.0291742532931796</v>
      </c>
      <c r="AA174" s="11">
        <f t="shared" si="194"/>
        <v>9.9529611593907834</v>
      </c>
      <c r="AB174" s="11">
        <f t="shared" si="194"/>
        <v>11.479229286116473</v>
      </c>
      <c r="AD174" s="40">
        <f t="shared" si="153"/>
        <v>3.4112211674263593</v>
      </c>
      <c r="AE174" s="40">
        <f>IF(AB$151-Z$151 &lt;&gt; 0,(EXP(LN(AB174/Z174)/(AB$151-Z$151))-1)*100,0)</f>
        <v>2.4116719718560109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15.178958810260694</v>
      </c>
      <c r="C175" s="11">
        <f t="shared" si="146"/>
        <v>15.159395876181144</v>
      </c>
      <c r="D175" s="11">
        <f t="shared" si="146"/>
        <v>13.562131334321109</v>
      </c>
      <c r="E175" s="11">
        <f t="shared" si="146"/>
        <v>17.190409226573077</v>
      </c>
      <c r="F175" s="11">
        <f t="shared" si="146"/>
        <v>17.461077161862729</v>
      </c>
      <c r="H175" s="40">
        <f t="shared" si="147"/>
        <v>-2.2273936024274632</v>
      </c>
      <c r="I175" s="40">
        <f t="shared" si="148"/>
        <v>1.6988883398043386</v>
      </c>
      <c r="L175" s="10" t="str">
        <f t="shared" ref="L175:Q175" si="195">L30</f>
        <v>81 Process, plant and machine operatives</v>
      </c>
      <c r="M175" s="11">
        <f t="shared" si="195"/>
        <v>11.82461334484104</v>
      </c>
      <c r="N175" s="11">
        <f t="shared" si="195"/>
        <v>11.475137254953372</v>
      </c>
      <c r="O175" s="11">
        <f t="shared" si="195"/>
        <v>10.42905890395626</v>
      </c>
      <c r="P175" s="11">
        <f t="shared" si="195"/>
        <v>13.071459571558515</v>
      </c>
      <c r="Q175" s="11">
        <f t="shared" si="195"/>
        <v>13.532975164170583</v>
      </c>
      <c r="S175" s="40">
        <f t="shared" si="150"/>
        <v>-2.4804621743046318</v>
      </c>
      <c r="T175" s="40">
        <f t="shared" si="151"/>
        <v>1.7520601304008787</v>
      </c>
      <c r="W175" s="10" t="str">
        <f t="shared" ref="W175:AB175" si="196">W30</f>
        <v>81 Process, plant and machine operatives</v>
      </c>
      <c r="X175" s="11">
        <f t="shared" si="196"/>
        <v>3.3543454654196694</v>
      </c>
      <c r="Y175" s="11">
        <f t="shared" si="196"/>
        <v>3.6842586212277735</v>
      </c>
      <c r="Z175" s="11">
        <f t="shared" si="196"/>
        <v>3.1330724303648307</v>
      </c>
      <c r="AA175" s="11">
        <f t="shared" si="196"/>
        <v>4.118949655014549</v>
      </c>
      <c r="AB175" s="11">
        <f t="shared" si="196"/>
        <v>3.9281019976921288</v>
      </c>
      <c r="AD175" s="40">
        <f t="shared" si="153"/>
        <v>-1.3555787223653581</v>
      </c>
      <c r="AE175" s="40">
        <f t="shared" si="154"/>
        <v>1.5190366845001524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21.89812010154337</v>
      </c>
      <c r="C176" s="11">
        <f t="shared" si="146"/>
        <v>26.663381129465861</v>
      </c>
      <c r="D176" s="11">
        <f t="shared" si="146"/>
        <v>23.762873205197007</v>
      </c>
      <c r="E176" s="11">
        <f t="shared" si="146"/>
        <v>26.377757112035184</v>
      </c>
      <c r="F176" s="11">
        <f t="shared" si="146"/>
        <v>27.214994959449697</v>
      </c>
      <c r="H176" s="40">
        <f t="shared" si="147"/>
        <v>1.6479029795081868</v>
      </c>
      <c r="I176" s="40">
        <f t="shared" si="148"/>
        <v>0.90839235518893613</v>
      </c>
      <c r="L176" s="10" t="str">
        <f t="shared" ref="L176:Q176" si="197">L31</f>
        <v>82 Transport and mobile machine drivers and operatives</v>
      </c>
      <c r="M176" s="11">
        <f t="shared" si="197"/>
        <v>20.004423079669536</v>
      </c>
      <c r="N176" s="11">
        <f t="shared" si="197"/>
        <v>24.610617033716448</v>
      </c>
      <c r="O176" s="11">
        <f t="shared" si="197"/>
        <v>21.79375905147587</v>
      </c>
      <c r="P176" s="11">
        <f t="shared" si="197"/>
        <v>23.417208159745439</v>
      </c>
      <c r="Q176" s="11">
        <f t="shared" si="197"/>
        <v>23.780765798228678</v>
      </c>
      <c r="S176" s="40">
        <f t="shared" si="150"/>
        <v>1.7281678508927145</v>
      </c>
      <c r="T176" s="40">
        <f t="shared" si="151"/>
        <v>0.58338474896004744</v>
      </c>
      <c r="W176" s="10" t="str">
        <f t="shared" ref="W176:AB176" si="198">W31</f>
        <v>82 Transport and mobile machine drivers and operatives</v>
      </c>
      <c r="X176" s="11">
        <f t="shared" si="198"/>
        <v>1.8936970218738258</v>
      </c>
      <c r="Y176" s="11">
        <f t="shared" si="198"/>
        <v>2.052764095749406</v>
      </c>
      <c r="Z176" s="11">
        <f t="shared" si="198"/>
        <v>1.9691141537211634</v>
      </c>
      <c r="AA176" s="11">
        <f t="shared" si="198"/>
        <v>2.9605489522897175</v>
      </c>
      <c r="AB176" s="11">
        <f t="shared" si="198"/>
        <v>3.4342291612209901</v>
      </c>
      <c r="AD176" s="40">
        <f t="shared" si="153"/>
        <v>0.78411336923422947</v>
      </c>
      <c r="AE176" s="40">
        <f t="shared" si="154"/>
        <v>3.7776642882095146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10.993407523001258</v>
      </c>
      <c r="C177" s="11">
        <f t="shared" si="146"/>
        <v>10.497645986642308</v>
      </c>
      <c r="D177" s="11">
        <f t="shared" si="146"/>
        <v>9.5956046855337824</v>
      </c>
      <c r="E177" s="11">
        <f t="shared" si="146"/>
        <v>8.4694528847084118</v>
      </c>
      <c r="F177" s="11">
        <f t="shared" si="146"/>
        <v>8.7010380742893112</v>
      </c>
      <c r="H177" s="40">
        <f t="shared" si="147"/>
        <v>-2.6831587283700609</v>
      </c>
      <c r="I177" s="40">
        <f t="shared" si="148"/>
        <v>-0.6502951094198739</v>
      </c>
      <c r="L177" s="10" t="str">
        <f t="shared" ref="L177:Q178" si="199">L32</f>
        <v>91 Elementary trades and related occupations</v>
      </c>
      <c r="M177" s="11">
        <f t="shared" si="199"/>
        <v>8.6954044697966815</v>
      </c>
      <c r="N177" s="11">
        <f t="shared" si="199"/>
        <v>8.2587437599323064</v>
      </c>
      <c r="O177" s="11">
        <f t="shared" si="199"/>
        <v>7.8110256182402154</v>
      </c>
      <c r="P177" s="11">
        <f t="shared" si="199"/>
        <v>6.9015465761943275</v>
      </c>
      <c r="Q177" s="11">
        <f t="shared" si="199"/>
        <v>7.1679104692764009</v>
      </c>
      <c r="S177" s="40">
        <f t="shared" si="150"/>
        <v>-2.1223226801970307</v>
      </c>
      <c r="T177" s="40">
        <f t="shared" si="151"/>
        <v>-0.57117648980659075</v>
      </c>
      <c r="W177" s="10" t="str">
        <f t="shared" ref="W177:AB178" si="200">W32</f>
        <v>91 Elementary trades and related occupations</v>
      </c>
      <c r="X177" s="11">
        <f t="shared" si="200"/>
        <v>2.2980030532045745</v>
      </c>
      <c r="Y177" s="11">
        <f t="shared" si="200"/>
        <v>2.238902226709985</v>
      </c>
      <c r="Z177" s="11">
        <f t="shared" si="200"/>
        <v>1.7845790672935706</v>
      </c>
      <c r="AA177" s="11">
        <f t="shared" si="200"/>
        <v>1.5679063085140819</v>
      </c>
      <c r="AB177" s="11">
        <f t="shared" si="200"/>
        <v>1.5331276050129043</v>
      </c>
      <c r="AD177" s="40">
        <f t="shared" si="153"/>
        <v>-4.9314130946769508</v>
      </c>
      <c r="AE177" s="40">
        <f t="shared" si="154"/>
        <v>-1.0073765306271798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73.631522347434242</v>
      </c>
      <c r="C178" s="11">
        <f t="shared" si="146"/>
        <v>80.385789212324042</v>
      </c>
      <c r="D178" s="11">
        <f t="shared" si="146"/>
        <v>73.661465573946913</v>
      </c>
      <c r="E178" s="11">
        <f t="shared" si="146"/>
        <v>75.697950909441275</v>
      </c>
      <c r="F178" s="11">
        <f t="shared" si="146"/>
        <v>72.597948777556823</v>
      </c>
      <c r="H178" s="40">
        <f>IF(D$151-B$151 &lt;&gt; 0,(EXP(LN(D178/B178)/(D$151-B$151))-1)*100,0)</f>
        <v>8.1319402407187269E-3</v>
      </c>
      <c r="I178" s="40">
        <f t="shared" ref="I178" si="201">IF(F$151-D$151 &lt;&gt; 0,(EXP(LN(F178/D178)/(F$151-D$151))-1)*100,0)</f>
        <v>-9.6907278603364233E-2</v>
      </c>
      <c r="L178" s="10" t="str">
        <f t="shared" si="199"/>
        <v>92 Elementary administration and service occupations</v>
      </c>
      <c r="M178" s="11">
        <f t="shared" si="199"/>
        <v>35.728036597648803</v>
      </c>
      <c r="N178" s="11">
        <f t="shared" si="199"/>
        <v>37.769972188046957</v>
      </c>
      <c r="O178" s="11">
        <f t="shared" si="199"/>
        <v>36.018062022666484</v>
      </c>
      <c r="P178" s="11">
        <f t="shared" si="199"/>
        <v>38.85907651192224</v>
      </c>
      <c r="Q178" s="11">
        <f t="shared" si="199"/>
        <v>37.811547784167395</v>
      </c>
      <c r="S178" s="40">
        <f t="shared" ref="S178" si="202">IF(O$151-M$151 &lt;&gt; 0,(EXP(LN(O178/M178)/(O$151-M$151))-1)*100,0)</f>
        <v>0.16182711997130284</v>
      </c>
      <c r="T178" s="40">
        <f t="shared" ref="T178" si="203">IF(Q$151-O$151 &lt;&gt; 0,(EXP(LN(Q178/O178)/(Q$151-O$151))-1)*100,0)</f>
        <v>0.32448543403367225</v>
      </c>
      <c r="W178" s="10" t="str">
        <f t="shared" si="200"/>
        <v>92 Elementary administration and service occupations</v>
      </c>
      <c r="X178" s="11">
        <f t="shared" si="200"/>
        <v>37.903485749785311</v>
      </c>
      <c r="Y178" s="11">
        <f t="shared" si="200"/>
        <v>42.615817024277078</v>
      </c>
      <c r="Z178" s="11">
        <f t="shared" si="200"/>
        <v>37.643403551280407</v>
      </c>
      <c r="AA178" s="11">
        <f t="shared" si="200"/>
        <v>36.838874397519007</v>
      </c>
      <c r="AB178" s="11">
        <f t="shared" si="200"/>
        <v>34.786400993389407</v>
      </c>
      <c r="AD178" s="40">
        <f t="shared" ref="AD178" si="204">IF(Z$151-X$151 &lt;&gt; 0,(EXP(LN(Z178/X178)/(Z$151-X$151))-1)*100,0)</f>
        <v>-0.1376121422259402</v>
      </c>
      <c r="AE178" s="40">
        <f t="shared" ref="AE178" si="205">IF(AB$151-Z$151 &lt;&gt; 0,(EXP(LN(AB178/Z178)/(AB$151-Z$151))-1)*100,0)</f>
        <v>-0.52482595130851628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671.34999999999991</v>
      </c>
      <c r="C180" s="34">
        <f t="shared" si="206"/>
        <v>734.24099999999964</v>
      </c>
      <c r="D180" s="34">
        <f t="shared" si="206"/>
        <v>729.6049999999999</v>
      </c>
      <c r="E180" s="34">
        <f t="shared" si="206"/>
        <v>755.7320000000002</v>
      </c>
      <c r="F180" s="34">
        <f t="shared" si="206"/>
        <v>794.58899999999971</v>
      </c>
      <c r="H180" s="43">
        <f>IF(D$151-B$151 &lt;&gt; 0,(EXP(LN(D180/B180)/(D$151-B$151))-1)*100,0)</f>
        <v>1.6781794729616051</v>
      </c>
      <c r="I180" s="43">
        <f t="shared" si="148"/>
        <v>0.57043219051473582</v>
      </c>
      <c r="L180" s="231" t="str">
        <f t="shared" ref="L180:Q180" si="207">L35</f>
        <v>All occupations</v>
      </c>
      <c r="M180" s="34">
        <f t="shared" si="207"/>
        <v>360.87372893671522</v>
      </c>
      <c r="N180" s="34">
        <f t="shared" si="207"/>
        <v>386.49851737946165</v>
      </c>
      <c r="O180" s="34">
        <f t="shared" si="207"/>
        <v>383.75772494496397</v>
      </c>
      <c r="P180" s="34">
        <f t="shared" si="207"/>
        <v>399.07669332164949</v>
      </c>
      <c r="Q180" s="34">
        <f t="shared" si="207"/>
        <v>419.56484983556788</v>
      </c>
      <c r="S180" s="43">
        <f t="shared" ref="S180" si="208">IF(O$151-M$151 &lt;&gt; 0,(EXP(LN(O180/M180)/(O$151-M$151))-1)*100,0)</f>
        <v>1.2372577411203789</v>
      </c>
      <c r="T180" s="43">
        <f t="shared" ref="T180" si="209">IF(Q$151-O$151 &lt;&gt; 0,(EXP(LN(Q180/O180)/(Q$151-O$151))-1)*100,0)</f>
        <v>0.59648307442492499</v>
      </c>
      <c r="W180" s="231" t="str">
        <f t="shared" ref="W180:AB180" si="210">W35</f>
        <v>All occupations</v>
      </c>
      <c r="X180" s="34">
        <f t="shared" si="210"/>
        <v>310.4762710632848</v>
      </c>
      <c r="Y180" s="34">
        <f t="shared" si="210"/>
        <v>347.74248262053811</v>
      </c>
      <c r="Z180" s="34">
        <f t="shared" si="210"/>
        <v>345.84727505503594</v>
      </c>
      <c r="AA180" s="34">
        <f t="shared" si="210"/>
        <v>356.6553066783506</v>
      </c>
      <c r="AB180" s="34">
        <f t="shared" si="210"/>
        <v>375.02415016443177</v>
      </c>
      <c r="AD180" s="43">
        <f t="shared" ref="AD180" si="211">IF(Z$151-X$151 &lt;&gt; 0,(EXP(LN(Z180/X180)/(Z$151-X$151))-1)*100,0)</f>
        <v>2.1812447583464234</v>
      </c>
      <c r="AE180" s="43">
        <f t="shared" ref="AE180" si="212">IF(AB$151-Z$151 &lt;&gt; 0,(EXP(LN(AB180/Z180)/(AB$151-Z$151))-1)*100,0)</f>
        <v>0.5414147026217897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Hertfordshire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72.679868052011869</v>
      </c>
      <c r="C7" s="31">
        <f>'Occ T1'!C8</f>
        <v>85.488343898800011</v>
      </c>
      <c r="D7" s="31">
        <f>'Occ T1'!D8</f>
        <v>86.929423428243467</v>
      </c>
      <c r="E7" s="31">
        <f>'Occ T1'!E8</f>
        <v>90.104909911919577</v>
      </c>
      <c r="F7" s="31">
        <f>'Occ T1'!F8</f>
        <v>101.97139853301871</v>
      </c>
      <c r="H7" s="31">
        <f>C7-B7</f>
        <v>12.808475846788141</v>
      </c>
      <c r="I7" s="31">
        <f>D7-C7</f>
        <v>1.4410795294434564</v>
      </c>
      <c r="J7" s="31">
        <f>E7-D7</f>
        <v>3.1754864836761101</v>
      </c>
      <c r="K7" s="31">
        <f>F7-E7</f>
        <v>11.866488621099137</v>
      </c>
      <c r="L7" s="31">
        <f>F7-D7</f>
        <v>15.041975104775247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49.573008314387621</v>
      </c>
      <c r="C8" s="32">
        <f>'Occ T2'!C8</f>
        <v>60.17271649434651</v>
      </c>
      <c r="D8" s="32">
        <f>'Occ T2'!D8</f>
        <v>61.419204870399888</v>
      </c>
      <c r="E8" s="32">
        <f>'Occ T2'!E8</f>
        <v>58.128930560482594</v>
      </c>
      <c r="F8" s="32">
        <f>'Occ T2'!F8</f>
        <v>64.670295385263699</v>
      </c>
      <c r="H8" s="31">
        <f t="shared" ref="H8:H9" si="0">C8-B8</f>
        <v>10.599708179958888</v>
      </c>
      <c r="I8" s="31">
        <f t="shared" ref="I8:I9" si="1">D8-C8</f>
        <v>1.246488376053378</v>
      </c>
      <c r="J8" s="31">
        <f t="shared" ref="J8:J9" si="2">E8-D8</f>
        <v>-3.2902743099172937</v>
      </c>
      <c r="K8" s="31">
        <f t="shared" ref="K8:K9" si="3">F8-E8</f>
        <v>6.5413648247811054</v>
      </c>
      <c r="L8" s="31">
        <f t="shared" ref="L8:L49" si="4">F8-D8</f>
        <v>3.2510905148638116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23.106859737624248</v>
      </c>
      <c r="C9" s="32">
        <f>'Occ T2'!C9</f>
        <v>25.315627404453497</v>
      </c>
      <c r="D9" s="32">
        <f>'Occ T2'!D9</f>
        <v>25.510218557843579</v>
      </c>
      <c r="E9" s="32">
        <f>'Occ T2'!E9</f>
        <v>31.975979351436976</v>
      </c>
      <c r="F9" s="32">
        <f>'Occ T2'!F9</f>
        <v>37.301103147755008</v>
      </c>
      <c r="H9" s="31">
        <f t="shared" si="0"/>
        <v>2.2087676668292495</v>
      </c>
      <c r="I9" s="31">
        <f t="shared" si="1"/>
        <v>0.19459115339008193</v>
      </c>
      <c r="J9" s="31">
        <f t="shared" si="2"/>
        <v>6.4657607935933967</v>
      </c>
      <c r="K9" s="31">
        <f t="shared" si="3"/>
        <v>5.3251237963180316</v>
      </c>
      <c r="L9" s="31">
        <f t="shared" si="4"/>
        <v>11.790884589911428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134.26202334775837</v>
      </c>
      <c r="C11" s="31">
        <f>'Occ T1'!C9</f>
        <v>158.80060361244369</v>
      </c>
      <c r="D11" s="31">
        <f>'Occ T1'!D9</f>
        <v>164.64996222506116</v>
      </c>
      <c r="E11" s="31">
        <f>'Occ T1'!E9</f>
        <v>178.54280804506556</v>
      </c>
      <c r="F11" s="31">
        <f>'Occ T1'!F9</f>
        <v>199.41667905898146</v>
      </c>
      <c r="H11" s="31">
        <f>C11-B11</f>
        <v>24.538580264685322</v>
      </c>
      <c r="I11" s="31">
        <f t="shared" ref="I11:I49" si="5">D11-C11</f>
        <v>5.8493586126174648</v>
      </c>
      <c r="J11" s="31">
        <f>E11-D11</f>
        <v>13.892845820004396</v>
      </c>
      <c r="K11" s="31">
        <f>F11-E11</f>
        <v>20.873871013915902</v>
      </c>
      <c r="L11" s="31">
        <f t="shared" si="4"/>
        <v>34.766716833920299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46.812167165559181</v>
      </c>
      <c r="C12" s="10">
        <f>'Occ T2'!C10</f>
        <v>54.331066751441895</v>
      </c>
      <c r="D12" s="10">
        <f>'Occ T2'!D10</f>
        <v>56.003053309529072</v>
      </c>
      <c r="E12" s="10">
        <f>'Occ T2'!E10</f>
        <v>59.691259681245846</v>
      </c>
      <c r="F12" s="10">
        <f>'Occ T2'!F10</f>
        <v>66.748578633518179</v>
      </c>
      <c r="H12" s="11">
        <f t="shared" ref="H12:K14" si="6">C12-B12</f>
        <v>7.5188995858827141</v>
      </c>
      <c r="I12" s="31">
        <f t="shared" si="5"/>
        <v>1.6719865580871769</v>
      </c>
      <c r="J12" s="11">
        <f t="shared" si="6"/>
        <v>3.6882063717167739</v>
      </c>
      <c r="K12" s="11">
        <f t="shared" si="6"/>
        <v>7.0573189522723325</v>
      </c>
      <c r="L12" s="31">
        <f t="shared" si="4"/>
        <v>10.745525323989106</v>
      </c>
    </row>
    <row r="13" spans="1:12" x14ac:dyDescent="0.2">
      <c r="A13" s="10" t="str">
        <f>'Occ T2'!A11</f>
        <v>22 Health professionals</v>
      </c>
      <c r="B13" s="10">
        <f>'Occ T2'!B11</f>
        <v>19.550354191822493</v>
      </c>
      <c r="C13" s="10">
        <f>'Occ T2'!C11</f>
        <v>24.605320359041453</v>
      </c>
      <c r="D13" s="10">
        <f>'Occ T2'!D11</f>
        <v>24.077438727630689</v>
      </c>
      <c r="E13" s="10">
        <f>'Occ T2'!E11</f>
        <v>25.920502206060974</v>
      </c>
      <c r="F13" s="10">
        <f>'Occ T2'!F11</f>
        <v>28.72496577739582</v>
      </c>
      <c r="H13" s="11">
        <f t="shared" si="6"/>
        <v>5.0549661672189607</v>
      </c>
      <c r="I13" s="31">
        <f t="shared" si="5"/>
        <v>-0.52788163141076438</v>
      </c>
      <c r="J13" s="11">
        <f t="shared" si="6"/>
        <v>1.8430634784302846</v>
      </c>
      <c r="K13" s="11">
        <f t="shared" si="6"/>
        <v>2.8044635713348463</v>
      </c>
      <c r="L13" s="31">
        <f t="shared" si="4"/>
        <v>4.6475270497651309</v>
      </c>
    </row>
    <row r="14" spans="1:12" x14ac:dyDescent="0.2">
      <c r="A14" s="10" t="str">
        <f>'Occ T2'!A12</f>
        <v>23 Teaching and other educational professionals</v>
      </c>
      <c r="B14" s="10">
        <f>'Occ T2'!B12</f>
        <v>26.597290294311065</v>
      </c>
      <c r="C14" s="10">
        <f>'Occ T2'!C12</f>
        <v>30.304065183942377</v>
      </c>
      <c r="D14" s="10">
        <f>'Occ T2'!D12</f>
        <v>31.50647633295894</v>
      </c>
      <c r="E14" s="10">
        <f>'Occ T2'!E12</f>
        <v>32.834032364223205</v>
      </c>
      <c r="F14" s="10">
        <f>'Occ T2'!F12</f>
        <v>35.689792991069332</v>
      </c>
      <c r="H14" s="11">
        <f t="shared" si="6"/>
        <v>3.706774889631312</v>
      </c>
      <c r="I14" s="31">
        <f t="shared" si="5"/>
        <v>1.2024111490165623</v>
      </c>
      <c r="J14" s="11">
        <f t="shared" si="6"/>
        <v>1.3275560312642654</v>
      </c>
      <c r="K14" s="11">
        <f t="shared" si="6"/>
        <v>2.8557606268461271</v>
      </c>
      <c r="L14" s="31">
        <f t="shared" si="4"/>
        <v>4.1833166581103924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41.30221169606564</v>
      </c>
      <c r="C15" s="10">
        <f>'Occ T2'!C13</f>
        <v>49.560151318017965</v>
      </c>
      <c r="D15" s="10">
        <f>'Occ T2'!D13</f>
        <v>53.062993854942455</v>
      </c>
      <c r="E15" s="10">
        <f>'Occ T2'!E13</f>
        <v>60.097013793535552</v>
      </c>
      <c r="F15" s="10">
        <f>'Occ T2'!F13</f>
        <v>68.253341656998117</v>
      </c>
      <c r="H15" s="11">
        <f t="shared" ref="H15" si="7">C15-B15</f>
        <v>8.2579396219523247</v>
      </c>
      <c r="I15" s="31">
        <f t="shared" si="5"/>
        <v>3.50284253692449</v>
      </c>
      <c r="J15" s="11">
        <f t="shared" ref="J15" si="8">E15-D15</f>
        <v>7.0340199385930973</v>
      </c>
      <c r="K15" s="11">
        <f t="shared" ref="K15" si="9">F15-E15</f>
        <v>8.1563278634625647</v>
      </c>
      <c r="L15" s="31">
        <f t="shared" si="4"/>
        <v>15.190347802055662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84.25410010680578</v>
      </c>
      <c r="C17" s="31">
        <f>'Occ T1'!C10</f>
        <v>94.111452870364843</v>
      </c>
      <c r="D17" s="31">
        <f>'Occ T1'!D10</f>
        <v>100.00663333144892</v>
      </c>
      <c r="E17" s="31">
        <f>'Occ T1'!E10</f>
        <v>98.163060597242634</v>
      </c>
      <c r="F17" s="31">
        <f>'Occ T1'!F10</f>
        <v>107.10831599584851</v>
      </c>
      <c r="H17" s="31">
        <f t="shared" ref="H17:K21" si="10">C17-B17</f>
        <v>9.8573527635590636</v>
      </c>
      <c r="I17" s="31">
        <f t="shared" si="5"/>
        <v>5.895180461084081</v>
      </c>
      <c r="J17" s="31">
        <f t="shared" si="10"/>
        <v>-1.8435727342062904</v>
      </c>
      <c r="K17" s="31">
        <f t="shared" si="10"/>
        <v>8.9452553986058803</v>
      </c>
      <c r="L17" s="31">
        <f t="shared" si="4"/>
        <v>7.1016826643995898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12.557670670879798</v>
      </c>
      <c r="C18" s="10">
        <f>'Occ T2'!C14</f>
        <v>14.992671963475477</v>
      </c>
      <c r="D18" s="10">
        <f>'Occ T2'!D14</f>
        <v>16.373518260888115</v>
      </c>
      <c r="E18" s="10">
        <f>'Occ T2'!E14</f>
        <v>14.710841172080295</v>
      </c>
      <c r="F18" s="10">
        <f>'Occ T2'!F14</f>
        <v>16.104353962191666</v>
      </c>
      <c r="H18" s="11">
        <f t="shared" si="10"/>
        <v>2.435001292595679</v>
      </c>
      <c r="I18" s="31">
        <f t="shared" si="5"/>
        <v>1.3808462974126385</v>
      </c>
      <c r="J18" s="11">
        <f t="shared" si="10"/>
        <v>-1.6626770888078202</v>
      </c>
      <c r="K18" s="11">
        <f t="shared" si="10"/>
        <v>1.3935127901113713</v>
      </c>
      <c r="L18" s="31">
        <f t="shared" si="4"/>
        <v>-0.26916429869644887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8.4078943069388519</v>
      </c>
      <c r="C19" s="10">
        <f>'Occ T2'!C15</f>
        <v>10.342491231911538</v>
      </c>
      <c r="D19" s="10">
        <f>'Occ T2'!D15</f>
        <v>10.478976989819321</v>
      </c>
      <c r="E19" s="10">
        <f>'Occ T2'!E15</f>
        <v>10.566516396525346</v>
      </c>
      <c r="F19" s="10">
        <f>'Occ T2'!F15</f>
        <v>11.73781777686097</v>
      </c>
      <c r="H19" s="11">
        <f t="shared" si="10"/>
        <v>1.934596924972686</v>
      </c>
      <c r="I19" s="31">
        <f t="shared" si="5"/>
        <v>0.13648575790778317</v>
      </c>
      <c r="J19" s="11">
        <f t="shared" si="10"/>
        <v>8.7539406706024891E-2</v>
      </c>
      <c r="K19" s="11">
        <f t="shared" si="10"/>
        <v>1.171301380335624</v>
      </c>
      <c r="L19" s="31">
        <f t="shared" si="4"/>
        <v>1.2588407870416489</v>
      </c>
    </row>
    <row r="20" spans="1:12" x14ac:dyDescent="0.2">
      <c r="A20" s="10" t="str">
        <f>'Occ T2'!A16</f>
        <v>33 Protective service occupations</v>
      </c>
      <c r="B20" s="10">
        <f>'Occ T2'!B16</f>
        <v>6.2899940957465876</v>
      </c>
      <c r="C20" s="10">
        <f>'Occ T2'!C16</f>
        <v>6.061465655053099</v>
      </c>
      <c r="D20" s="10">
        <f>'Occ T2'!D16</f>
        <v>6.5397633183224659</v>
      </c>
      <c r="E20" s="10">
        <f>'Occ T2'!E16</f>
        <v>8.1501856041845979</v>
      </c>
      <c r="F20" s="10">
        <f>'Occ T2'!F16</f>
        <v>9.7741849069173732</v>
      </c>
      <c r="H20" s="11">
        <f t="shared" si="10"/>
        <v>-0.22852844069348865</v>
      </c>
      <c r="I20" s="31">
        <f t="shared" si="5"/>
        <v>0.47829766326936696</v>
      </c>
      <c r="J20" s="11">
        <f t="shared" si="10"/>
        <v>1.610422285862132</v>
      </c>
      <c r="K20" s="11">
        <f t="shared" si="10"/>
        <v>1.6239993027327753</v>
      </c>
      <c r="L20" s="31">
        <f t="shared" si="4"/>
        <v>3.2344215885949072</v>
      </c>
    </row>
    <row r="21" spans="1:12" x14ac:dyDescent="0.2">
      <c r="A21" s="10" t="str">
        <f>'Occ T2'!A17</f>
        <v>34 Culture, media and sports occupations</v>
      </c>
      <c r="B21" s="10">
        <f>'Occ T2'!B17</f>
        <v>14.871299015461746</v>
      </c>
      <c r="C21" s="10">
        <f>'Occ T2'!C17</f>
        <v>15.655603627625412</v>
      </c>
      <c r="D21" s="10">
        <f>'Occ T2'!D17</f>
        <v>18.243684198296734</v>
      </c>
      <c r="E21" s="10">
        <f>'Occ T2'!E17</f>
        <v>17.570115452284959</v>
      </c>
      <c r="F21" s="10">
        <f>'Occ T2'!F17</f>
        <v>19.474893165747023</v>
      </c>
      <c r="H21" s="11">
        <f t="shared" si="10"/>
        <v>0.78430461216366609</v>
      </c>
      <c r="I21" s="31">
        <f t="shared" si="5"/>
        <v>2.5880805706713215</v>
      </c>
      <c r="J21" s="11">
        <f t="shared" si="10"/>
        <v>-0.67356874601177452</v>
      </c>
      <c r="K21" s="11">
        <f t="shared" si="10"/>
        <v>1.9047777134620638</v>
      </c>
      <c r="L21" s="31">
        <f t="shared" si="4"/>
        <v>1.2312089674502893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42.127242017778798</v>
      </c>
      <c r="C22" s="10">
        <f>'Occ T2'!C18</f>
        <v>47.059220392299324</v>
      </c>
      <c r="D22" s="10">
        <f>'Occ T2'!D18</f>
        <v>48.370690564122292</v>
      </c>
      <c r="E22" s="10">
        <f>'Occ T2'!E18</f>
        <v>47.16540197216743</v>
      </c>
      <c r="F22" s="10">
        <f>'Occ T2'!F18</f>
        <v>50.01706618413148</v>
      </c>
      <c r="H22" s="11">
        <f t="shared" ref="H22" si="11">C22-B22</f>
        <v>4.9319783745205257</v>
      </c>
      <c r="I22" s="31">
        <f t="shared" si="5"/>
        <v>1.3114701718229682</v>
      </c>
      <c r="J22" s="11">
        <f t="shared" ref="J22" si="12">E22-D22</f>
        <v>-1.2052885919548615</v>
      </c>
      <c r="K22" s="11">
        <f t="shared" ref="K22" si="13">F22-E22</f>
        <v>2.8516642119640494</v>
      </c>
      <c r="L22" s="31">
        <f t="shared" si="4"/>
        <v>1.6463756200091879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74.692492312888447</v>
      </c>
      <c r="C24" s="31">
        <f>'Occ T1'!C11</f>
        <v>75.645432081946936</v>
      </c>
      <c r="D24" s="31">
        <f>'Occ T1'!D11</f>
        <v>76.036727062138581</v>
      </c>
      <c r="E24" s="31">
        <f>'Occ T1'!E11</f>
        <v>72.378152486315045</v>
      </c>
      <c r="F24" s="31">
        <f>'Occ T1'!F11</f>
        <v>65.311246991278807</v>
      </c>
      <c r="H24" s="31">
        <f t="shared" ref="H24:K26" si="14">C24-B24</f>
        <v>0.95293976905848865</v>
      </c>
      <c r="I24" s="31">
        <f t="shared" si="5"/>
        <v>0.39129498019164544</v>
      </c>
      <c r="J24" s="31">
        <f t="shared" si="14"/>
        <v>-3.6585745758235362</v>
      </c>
      <c r="K24" s="31">
        <f t="shared" si="14"/>
        <v>-7.066905495036238</v>
      </c>
      <c r="L24" s="31">
        <f t="shared" si="4"/>
        <v>-10.725480070859774</v>
      </c>
    </row>
    <row r="25" spans="1:12" x14ac:dyDescent="0.2">
      <c r="A25" t="str">
        <f>'Occ T2'!A19</f>
        <v>41 Administrative occupations</v>
      </c>
      <c r="B25" s="32">
        <f>'Occ T2'!B19</f>
        <v>57.747962637952362</v>
      </c>
      <c r="C25" s="32">
        <f>'Occ T2'!C19</f>
        <v>59.099984402121912</v>
      </c>
      <c r="D25" s="32">
        <f>'Occ T2'!D19</f>
        <v>60.236598424139636</v>
      </c>
      <c r="E25" s="32">
        <f>'Occ T2'!E19</f>
        <v>55.979326425051049</v>
      </c>
      <c r="F25" s="32">
        <f>'Occ T2'!F19</f>
        <v>53.164540736436479</v>
      </c>
      <c r="H25" s="11">
        <f t="shared" si="14"/>
        <v>1.3520217641695496</v>
      </c>
      <c r="I25" s="31">
        <f t="shared" si="5"/>
        <v>1.1366140220177243</v>
      </c>
      <c r="J25" s="11">
        <f t="shared" si="14"/>
        <v>-4.2572719990885872</v>
      </c>
      <c r="K25" s="11">
        <f t="shared" si="14"/>
        <v>-2.8147856886145703</v>
      </c>
      <c r="L25" s="31">
        <f t="shared" si="4"/>
        <v>-7.0720576877031576</v>
      </c>
    </row>
    <row r="26" spans="1:12" x14ac:dyDescent="0.2">
      <c r="A26" t="str">
        <f>'Occ T2'!A20</f>
        <v>42 Secretarial and related occupations</v>
      </c>
      <c r="B26" s="32">
        <f>'Occ T2'!B20</f>
        <v>16.944529674936089</v>
      </c>
      <c r="C26" s="32">
        <f>'Occ T2'!C20</f>
        <v>16.545447679825028</v>
      </c>
      <c r="D26" s="32">
        <f>'Occ T2'!D20</f>
        <v>15.800128637998949</v>
      </c>
      <c r="E26" s="32">
        <f>'Occ T2'!E20</f>
        <v>16.398826061263996</v>
      </c>
      <c r="F26" s="32">
        <f>'Occ T2'!F20</f>
        <v>12.146706254842327</v>
      </c>
      <c r="H26" s="11">
        <f t="shared" si="14"/>
        <v>-0.39908199511106091</v>
      </c>
      <c r="I26" s="31">
        <f t="shared" si="5"/>
        <v>-0.74531904182607889</v>
      </c>
      <c r="J26" s="11">
        <f t="shared" si="14"/>
        <v>0.59869742326504749</v>
      </c>
      <c r="K26" s="11">
        <f t="shared" si="14"/>
        <v>-4.2521198064216694</v>
      </c>
      <c r="L26" s="31">
        <f t="shared" si="4"/>
        <v>-3.6534223831566219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67.727598167648253</v>
      </c>
      <c r="C28" s="31">
        <f>'Occ T1'!C12</f>
        <v>65.167787304063964</v>
      </c>
      <c r="D28" s="31">
        <f>'Occ T1'!D12</f>
        <v>60.666284507190149</v>
      </c>
      <c r="E28" s="31">
        <f>'Occ T1'!E12</f>
        <v>63.704685917060232</v>
      </c>
      <c r="F28" s="31">
        <f>'Occ T1'!F12</f>
        <v>63.483466278007569</v>
      </c>
      <c r="H28" s="31">
        <f t="shared" ref="H28:K30" si="15">C28-B28</f>
        <v>-2.5598108635842891</v>
      </c>
      <c r="I28" s="31">
        <f t="shared" si="5"/>
        <v>-4.5015027968738153</v>
      </c>
      <c r="J28" s="31">
        <f t="shared" si="15"/>
        <v>3.0384014098700831</v>
      </c>
      <c r="K28" s="31">
        <f t="shared" si="15"/>
        <v>-0.22121963905266284</v>
      </c>
      <c r="L28" s="31">
        <f t="shared" si="4"/>
        <v>2.8171817708174203</v>
      </c>
    </row>
    <row r="29" spans="1:12" x14ac:dyDescent="0.2">
      <c r="A29" s="10" t="str">
        <f>'Occ T2'!A21</f>
        <v>51 Skilled agricultural and related trades</v>
      </c>
      <c r="B29" s="10">
        <f>'Occ T2'!B21</f>
        <v>6.0153606668459672</v>
      </c>
      <c r="C29" s="10">
        <f>'Occ T2'!C21</f>
        <v>6.8614667568713745</v>
      </c>
      <c r="D29" s="10">
        <f>'Occ T2'!D21</f>
        <v>5.308366593559791</v>
      </c>
      <c r="E29" s="10">
        <f>'Occ T2'!E21</f>
        <v>5.7212396024014307</v>
      </c>
      <c r="F29" s="10">
        <f>'Occ T2'!F21</f>
        <v>6.8851604415417302</v>
      </c>
      <c r="H29" s="11">
        <f t="shared" si="15"/>
        <v>0.84610609002540738</v>
      </c>
      <c r="I29" s="31">
        <f t="shared" si="5"/>
        <v>-1.5531001633115835</v>
      </c>
      <c r="J29" s="11">
        <f t="shared" si="15"/>
        <v>0.41287300884163969</v>
      </c>
      <c r="K29" s="11">
        <f t="shared" si="15"/>
        <v>1.1639208391402995</v>
      </c>
      <c r="L29" s="31">
        <f t="shared" si="4"/>
        <v>1.5767938479819392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25.704221754059155</v>
      </c>
      <c r="C30" s="10">
        <f>'Occ T2'!C22</f>
        <v>25.724277511659842</v>
      </c>
      <c r="D30" s="10">
        <f>'Occ T2'!D22</f>
        <v>22.833711143127964</v>
      </c>
      <c r="E30" s="10">
        <f>'Occ T2'!E22</f>
        <v>23.635600895299998</v>
      </c>
      <c r="F30" s="10">
        <f>'Occ T2'!F22</f>
        <v>23.1787571655763</v>
      </c>
      <c r="H30" s="11">
        <f t="shared" si="15"/>
        <v>2.005575760068723E-2</v>
      </c>
      <c r="I30" s="31">
        <f t="shared" si="5"/>
        <v>-2.8905663685318785</v>
      </c>
      <c r="J30" s="11">
        <f t="shared" si="15"/>
        <v>0.80188975217203406</v>
      </c>
      <c r="K30" s="11">
        <f t="shared" si="15"/>
        <v>-0.45684372972369758</v>
      </c>
      <c r="L30" s="31">
        <f t="shared" si="4"/>
        <v>0.34504602244833649</v>
      </c>
    </row>
    <row r="31" spans="1:12" x14ac:dyDescent="0.2">
      <c r="A31" s="10" t="str">
        <f>'Occ T2'!A23</f>
        <v>53 Skilled construction and building trades</v>
      </c>
      <c r="B31" s="10">
        <f>'Occ T2'!B23</f>
        <v>21.412544320541055</v>
      </c>
      <c r="C31" s="10">
        <f>'Occ T2'!C23</f>
        <v>19.406856351822903</v>
      </c>
      <c r="D31" s="10">
        <f>'Occ T2'!D23</f>
        <v>19.636975370351188</v>
      </c>
      <c r="E31" s="10">
        <f>'Occ T2'!E23</f>
        <v>21.186289972246826</v>
      </c>
      <c r="F31" s="10">
        <f>'Occ T2'!F23</f>
        <v>19.675770158661756</v>
      </c>
      <c r="H31" s="11">
        <f t="shared" ref="H31:H32" si="16">C31-B31</f>
        <v>-2.0056879687181528</v>
      </c>
      <c r="I31" s="31">
        <f t="shared" si="5"/>
        <v>0.23011901852828487</v>
      </c>
      <c r="J31" s="11">
        <f t="shared" ref="J31:J32" si="17">E31-D31</f>
        <v>1.5493146018956381</v>
      </c>
      <c r="K31" s="11">
        <f t="shared" ref="K31:K32" si="18">F31-E31</f>
        <v>-1.5105198135850699</v>
      </c>
      <c r="L31" s="31">
        <f t="shared" si="4"/>
        <v>3.8794788310568151E-2</v>
      </c>
    </row>
    <row r="32" spans="1:12" x14ac:dyDescent="0.2">
      <c r="A32" s="10" t="str">
        <f>'Occ T2'!A24</f>
        <v>54 Textiles, printing and other skilled trades</v>
      </c>
      <c r="B32" s="10">
        <f>'Occ T2'!B24</f>
        <v>14.59547142620208</v>
      </c>
      <c r="C32" s="10">
        <f>'Occ T2'!C24</f>
        <v>13.175186683709843</v>
      </c>
      <c r="D32" s="10">
        <f>'Occ T2'!D24</f>
        <v>12.887231400151208</v>
      </c>
      <c r="E32" s="10">
        <f>'Occ T2'!E24</f>
        <v>13.161555447111979</v>
      </c>
      <c r="F32" s="10">
        <f>'Occ T2'!F24</f>
        <v>13.743778512227783</v>
      </c>
      <c r="H32" s="11">
        <f t="shared" si="16"/>
        <v>-1.4202847424922371</v>
      </c>
      <c r="I32" s="31">
        <f t="shared" si="5"/>
        <v>-0.28795528355863453</v>
      </c>
      <c r="J32" s="11">
        <f t="shared" si="17"/>
        <v>0.27432404696077128</v>
      </c>
      <c r="K32" s="11">
        <f t="shared" si="18"/>
        <v>0.58222306511580335</v>
      </c>
      <c r="L32" s="31">
        <f t="shared" si="4"/>
        <v>0.85654711207657463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56.070270410888128</v>
      </c>
      <c r="C34" s="31">
        <f>'Occ T1'!C13</f>
        <v>63.98043414808577</v>
      </c>
      <c r="D34" s="31">
        <f>'Occ T1'!D13</f>
        <v>62.713777281365935</v>
      </c>
      <c r="E34" s="31">
        <f>'Occ T1'!E13</f>
        <v>66.761342751637855</v>
      </c>
      <c r="F34" s="31">
        <f>'Occ T1'!F13</f>
        <v>72.841027791839451</v>
      </c>
      <c r="H34" s="31">
        <f t="shared" ref="H34:K36" si="19">C34-B34</f>
        <v>7.9101637371976423</v>
      </c>
      <c r="I34" s="31">
        <f t="shared" si="5"/>
        <v>-1.2666568667198348</v>
      </c>
      <c r="J34" s="31">
        <f t="shared" si="19"/>
        <v>4.0475654702719197</v>
      </c>
      <c r="K34" s="31">
        <f t="shared" si="19"/>
        <v>6.0796850402015963</v>
      </c>
      <c r="L34" s="31">
        <f t="shared" si="4"/>
        <v>10.127250510473516</v>
      </c>
    </row>
    <row r="35" spans="1:12" x14ac:dyDescent="0.2">
      <c r="A35" s="10" t="str">
        <f>'Occ T2'!A25</f>
        <v>61 Caring personal service occupations</v>
      </c>
      <c r="B35" s="10">
        <f>'Occ T2'!B25</f>
        <v>41.001680365487189</v>
      </c>
      <c r="C35" s="10">
        <f>'Occ T2'!C25</f>
        <v>46.556938435281559</v>
      </c>
      <c r="D35" s="10">
        <f>'Occ T2'!D25</f>
        <v>44.921915628084776</v>
      </c>
      <c r="E35" s="10">
        <f>'Occ T2'!E25</f>
        <v>48.651035737894993</v>
      </c>
      <c r="F35" s="10">
        <f>'Occ T2'!F25</f>
        <v>54.265142916645239</v>
      </c>
      <c r="G35" s="10"/>
      <c r="H35" s="11">
        <f t="shared" si="19"/>
        <v>5.5552580697943696</v>
      </c>
      <c r="I35" s="31">
        <f t="shared" si="5"/>
        <v>-1.6350228071967834</v>
      </c>
      <c r="J35" s="11">
        <f t="shared" si="19"/>
        <v>3.7291201098102178</v>
      </c>
      <c r="K35" s="11">
        <f t="shared" si="19"/>
        <v>5.6141071787502455</v>
      </c>
      <c r="L35" s="31">
        <f t="shared" si="4"/>
        <v>9.3432272885604633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14.392403210136701</v>
      </c>
      <c r="C36" s="10">
        <f>'Occ T2'!C26</f>
        <v>16.842683897153471</v>
      </c>
      <c r="D36" s="10">
        <f>'Occ T2'!D26</f>
        <v>17.01776697126412</v>
      </c>
      <c r="E36" s="10">
        <f>'Occ T2'!E26</f>
        <v>17.504744839906557</v>
      </c>
      <c r="F36" s="10">
        <f>'Occ T2'!F26</f>
        <v>17.908052336460383</v>
      </c>
      <c r="G36" s="10"/>
      <c r="H36" s="11">
        <f t="shared" si="19"/>
        <v>2.4502806870167699</v>
      </c>
      <c r="I36" s="31">
        <f t="shared" si="5"/>
        <v>0.17508307411064905</v>
      </c>
      <c r="J36" s="11">
        <f t="shared" si="19"/>
        <v>0.48697786864243753</v>
      </c>
      <c r="K36" s="11">
        <f t="shared" si="19"/>
        <v>0.40330749655382547</v>
      </c>
      <c r="L36" s="31">
        <f t="shared" si="4"/>
        <v>0.890285365196263</v>
      </c>
    </row>
    <row r="37" spans="1:12" x14ac:dyDescent="0.2">
      <c r="A37" s="10" t="str">
        <f>'Occ T2'!A27</f>
        <v>63 Community and civil enforcement occupations</v>
      </c>
      <c r="B37" s="10">
        <f>'Occ T2'!B27</f>
        <v>0.67618683526423695</v>
      </c>
      <c r="C37" s="10">
        <f>'Occ T2'!C27</f>
        <v>0.58081181565073814</v>
      </c>
      <c r="D37" s="10">
        <f>'Occ T2'!D27</f>
        <v>0.77409468201703668</v>
      </c>
      <c r="E37" s="10">
        <f>'Occ T2'!E27</f>
        <v>0.60556217383630695</v>
      </c>
      <c r="F37" s="10">
        <f>'Occ T2'!F27</f>
        <v>0.66783253873382953</v>
      </c>
      <c r="G37" s="10"/>
      <c r="H37" s="11">
        <f t="shared" ref="H37" si="20">C37-B37</f>
        <v>-9.5375019613498813E-2</v>
      </c>
      <c r="I37" s="31">
        <f t="shared" ref="I37" si="21">D37-C37</f>
        <v>0.19328286636629854</v>
      </c>
      <c r="J37" s="11">
        <f t="shared" ref="J37" si="22">E37-D37</f>
        <v>-0.16853250818072973</v>
      </c>
      <c r="K37" s="11">
        <f t="shared" ref="K37" si="23">F37-E37</f>
        <v>6.2270364897522579E-2</v>
      </c>
      <c r="L37" s="31">
        <f t="shared" ref="L37" si="24">F37-D37</f>
        <v>-0.10626214328320716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59.9616388197596</v>
      </c>
      <c r="C39" s="31">
        <f>'Occ T1'!C14</f>
        <v>58.340733879680997</v>
      </c>
      <c r="D39" s="31">
        <f>'Occ T1'!D14</f>
        <v>58.020117365552835</v>
      </c>
      <c r="E39" s="31">
        <f>'Occ T1'!E14</f>
        <v>58.341470158001371</v>
      </c>
      <c r="F39" s="31">
        <f>'Occ T1'!F14</f>
        <v>58.481806377866789</v>
      </c>
      <c r="H39" s="31">
        <f>C39-B39</f>
        <v>-1.6209049400786029</v>
      </c>
      <c r="I39" s="31">
        <f t="shared" si="5"/>
        <v>-0.32061651412816161</v>
      </c>
      <c r="J39" s="31">
        <f>E39-D39</f>
        <v>0.32135279244853621</v>
      </c>
      <c r="K39" s="31">
        <f>F39-E39</f>
        <v>0.14033621986541789</v>
      </c>
      <c r="L39" s="31">
        <f t="shared" si="4"/>
        <v>0.46168901231395409</v>
      </c>
    </row>
    <row r="40" spans="1:12" s="30" customFormat="1" x14ac:dyDescent="0.2">
      <c r="A40" s="126" t="str">
        <f>'Occ T2'!A28</f>
        <v>71 Sales occupations</v>
      </c>
      <c r="B40" s="126">
        <f>'Occ T2'!B28</f>
        <v>49.578462071194679</v>
      </c>
      <c r="C40" s="126">
        <f>'Occ T2'!C28</f>
        <v>46.326009265108965</v>
      </c>
      <c r="D40" s="126">
        <f>'Occ T2'!D28</f>
        <v>45.796488760587579</v>
      </c>
      <c r="E40" s="126">
        <f>'Occ T2'!E28</f>
        <v>42.614425349316072</v>
      </c>
      <c r="F40" s="126">
        <f>'Occ T2'!F28</f>
        <v>40.226421882631946</v>
      </c>
      <c r="G40"/>
      <c r="H40" s="11">
        <f>C40-B40</f>
        <v>-3.2524528060857136</v>
      </c>
      <c r="I40" s="31">
        <f t="shared" si="5"/>
        <v>-0.52952050452138621</v>
      </c>
      <c r="J40" s="11">
        <f t="shared" ref="J40" si="25">E40-D40</f>
        <v>-3.1820634112715069</v>
      </c>
      <c r="K40" s="11">
        <f t="shared" ref="K40" si="26">F40-E40</f>
        <v>-2.3880034666841254</v>
      </c>
      <c r="L40" s="31">
        <f t="shared" si="4"/>
        <v>-5.5700668779556324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10.383176748564923</v>
      </c>
      <c r="C41" s="126">
        <f>'Occ T2'!C29</f>
        <v>12.014724614572035</v>
      </c>
      <c r="D41" s="126">
        <f>'Occ T2'!D29</f>
        <v>12.223628604965254</v>
      </c>
      <c r="E41" s="126">
        <f>'Occ T2'!E29</f>
        <v>15.727044808685296</v>
      </c>
      <c r="F41" s="126">
        <f>'Occ T2'!F29</f>
        <v>18.255384495234843</v>
      </c>
      <c r="G41"/>
      <c r="H41" s="11">
        <f t="shared" ref="H41" si="27">C41-B41</f>
        <v>1.6315478660071125</v>
      </c>
      <c r="I41" s="31">
        <f t="shared" si="5"/>
        <v>0.20890399039321927</v>
      </c>
      <c r="J41" s="11">
        <f t="shared" ref="J41" si="28">E41-D41</f>
        <v>3.5034162037200414</v>
      </c>
      <c r="K41" s="11">
        <f t="shared" ref="K41" si="29">F41-E41</f>
        <v>2.5283396865495469</v>
      </c>
      <c r="L41" s="31">
        <f t="shared" si="4"/>
        <v>6.0317558902695882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37.077078911804065</v>
      </c>
      <c r="C43" s="31">
        <f>'Occ T1'!C15</f>
        <v>41.822777005647005</v>
      </c>
      <c r="D43" s="31">
        <f>'Occ T1'!D15</f>
        <v>37.325004539518119</v>
      </c>
      <c r="E43" s="31">
        <f>'Occ T1'!E15</f>
        <v>43.568166338608265</v>
      </c>
      <c r="F43" s="31">
        <f>'Occ T1'!F15</f>
        <v>44.67607212131243</v>
      </c>
      <c r="H43" s="31">
        <f t="shared" ref="H43:K45" si="30">C43-B43</f>
        <v>4.7456980938429396</v>
      </c>
      <c r="I43" s="31">
        <f t="shared" si="5"/>
        <v>-4.497772466128886</v>
      </c>
      <c r="J43" s="31">
        <f t="shared" si="30"/>
        <v>6.2431617990901458</v>
      </c>
      <c r="K43" s="31">
        <f t="shared" si="30"/>
        <v>1.1079057827041652</v>
      </c>
      <c r="L43" s="31">
        <f t="shared" si="4"/>
        <v>7.351067581794311</v>
      </c>
    </row>
    <row r="44" spans="1:12" x14ac:dyDescent="0.2">
      <c r="A44" s="10" t="str">
        <f>'Occ T2'!A30</f>
        <v>81 Process, plant and machine operatives</v>
      </c>
      <c r="B44" s="10">
        <f>'Occ T2'!B30</f>
        <v>15.178958810260694</v>
      </c>
      <c r="C44" s="10">
        <f>'Occ T2'!C30</f>
        <v>15.159395876181144</v>
      </c>
      <c r="D44" s="10">
        <f>'Occ T2'!D30</f>
        <v>13.562131334321109</v>
      </c>
      <c r="E44" s="10">
        <f>'Occ T2'!E30</f>
        <v>17.190409226573077</v>
      </c>
      <c r="F44" s="10">
        <f>'Occ T2'!F30</f>
        <v>17.461077161862729</v>
      </c>
      <c r="H44" s="11">
        <f t="shared" si="30"/>
        <v>-1.9562934079550232E-2</v>
      </c>
      <c r="I44" s="31">
        <f t="shared" si="5"/>
        <v>-1.5972645418600351</v>
      </c>
      <c r="J44" s="11">
        <f t="shared" si="30"/>
        <v>3.628277892251969</v>
      </c>
      <c r="K44" s="11">
        <f t="shared" si="30"/>
        <v>0.2706679352896515</v>
      </c>
      <c r="L44" s="31">
        <f t="shared" si="4"/>
        <v>3.8989458275416204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21.89812010154337</v>
      </c>
      <c r="C45" s="10">
        <f>'Occ T2'!C31</f>
        <v>26.663381129465861</v>
      </c>
      <c r="D45" s="10">
        <f>'Occ T2'!D31</f>
        <v>23.762873205197007</v>
      </c>
      <c r="E45" s="10">
        <f>'Occ T2'!E31</f>
        <v>26.377757112035184</v>
      </c>
      <c r="F45" s="10">
        <f>'Occ T2'!F31</f>
        <v>27.214994959449697</v>
      </c>
      <c r="H45" s="11">
        <f t="shared" si="30"/>
        <v>4.7652610279224916</v>
      </c>
      <c r="I45" s="31">
        <f t="shared" si="5"/>
        <v>-2.9005079242688545</v>
      </c>
      <c r="J45" s="11">
        <f t="shared" si="30"/>
        <v>2.6148839068381768</v>
      </c>
      <c r="K45" s="11">
        <f t="shared" si="30"/>
        <v>0.83723784741451368</v>
      </c>
      <c r="L45" s="31">
        <f t="shared" si="4"/>
        <v>3.4521217542526905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84.624929870435494</v>
      </c>
      <c r="C47" s="31">
        <f>'Occ T1'!C16</f>
        <v>90.883435198966353</v>
      </c>
      <c r="D47" s="31">
        <f>'Occ T1'!D16</f>
        <v>83.257070259480699</v>
      </c>
      <c r="E47" s="31">
        <f>'Occ T1'!E16</f>
        <v>84.167403794149692</v>
      </c>
      <c r="F47" s="31">
        <f>'Occ T1'!F16</f>
        <v>81.298986851846138</v>
      </c>
      <c r="H47" s="31">
        <f t="shared" ref="H47:K49" si="31">C47-B47</f>
        <v>6.2585053285308589</v>
      </c>
      <c r="I47" s="31">
        <f t="shared" si="5"/>
        <v>-7.6263649394856543</v>
      </c>
      <c r="J47" s="31">
        <f t="shared" si="31"/>
        <v>0.91033353466899314</v>
      </c>
      <c r="K47" s="31">
        <f t="shared" si="31"/>
        <v>-2.8684169423035542</v>
      </c>
      <c r="L47" s="31">
        <f t="shared" si="4"/>
        <v>-1.958083407634561</v>
      </c>
    </row>
    <row r="48" spans="1:12" x14ac:dyDescent="0.2">
      <c r="A48" s="10" t="str">
        <f>'Occ T2'!A32</f>
        <v>91 Elementary trades and related occupations</v>
      </c>
      <c r="B48" s="10">
        <f>'Occ T2'!B32</f>
        <v>10.993407523001258</v>
      </c>
      <c r="C48" s="10">
        <f>'Occ T2'!C32</f>
        <v>10.497645986642308</v>
      </c>
      <c r="D48" s="10">
        <f>'Occ T2'!D32</f>
        <v>9.5956046855337824</v>
      </c>
      <c r="E48" s="10">
        <f>'Occ T2'!E32</f>
        <v>8.4694528847084118</v>
      </c>
      <c r="F48" s="10">
        <f>'Occ T2'!F32</f>
        <v>8.7010380742893112</v>
      </c>
      <c r="H48" s="11">
        <f t="shared" si="31"/>
        <v>-0.49576153635895004</v>
      </c>
      <c r="I48" s="31">
        <f t="shared" si="5"/>
        <v>-0.90204130110852532</v>
      </c>
      <c r="J48" s="11">
        <f t="shared" si="31"/>
        <v>-1.1261518008253706</v>
      </c>
      <c r="K48" s="11">
        <f t="shared" si="31"/>
        <v>0.23158518958089935</v>
      </c>
      <c r="L48" s="31">
        <f t="shared" si="4"/>
        <v>-0.89456661124447123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73.631522347434242</v>
      </c>
      <c r="C49" s="10">
        <f>'Occ T2'!C33</f>
        <v>80.385789212324042</v>
      </c>
      <c r="D49" s="10">
        <f>'Occ T2'!D33</f>
        <v>73.661465573946913</v>
      </c>
      <c r="E49" s="10">
        <f>'Occ T2'!E33</f>
        <v>75.697950909441275</v>
      </c>
      <c r="F49" s="10">
        <f>'Occ T2'!F33</f>
        <v>72.597948777556823</v>
      </c>
      <c r="H49" s="11">
        <f t="shared" si="31"/>
        <v>6.7542668648898001</v>
      </c>
      <c r="I49" s="31">
        <f t="shared" si="5"/>
        <v>-6.724323638377129</v>
      </c>
      <c r="J49" s="11">
        <f t="shared" si="31"/>
        <v>2.0364853354943619</v>
      </c>
      <c r="K49" s="11">
        <f t="shared" si="31"/>
        <v>-3.1000021318844517</v>
      </c>
      <c r="L49" s="31">
        <f t="shared" si="4"/>
        <v>-1.0635167963900898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671.35</v>
      </c>
      <c r="C51" s="34">
        <f>'Occ T1'!C18</f>
        <v>734.24099999999953</v>
      </c>
      <c r="D51" s="34">
        <f>'Occ T1'!D18</f>
        <v>729.60499999999979</v>
      </c>
      <c r="E51" s="34">
        <f>'Occ T1'!E18</f>
        <v>755.7320000000002</v>
      </c>
      <c r="F51" s="34">
        <f>'Occ T1'!F18</f>
        <v>794.58899999999983</v>
      </c>
      <c r="G51" s="24"/>
      <c r="H51" s="34">
        <f>C51-B51</f>
        <v>62.890999999999508</v>
      </c>
      <c r="I51" s="205">
        <f>D51-C51</f>
        <v>-4.6359999999997399</v>
      </c>
      <c r="J51" s="34">
        <f>E51-D51</f>
        <v>26.127000000000407</v>
      </c>
      <c r="K51" s="34">
        <f>F51-E51</f>
        <v>38.85699999999963</v>
      </c>
      <c r="L51" s="205">
        <f>F51-D51</f>
        <v>64.984000000000037</v>
      </c>
    </row>
    <row r="53" spans="1:12" ht="15.75" x14ac:dyDescent="0.25">
      <c r="A53" s="19" t="str">
        <f>CONCATENATE(A1," (Continued)")</f>
        <v>Occupation Table 3  Employment Change by Occupation in Occupation Group (SOC 2020), 2015-2035, Hertfordshire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4.1413476566552365</v>
      </c>
      <c r="C59" s="44">
        <f>IF(AND(D$5-C$5 &lt;&gt; 0,D7 &lt;&gt; 0,C7 &lt;&gt; 0),(EXP(LN(D7/C7)/(D$5-C$5))-1)*100,0)</f>
        <v>1.685702943490619</v>
      </c>
      <c r="D59" s="44">
        <f>IF(AND(E$5-D$5 &lt;&gt; 0,E7 &lt;&gt; 0,D7 &lt;&gt; 0),(EXP(LN(E7/D7)/(E$5-D$5))-1)*100,0)</f>
        <v>0.72014249768261873</v>
      </c>
      <c r="E59" s="44">
        <f>IF(AND(F$5-E$5 &lt;&gt; 0,F7 &lt;&gt; 0,E7 &lt;&gt; 0),(EXP(LN(F7/E7)/(F$5-E$5))-1)*100,0)</f>
        <v>1.2448617969744058</v>
      </c>
      <c r="F59" s="44">
        <f>IF(AND(F$5-D$5 &lt;&gt; 0,F7 &lt;&gt; 0,D7 &lt;&gt; 0),(EXP(LN(F7/D7)/(F$5-D$5))-1)*100,0)</f>
        <v>1.0696523297428762</v>
      </c>
      <c r="H59" s="44">
        <f>(B7/B$51)*100</f>
        <v>10.825928063158093</v>
      </c>
      <c r="I59" s="44">
        <f>(C7/C$51)*100</f>
        <v>11.643090470131751</v>
      </c>
      <c r="J59" s="44">
        <f>(D7/D$51)*100</f>
        <v>11.914587129781662</v>
      </c>
      <c r="K59" s="44">
        <f>(E7/E$51)*100</f>
        <v>11.922865501516352</v>
      </c>
      <c r="L59" s="44">
        <f>(F7/F$51)*100</f>
        <v>12.833225545913516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4.9635681751770688</v>
      </c>
      <c r="C60" s="44">
        <f t="shared" si="32"/>
        <v>2.07151753929955</v>
      </c>
      <c r="D60" s="44">
        <f t="shared" si="32"/>
        <v>-1.0951408877941771</v>
      </c>
      <c r="E60" s="44">
        <f t="shared" si="32"/>
        <v>1.0720911384453524</v>
      </c>
      <c r="F60" s="44">
        <f>IF(AND(F$5-D$5 &lt;&gt; 0,F8 &lt;&gt; 0,D8 &lt;&gt; 0),(EXP(LN(F8/D8)/(F$5-D$5))-1)*100,0)</f>
        <v>0.3444546453748254</v>
      </c>
      <c r="H60" s="44">
        <f t="shared" ref="H60:L60" si="33">(B8/B$51)*100</f>
        <v>7.384078098516067</v>
      </c>
      <c r="I60" s="44">
        <f t="shared" si="33"/>
        <v>8.1952269751139681</v>
      </c>
      <c r="J60" s="44">
        <f t="shared" si="33"/>
        <v>8.4181447317932179</v>
      </c>
      <c r="K60" s="44">
        <f t="shared" si="33"/>
        <v>7.6917386799133265</v>
      </c>
      <c r="L60" s="44">
        <f t="shared" si="33"/>
        <v>8.1388359749837598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2.3085528767624153</v>
      </c>
      <c r="C61" s="44">
        <f>IF(AND(D$5-C$5 &lt;&gt; 0,D9 &lt;&gt; 0,C9 &lt;&gt; 0),(EXP(LN(D9/C9)/(D$5-C$5))-1)*100,0)</f>
        <v>0.76866020454957606</v>
      </c>
      <c r="D61" s="44">
        <f t="shared" si="34"/>
        <v>4.6217391384935969</v>
      </c>
      <c r="E61" s="44">
        <f t="shared" si="34"/>
        <v>1.5523042482384453</v>
      </c>
      <c r="F61" s="44">
        <f>IF(AND(F$5-D$5 &lt;&gt; 0,F9 &lt;&gt; 0,D9 &lt;&gt; 0),(EXP(LN(F9/D9)/(F$5-D$5))-1)*100,0)</f>
        <v>2.5653106519142099</v>
      </c>
      <c r="H61" s="44">
        <f t="shared" ref="H61:L61" si="35">(B9/B$51)*100</f>
        <v>3.4418499646420271</v>
      </c>
      <c r="I61" s="44">
        <f t="shared" si="35"/>
        <v>3.4478634950177818</v>
      </c>
      <c r="J61" s="44">
        <f t="shared" si="35"/>
        <v>3.496442397988444</v>
      </c>
      <c r="K61" s="44">
        <f t="shared" si="35"/>
        <v>4.2311268216030244</v>
      </c>
      <c r="L61" s="44">
        <f t="shared" si="35"/>
        <v>4.6943895709297534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4.2856951161618806</v>
      </c>
      <c r="C63" s="44">
        <f t="shared" si="36"/>
        <v>3.6834611957099028</v>
      </c>
      <c r="D63" s="44">
        <f t="shared" si="36"/>
        <v>1.6333275882307596</v>
      </c>
      <c r="E63" s="44">
        <f t="shared" si="36"/>
        <v>1.1118163125026115</v>
      </c>
      <c r="F63" s="44">
        <f>IF(AND(F$5-D$5 &lt;&gt; 0,F11 &lt;&gt; 0,D11 &lt;&gt; 0),(EXP(LN(F11/D11)/(F$5-D$5))-1)*100,0)</f>
        <v>1.2853553874149437</v>
      </c>
      <c r="H63" s="44">
        <f>(B11/B$51)*100</f>
        <v>19.998811848925058</v>
      </c>
      <c r="I63" s="44">
        <f>(C11/C$51)*100</f>
        <v>21.627858375171613</v>
      </c>
      <c r="J63" s="44">
        <f>(D11/D$51)*100</f>
        <v>22.567000256996756</v>
      </c>
      <c r="K63" s="44">
        <f>(E11/E$51)*100</f>
        <v>23.625148603614178</v>
      </c>
      <c r="L63" s="44">
        <f>(F11/F$51)*100</f>
        <v>25.09683359057091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3.7940292002144105</v>
      </c>
      <c r="C64" s="44">
        <f t="shared" si="36"/>
        <v>3.0774042514871258</v>
      </c>
      <c r="D64" s="49">
        <f t="shared" si="36"/>
        <v>1.2837581858456515</v>
      </c>
      <c r="E64" s="49">
        <f t="shared" si="36"/>
        <v>1.1237410378594159</v>
      </c>
      <c r="F64" s="44">
        <f>IF(AND(F$5-D$5 &lt;&gt; 0,F12 &lt;&gt; 0,D12 &lt;&gt; 0),(EXP(LN(F12/D12)/(F$5-D$5))-1)*100,0)</f>
        <v>1.17705197751099</v>
      </c>
      <c r="H64" s="40">
        <f t="shared" ref="H64:L67" si="37">(B12/B$11)*100</f>
        <v>34.866275658835256</v>
      </c>
      <c r="I64" s="40">
        <f t="shared" si="37"/>
        <v>34.21338805741447</v>
      </c>
      <c r="J64" s="40">
        <f t="shared" si="37"/>
        <v>34.013401857316019</v>
      </c>
      <c r="K64" s="40">
        <f t="shared" si="37"/>
        <v>33.432463807883721</v>
      </c>
      <c r="L64" s="40">
        <f t="shared" si="37"/>
        <v>33.471913657621364</v>
      </c>
    </row>
    <row r="65" spans="1:12" x14ac:dyDescent="0.2">
      <c r="A65" t="str">
        <f>A13</f>
        <v>22 Health professionals</v>
      </c>
      <c r="B65" s="49">
        <f t="shared" si="36"/>
        <v>5.9177139007119406</v>
      </c>
      <c r="C65" s="44">
        <f t="shared" si="36"/>
        <v>-2.1453962952235672</v>
      </c>
      <c r="D65" s="49">
        <f t="shared" si="36"/>
        <v>1.486114418401896</v>
      </c>
      <c r="E65" s="49">
        <f t="shared" si="36"/>
        <v>1.032618946747843</v>
      </c>
      <c r="F65" s="44">
        <f>IF(AND(F$5-D$5 &lt;&gt; 0,F13 &lt;&gt; 0,D13 &lt;&gt; 0),(EXP(LN(F13/D13)/(F$5-D$5))-1)*100,0)</f>
        <v>1.1835584927488707</v>
      </c>
      <c r="H65" s="40">
        <f t="shared" si="37"/>
        <v>14.561343337709282</v>
      </c>
      <c r="I65" s="40">
        <f t="shared" si="37"/>
        <v>15.494475335302422</v>
      </c>
      <c r="J65" s="40">
        <f t="shared" si="37"/>
        <v>14.623409809665839</v>
      </c>
      <c r="K65" s="40">
        <f t="shared" si="37"/>
        <v>14.517808076323321</v>
      </c>
      <c r="L65" s="40">
        <f t="shared" si="37"/>
        <v>14.404495106901184</v>
      </c>
    </row>
    <row r="66" spans="1:12" x14ac:dyDescent="0.2">
      <c r="A66" t="str">
        <f>A14</f>
        <v>23 Teaching and other educational professionals</v>
      </c>
      <c r="B66" s="49">
        <f t="shared" si="36"/>
        <v>3.3155934205659765</v>
      </c>
      <c r="C66" s="44">
        <f t="shared" si="36"/>
        <v>3.9678212864117546</v>
      </c>
      <c r="D66" s="49">
        <f t="shared" si="36"/>
        <v>0.828864759567427</v>
      </c>
      <c r="E66" s="49">
        <f t="shared" si="36"/>
        <v>0.83747927766228969</v>
      </c>
      <c r="F66" s="44">
        <f>IF(AND(F$5-D$5 &lt;&gt; 0,F14 &lt;&gt; 0,D14 &lt;&gt; 0),(EXP(LN(F14/D14)/(F$5-D$5))-1)*100,0)</f>
        <v>0.8346076898561261</v>
      </c>
      <c r="H66" s="40">
        <f t="shared" si="37"/>
        <v>19.809987687598134</v>
      </c>
      <c r="I66" s="40">
        <f t="shared" si="37"/>
        <v>19.083091937043328</v>
      </c>
      <c r="J66" s="40">
        <f t="shared" si="37"/>
        <v>19.135428825603082</v>
      </c>
      <c r="K66" s="40">
        <f t="shared" si="37"/>
        <v>18.390005581146482</v>
      </c>
      <c r="L66" s="40">
        <f t="shared" si="37"/>
        <v>17.897095247741721</v>
      </c>
    </row>
    <row r="67" spans="1:12" x14ac:dyDescent="0.2">
      <c r="A67" t="str">
        <f>A15</f>
        <v>24 Business, media and public service professionals</v>
      </c>
      <c r="B67" s="49">
        <f t="shared" si="36"/>
        <v>4.6621926412074632</v>
      </c>
      <c r="C67" s="44">
        <f t="shared" si="36"/>
        <v>7.0678608595188042</v>
      </c>
      <c r="D67" s="49">
        <f t="shared" si="36"/>
        <v>2.5208571610312314</v>
      </c>
      <c r="E67" s="49">
        <f t="shared" si="36"/>
        <v>1.2807952312474002</v>
      </c>
      <c r="F67" s="44">
        <f>IF(AND(F$5-D$5 &lt;&gt; 0,F15 &lt;&gt; 0,D15 &lt;&gt; 0),(EXP(LN(F15/D15)/(F$5-D$5))-1)*100,0)</f>
        <v>1.6924735822432924</v>
      </c>
      <c r="H67" s="40">
        <f t="shared" si="37"/>
        <v>30.762393315857338</v>
      </c>
      <c r="I67" s="40">
        <f t="shared" si="37"/>
        <v>31.209044670239784</v>
      </c>
      <c r="J67" s="40">
        <f t="shared" si="37"/>
        <v>32.227759507415058</v>
      </c>
      <c r="K67" s="40">
        <f t="shared" si="37"/>
        <v>33.659722534646484</v>
      </c>
      <c r="L67" s="40">
        <f t="shared" si="37"/>
        <v>34.226495987735731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2.8046735642933918</v>
      </c>
      <c r="C69" s="44">
        <f t="shared" si="39"/>
        <v>6.2640414968457403</v>
      </c>
      <c r="D69" s="44">
        <f t="shared" si="39"/>
        <v>-0.37143920176196943</v>
      </c>
      <c r="E69" s="44">
        <f t="shared" si="39"/>
        <v>0.87592034577561595</v>
      </c>
      <c r="F69" s="44">
        <f t="shared" ref="F69:F74" si="40">IF(AND(F$5-D$5 &lt;&gt; 0,F17 &lt;&gt; 0,D17 &lt;&gt; 0),(EXP(LN(F17/D17)/(F$5-D$5))-1)*100,0)</f>
        <v>0.45840818606925904</v>
      </c>
      <c r="H69" s="44">
        <f>(B17/B$51)*100</f>
        <v>12.549951605988795</v>
      </c>
      <c r="I69" s="44">
        <f>(C17/C$51)*100</f>
        <v>12.817515348552439</v>
      </c>
      <c r="J69" s="44">
        <f>(D17/D$51)*100</f>
        <v>13.706955589866975</v>
      </c>
      <c r="K69" s="44">
        <f>(E17/E$51)*100</f>
        <v>12.989136439537113</v>
      </c>
      <c r="L69" s="44">
        <f>(F17/F$51)*100</f>
        <v>13.479712907660254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4.5303699332271963</v>
      </c>
      <c r="C70" s="44">
        <f t="shared" si="39"/>
        <v>9.210141466288313</v>
      </c>
      <c r="D70" s="49">
        <f t="shared" si="39"/>
        <v>-2.1188417948818206</v>
      </c>
      <c r="E70" s="49">
        <f t="shared" si="39"/>
        <v>0.9091574687168924</v>
      </c>
      <c r="F70" s="44">
        <f t="shared" si="40"/>
        <v>-0.11044311117323069</v>
      </c>
      <c r="H70" s="40">
        <f t="shared" ref="H70:L74" si="41">(B18/B$17)*100</f>
        <v>14.904521744296012</v>
      </c>
      <c r="I70" s="40">
        <f t="shared" si="41"/>
        <v>15.930762416480112</v>
      </c>
      <c r="J70" s="40">
        <f t="shared" si="41"/>
        <v>16.372432223192501</v>
      </c>
      <c r="K70" s="40">
        <f t="shared" si="41"/>
        <v>14.986127248454514</v>
      </c>
      <c r="L70" s="40">
        <f t="shared" si="41"/>
        <v>15.035577594942175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5.3136050073602892</v>
      </c>
      <c r="C71" s="44">
        <f t="shared" si="39"/>
        <v>1.3196603685450503</v>
      </c>
      <c r="D71" s="49">
        <f t="shared" si="39"/>
        <v>0.1665207382982592</v>
      </c>
      <c r="E71" s="49">
        <f t="shared" si="39"/>
        <v>1.056802593910966</v>
      </c>
      <c r="F71" s="44">
        <f t="shared" si="40"/>
        <v>0.75916622594414118</v>
      </c>
      <c r="H71" s="40">
        <f t="shared" si="41"/>
        <v>9.979210858914259</v>
      </c>
      <c r="I71" s="40">
        <f t="shared" si="41"/>
        <v>10.989620196553494</v>
      </c>
      <c r="J71" s="40">
        <f t="shared" si="41"/>
        <v>10.478281930648709</v>
      </c>
      <c r="K71" s="40">
        <f t="shared" si="41"/>
        <v>10.764249130209125</v>
      </c>
      <c r="L71" s="40">
        <f t="shared" si="41"/>
        <v>10.95882954346507</v>
      </c>
    </row>
    <row r="72" spans="1:12" x14ac:dyDescent="0.2">
      <c r="A72" t="str">
        <f t="shared" si="38"/>
        <v>33 Protective service occupations</v>
      </c>
      <c r="B72" s="49">
        <f t="shared" si="39"/>
        <v>-0.92094567601997968</v>
      </c>
      <c r="C72" s="44">
        <f t="shared" si="39"/>
        <v>7.8907922685437892</v>
      </c>
      <c r="D72" s="49">
        <f t="shared" si="39"/>
        <v>4.5011557444951888</v>
      </c>
      <c r="E72" s="49">
        <f t="shared" si="39"/>
        <v>1.8336487813656266</v>
      </c>
      <c r="F72" s="44">
        <f t="shared" si="40"/>
        <v>2.7151649646134812</v>
      </c>
      <c r="H72" s="40">
        <f t="shared" si="41"/>
        <v>7.4655050469626962</v>
      </c>
      <c r="I72" s="40">
        <f t="shared" si="41"/>
        <v>6.4407311439581658</v>
      </c>
      <c r="J72" s="40">
        <f t="shared" si="41"/>
        <v>6.5393295429193463</v>
      </c>
      <c r="K72" s="40">
        <f t="shared" si="41"/>
        <v>8.3027011939087139</v>
      </c>
      <c r="L72" s="40">
        <f t="shared" si="41"/>
        <v>9.1255145000097073</v>
      </c>
    </row>
    <row r="73" spans="1:12" x14ac:dyDescent="0.2">
      <c r="A73" t="str">
        <f t="shared" si="38"/>
        <v>34 Culture, media and sports occupations</v>
      </c>
      <c r="B73" s="49">
        <f t="shared" si="39"/>
        <v>1.2931851783928971</v>
      </c>
      <c r="C73" s="44">
        <f t="shared" si="39"/>
        <v>16.531336844172984</v>
      </c>
      <c r="D73" s="49">
        <f t="shared" si="39"/>
        <v>-0.74956614822051515</v>
      </c>
      <c r="E73" s="49">
        <f t="shared" si="39"/>
        <v>1.034581494584863</v>
      </c>
      <c r="F73" s="44">
        <f t="shared" si="40"/>
        <v>0.43633020842930303</v>
      </c>
      <c r="H73" s="40">
        <f t="shared" si="41"/>
        <v>17.650534510023792</v>
      </c>
      <c r="I73" s="40">
        <f t="shared" si="41"/>
        <v>16.63517366923497</v>
      </c>
      <c r="J73" s="40">
        <f t="shared" si="41"/>
        <v>18.242474114524232</v>
      </c>
      <c r="K73" s="40">
        <f t="shared" si="41"/>
        <v>17.898907537504488</v>
      </c>
      <c r="L73" s="40">
        <f t="shared" si="41"/>
        <v>18.182428679489149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2.8064647440098733</v>
      </c>
      <c r="C74" s="44">
        <f t="shared" si="39"/>
        <v>2.7868506126752068</v>
      </c>
      <c r="D74" s="49">
        <f t="shared" si="39"/>
        <v>-0.50339765950003779</v>
      </c>
      <c r="E74" s="49">
        <f t="shared" si="39"/>
        <v>0.588762997522152</v>
      </c>
      <c r="F74" s="44">
        <f t="shared" si="40"/>
        <v>0.22338384702029757</v>
      </c>
      <c r="H74" s="40">
        <f t="shared" si="41"/>
        <v>50.000227839803244</v>
      </c>
      <c r="I74" s="40">
        <f t="shared" si="41"/>
        <v>50.003712573773264</v>
      </c>
      <c r="J74" s="40">
        <f t="shared" si="41"/>
        <v>48.367482188715215</v>
      </c>
      <c r="K74" s="40">
        <f t="shared" si="41"/>
        <v>48.048014889923159</v>
      </c>
      <c r="L74" s="40">
        <f t="shared" si="41"/>
        <v>46.697649682093896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0.31743961520078745</v>
      </c>
      <c r="C76" s="44">
        <f t="shared" si="42"/>
        <v>0.51727509437418107</v>
      </c>
      <c r="D76" s="44">
        <f t="shared" si="42"/>
        <v>-0.98139224087979704</v>
      </c>
      <c r="E76" s="44">
        <f t="shared" si="42"/>
        <v>-1.0221426049635052</v>
      </c>
      <c r="F76" s="44">
        <f>IF(AND(F$5-D$5 &lt;&gt; 0,F24 &lt;&gt; 0,D24 &lt;&gt; 0),(EXP(LN(F24/D24)/(F$5-D$5))-1)*100,0)</f>
        <v>-1.0085610139994206</v>
      </c>
      <c r="H76" s="44">
        <f>(B24/B$51)*100</f>
        <v>11.125715694181642</v>
      </c>
      <c r="I76" s="44">
        <f>(C24/C$51)*100</f>
        <v>10.302534465107096</v>
      </c>
      <c r="J76" s="44">
        <f>(D24/D$51)*100</f>
        <v>10.421629109194509</v>
      </c>
      <c r="K76" s="44">
        <f>(E24/E$51)*100</f>
        <v>9.5772247948102009</v>
      </c>
      <c r="L76" s="44">
        <f>(F24/F$51)*100</f>
        <v>8.2195005205557621</v>
      </c>
    </row>
    <row r="77" spans="1:12" x14ac:dyDescent="0.2">
      <c r="A77" t="str">
        <f>A25</f>
        <v>41 Administrative occupations</v>
      </c>
      <c r="B77" s="49">
        <f t="shared" si="42"/>
        <v>0.58024168604766668</v>
      </c>
      <c r="C77" s="44">
        <f t="shared" si="42"/>
        <v>1.9232052825667312</v>
      </c>
      <c r="D77" s="49">
        <f t="shared" si="42"/>
        <v>-1.4552604841046701</v>
      </c>
      <c r="E77" s="49">
        <f t="shared" si="42"/>
        <v>-0.51457952989695244</v>
      </c>
      <c r="F77" s="44">
        <f>IF(AND(F$5-D$5 &lt;&gt; 0,F25 &lt;&gt; 0,D25 &lt;&gt; 0),(EXP(LN(F25/D25)/(F$5-D$5))-1)*100,0)</f>
        <v>-0.82913335867318416</v>
      </c>
      <c r="H77" s="40">
        <f t="shared" ref="H77:L78" si="43">(B25/B$24)*100</f>
        <v>77.314279989540196</v>
      </c>
      <c r="I77" s="40">
        <f t="shared" si="43"/>
        <v>78.127631471651469</v>
      </c>
      <c r="J77" s="40">
        <f t="shared" si="43"/>
        <v>79.220398814527087</v>
      </c>
      <c r="K77" s="40">
        <f t="shared" si="43"/>
        <v>77.342850711249341</v>
      </c>
      <c r="L77" s="40">
        <f t="shared" si="43"/>
        <v>81.401815438519634</v>
      </c>
    </row>
    <row r="78" spans="1:12" x14ac:dyDescent="0.2">
      <c r="A78" t="str">
        <f>A26</f>
        <v>42 Secretarial and related occupations</v>
      </c>
      <c r="B78" s="49">
        <f t="shared" si="42"/>
        <v>-0.59407956142726315</v>
      </c>
      <c r="C78" s="44">
        <f t="shared" si="42"/>
        <v>-4.5046773967615028</v>
      </c>
      <c r="D78" s="49">
        <f t="shared" si="42"/>
        <v>0.74660669234594135</v>
      </c>
      <c r="E78" s="49">
        <f t="shared" si="42"/>
        <v>-2.9569188749615227</v>
      </c>
      <c r="F78" s="44">
        <f>IF(AND(F$5-D$5 &lt;&gt; 0,F26 &lt;&gt; 0,D26 &lt;&gt; 0),(EXP(LN(F26/D26)/(F$5-D$5))-1)*100,0)</f>
        <v>-1.7377901079653313</v>
      </c>
      <c r="H78" s="40">
        <f t="shared" si="43"/>
        <v>22.685720010459811</v>
      </c>
      <c r="I78" s="40">
        <f t="shared" si="43"/>
        <v>21.872368528348535</v>
      </c>
      <c r="J78" s="40">
        <f t="shared" si="43"/>
        <v>20.779601185472909</v>
      </c>
      <c r="K78" s="40">
        <f t="shared" si="43"/>
        <v>22.657149288750659</v>
      </c>
      <c r="L78" s="40">
        <f t="shared" si="43"/>
        <v>18.59818456148037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-0.95858756640202492</v>
      </c>
      <c r="C80" s="44">
        <f t="shared" si="44"/>
        <v>-6.907558140451231</v>
      </c>
      <c r="D80" s="44">
        <f t="shared" si="44"/>
        <v>0.98219262030829757</v>
      </c>
      <c r="E80" s="44">
        <f t="shared" si="44"/>
        <v>-3.4780187579075417E-2</v>
      </c>
      <c r="F80" s="44">
        <f>IF(AND(F$5-D$5 &lt;&gt; 0,F28 &lt;&gt; 0,D28 &lt;&gt; 0),(EXP(LN(F28/D28)/(F$5-D$5))-1)*100,0)</f>
        <v>0.30306765331804542</v>
      </c>
      <c r="H80" s="44">
        <f>(B28/B$51)*100</f>
        <v>10.088269630989537</v>
      </c>
      <c r="I80" s="44">
        <f>(C28/C$51)*100</f>
        <v>8.8755309638203279</v>
      </c>
      <c r="J80" s="44">
        <f>(D28/D$51)*100</f>
        <v>8.314949117288144</v>
      </c>
      <c r="K80" s="44">
        <f>(E28/E$51)*100</f>
        <v>8.4295340037288646</v>
      </c>
      <c r="L80" s="44">
        <f>(F28/F$51)*100</f>
        <v>7.9894720765084317</v>
      </c>
    </row>
    <row r="81" spans="1:12" x14ac:dyDescent="0.2">
      <c r="A81" t="str">
        <f>A29</f>
        <v>51 Skilled agricultural and related trades</v>
      </c>
      <c r="B81" s="49">
        <f t="shared" si="44"/>
        <v>3.3448461263414941</v>
      </c>
      <c r="C81" s="44">
        <f t="shared" si="44"/>
        <v>-22.635104393040173</v>
      </c>
      <c r="D81" s="49">
        <f t="shared" si="44"/>
        <v>1.5093029970675076</v>
      </c>
      <c r="E81" s="49">
        <f t="shared" si="44"/>
        <v>1.8690820862373947</v>
      </c>
      <c r="F81" s="44">
        <f>IF(AND(F$5-D$5 &lt;&gt; 0,F29 &lt;&gt; 0,D29 &lt;&gt; 0),(EXP(LN(F29/D29)/(F$5-D$5))-1)*100,0)</f>
        <v>1.7490142610369519</v>
      </c>
      <c r="H81" s="40">
        <f t="shared" ref="H81:L84" si="45">(B29/B$28)*100</f>
        <v>8.8816979039415447</v>
      </c>
      <c r="I81" s="40">
        <f t="shared" si="45"/>
        <v>10.528923937307724</v>
      </c>
      <c r="J81" s="40">
        <f t="shared" si="45"/>
        <v>8.7501099443969501</v>
      </c>
      <c r="K81" s="40">
        <f t="shared" si="45"/>
        <v>8.9808771835876389</v>
      </c>
      <c r="L81" s="40">
        <f t="shared" si="45"/>
        <v>10.845596255551252</v>
      </c>
    </row>
    <row r="82" spans="1:12" x14ac:dyDescent="0.2">
      <c r="A82" t="str">
        <f>A30</f>
        <v>52 Skilled metal, electrical and electronic trades</v>
      </c>
      <c r="B82" s="49">
        <f t="shared" si="44"/>
        <v>1.9500582687714818E-2</v>
      </c>
      <c r="C82" s="44">
        <f t="shared" si="44"/>
        <v>-11.236725180023788</v>
      </c>
      <c r="D82" s="49">
        <f t="shared" si="44"/>
        <v>0.69270991262910808</v>
      </c>
      <c r="E82" s="49">
        <f t="shared" si="44"/>
        <v>-0.19498833105996427</v>
      </c>
      <c r="F82" s="44">
        <f>IF(AND(F$5-D$5 &lt;&gt; 0,F30 &lt;&gt; 0,D30 &lt;&gt; 0),(EXP(LN(F30/D30)/(F$5-D$5))-1)*100,0)</f>
        <v>0.1000381176189169</v>
      </c>
      <c r="H82" s="40">
        <f t="shared" si="45"/>
        <v>37.952359820043654</v>
      </c>
      <c r="I82" s="40">
        <f t="shared" si="45"/>
        <v>39.473915834573134</v>
      </c>
      <c r="J82" s="40">
        <f t="shared" si="45"/>
        <v>37.638222496420923</v>
      </c>
      <c r="K82" s="40">
        <f t="shared" si="45"/>
        <v>37.101824701046581</v>
      </c>
      <c r="L82" s="40">
        <f t="shared" si="45"/>
        <v>36.511486414543917</v>
      </c>
    </row>
    <row r="83" spans="1:12" x14ac:dyDescent="0.2">
      <c r="A83" t="str">
        <f>A31</f>
        <v>53 Skilled construction and building trades</v>
      </c>
      <c r="B83" s="49">
        <f t="shared" si="44"/>
        <v>-2.4287813965422456</v>
      </c>
      <c r="C83" s="44">
        <f t="shared" si="44"/>
        <v>1.1857614358374402</v>
      </c>
      <c r="D83" s="49">
        <f t="shared" si="44"/>
        <v>1.5303920874814247</v>
      </c>
      <c r="E83" s="49">
        <f t="shared" si="44"/>
        <v>-0.73693457761917491</v>
      </c>
      <c r="F83" s="44">
        <f>IF(AND(F$5-D$5 &lt;&gt; 0,F31 &lt;&gt; 0,D31 &lt;&gt; 0),(EXP(LN(F31/D31)/(F$5-D$5))-1)*100,0)</f>
        <v>1.3158532595936023E-2</v>
      </c>
      <c r="H83" s="40">
        <f t="shared" si="45"/>
        <v>31.615685333381986</v>
      </c>
      <c r="I83" s="40">
        <f t="shared" si="45"/>
        <v>29.779830119554575</v>
      </c>
      <c r="J83" s="40">
        <f t="shared" si="45"/>
        <v>32.368844622458823</v>
      </c>
      <c r="K83" s="40">
        <f t="shared" si="45"/>
        <v>33.257035439795011</v>
      </c>
      <c r="L83" s="40">
        <f t="shared" si="45"/>
        <v>30.993534714215798</v>
      </c>
    </row>
    <row r="84" spans="1:12" x14ac:dyDescent="0.2">
      <c r="A84" t="str">
        <f>A32</f>
        <v>54 Textiles, printing and other skilled trades</v>
      </c>
      <c r="B84" s="49">
        <f t="shared" si="44"/>
        <v>-2.5269259886647855</v>
      </c>
      <c r="C84" s="44">
        <f t="shared" si="44"/>
        <v>-2.1855878817616303</v>
      </c>
      <c r="D84" s="49">
        <f t="shared" si="44"/>
        <v>0.42215069111903869</v>
      </c>
      <c r="E84" s="49">
        <f t="shared" si="44"/>
        <v>0.43379955695430628</v>
      </c>
      <c r="F84" s="44">
        <f>IF(AND(F$5-D$5 &lt;&gt; 0,F32 &lt;&gt; 0,D32 &lt;&gt; 0),(EXP(LN(F32/D32)/(F$5-D$5))-1)*100,0)</f>
        <v>0.42991645154402125</v>
      </c>
      <c r="H84" s="40">
        <f t="shared" si="45"/>
        <v>21.550256942632824</v>
      </c>
      <c r="I84" s="40">
        <f t="shared" si="45"/>
        <v>20.217330108564568</v>
      </c>
      <c r="J84" s="40">
        <f t="shared" si="45"/>
        <v>21.242822936723311</v>
      </c>
      <c r="K84" s="40">
        <f t="shared" si="45"/>
        <v>20.660262675570763</v>
      </c>
      <c r="L84" s="40">
        <f t="shared" si="45"/>
        <v>21.649382615689035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3.3543197782538225</v>
      </c>
      <c r="C86" s="44">
        <f t="shared" si="46"/>
        <v>-1.9797565983814658</v>
      </c>
      <c r="D86" s="44">
        <f t="shared" si="46"/>
        <v>1.2587170861131147</v>
      </c>
      <c r="E86" s="44">
        <f t="shared" si="46"/>
        <v>0.87536060152266781</v>
      </c>
      <c r="F86" s="44">
        <f>IF(AND(F$5-D$5 &lt;&gt; 0,F34 &lt;&gt; 0,D34 &lt;&gt; 0),(EXP(LN(F34/D34)/(F$5-D$5))-1)*100,0)</f>
        <v>1.0029845629415002</v>
      </c>
      <c r="H86" s="44">
        <f>(B34/B$51)*100</f>
        <v>8.3518686841272256</v>
      </c>
      <c r="I86" s="44">
        <f>(C34/C$51)*100</f>
        <v>8.7138193247293199</v>
      </c>
      <c r="J86" s="44">
        <f>(D34/D$51)*100</f>
        <v>8.595579427411538</v>
      </c>
      <c r="K86" s="44">
        <f>(E34/E$51)*100</f>
        <v>8.833997071929975</v>
      </c>
      <c r="L86" s="44">
        <f>(F34/F$51)*100</f>
        <v>9.1671326675601428</v>
      </c>
    </row>
    <row r="87" spans="1:12" x14ac:dyDescent="0.2">
      <c r="A87" t="str">
        <f>A35</f>
        <v>61 Caring personal service occupations</v>
      </c>
      <c r="B87" s="49">
        <f t="shared" si="46"/>
        <v>3.2275665274790866</v>
      </c>
      <c r="C87" s="44">
        <f t="shared" si="46"/>
        <v>-3.5118778471003087</v>
      </c>
      <c r="D87" s="49">
        <f t="shared" si="46"/>
        <v>1.6077336375042828</v>
      </c>
      <c r="E87" s="49">
        <f t="shared" si="46"/>
        <v>1.0980749450139271</v>
      </c>
      <c r="F87" s="44">
        <f>IF(AND(F$5-D$5 &lt;&gt; 0,F35 &lt;&gt; 0,D35 &lt;&gt; 0),(EXP(LN(F35/D35)/(F$5-D$5))-1)*100,0)</f>
        <v>1.2676764941560448</v>
      </c>
      <c r="H87" s="40">
        <f t="shared" ref="H87:L89" si="47">(B35/B$34)*100</f>
        <v>73.125526352955106</v>
      </c>
      <c r="I87" s="40">
        <f t="shared" si="47"/>
        <v>72.767462514435749</v>
      </c>
      <c r="J87" s="40">
        <f t="shared" si="47"/>
        <v>71.63005893671847</v>
      </c>
      <c r="K87" s="40">
        <f t="shared" si="47"/>
        <v>72.873063561474638</v>
      </c>
      <c r="L87" s="40">
        <f t="shared" si="47"/>
        <v>74.498046721307645</v>
      </c>
    </row>
    <row r="88" spans="1:12" x14ac:dyDescent="0.2">
      <c r="A88" t="str">
        <f>A36</f>
        <v>62 Leisure, travel and related personal service occupations</v>
      </c>
      <c r="B88" s="49">
        <f t="shared" si="46"/>
        <v>4.0086585500385352</v>
      </c>
      <c r="C88" s="44">
        <f t="shared" si="46"/>
        <v>1.0395200383725101</v>
      </c>
      <c r="D88" s="49">
        <f t="shared" si="46"/>
        <v>0.56587633815732286</v>
      </c>
      <c r="E88" s="49">
        <f t="shared" si="46"/>
        <v>0.22804447682813755</v>
      </c>
      <c r="F88" s="44">
        <f>IF(AND(F$5-D$5 &lt;&gt; 0,F36 &lt;&gt; 0,D36 &lt;&gt; 0),(EXP(LN(F36/D36)/(F$5-D$5))-1)*100,0)</f>
        <v>0.34052881067401231</v>
      </c>
      <c r="H88" s="40">
        <f t="shared" si="47"/>
        <v>25.668510432833369</v>
      </c>
      <c r="I88" s="40">
        <f t="shared" si="47"/>
        <v>26.324741495455118</v>
      </c>
      <c r="J88" s="40">
        <f t="shared" si="47"/>
        <v>27.135611517886655</v>
      </c>
      <c r="K88" s="40">
        <f t="shared" si="47"/>
        <v>26.219881324177102</v>
      </c>
      <c r="L88" s="40">
        <f t="shared" si="47"/>
        <v>24.585117590098946</v>
      </c>
    </row>
    <row r="89" spans="1:12" x14ac:dyDescent="0.2">
      <c r="A89" t="str">
        <f>A37</f>
        <v>63 Community and civil enforcement occupations</v>
      </c>
      <c r="B89" s="49">
        <f t="shared" si="46"/>
        <v>-3.7297315395455555</v>
      </c>
      <c r="C89" s="44">
        <f t="shared" si="46"/>
        <v>33.278053434526896</v>
      </c>
      <c r="D89" s="49">
        <f t="shared" si="46"/>
        <v>-4.7921120449653243</v>
      </c>
      <c r="E89" s="49">
        <f t="shared" si="46"/>
        <v>0.98360805593706857</v>
      </c>
      <c r="F89" s="44">
        <f>IF(AND(F$5-D$5 &lt;&gt; 0,F37 &lt;&gt; 0,D37 &lt;&gt; 0),(EXP(LN(F37/D37)/(F$5-D$5))-1)*100,0)</f>
        <v>-0.97954914033793195</v>
      </c>
      <c r="H89" s="40">
        <f t="shared" si="47"/>
        <v>1.2059632142115193</v>
      </c>
      <c r="I89" s="40">
        <f t="shared" si="47"/>
        <v>0.9077959901091347</v>
      </c>
      <c r="J89" s="40">
        <f t="shared" si="47"/>
        <v>1.2343295453948719</v>
      </c>
      <c r="K89" s="40">
        <f t="shared" si="47"/>
        <v>0.90705511434826658</v>
      </c>
      <c r="L89" s="40">
        <f t="shared" si="47"/>
        <v>0.91683568859341147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-0.68276998710841141</v>
      </c>
      <c r="C91" s="44">
        <f t="shared" si="48"/>
        <v>-0.54955858935437085</v>
      </c>
      <c r="D91" s="44">
        <f t="shared" si="48"/>
        <v>0.11052828579785068</v>
      </c>
      <c r="E91" s="44">
        <f t="shared" si="48"/>
        <v>2.4028284612009898E-2</v>
      </c>
      <c r="F91" s="44">
        <f t="shared" ref="F91:F93" si="49">IF(AND(F$5-D$5 &lt;&gt; 0,F39 &lt;&gt; 0,D39 &lt;&gt; 0),(EXP(LN(F39/D39)/(F$5-D$5))-1)*100,0)</f>
        <v>5.2853310717360102E-2</v>
      </c>
      <c r="H91" s="44">
        <f>(B39/B$51)*100</f>
        <v>8.9315020212645564</v>
      </c>
      <c r="I91" s="44">
        <f>(C39/C$51)*100</f>
        <v>7.9457199856288376</v>
      </c>
      <c r="J91" s="44">
        <f>(D39/D$51)*100</f>
        <v>7.952264220441589</v>
      </c>
      <c r="K91" s="44">
        <f>(E39/E$51)*100</f>
        <v>7.7198623530565547</v>
      </c>
      <c r="L91" s="44">
        <f>(F39/F$51)*100</f>
        <v>7.3600070448831794</v>
      </c>
    </row>
    <row r="92" spans="1:12" s="30" customFormat="1" x14ac:dyDescent="0.2">
      <c r="A92" t="str">
        <f>A40</f>
        <v>71 Sales occupations</v>
      </c>
      <c r="B92" s="49">
        <f t="shared" si="48"/>
        <v>-1.6820171496685021</v>
      </c>
      <c r="C92" s="44">
        <f t="shared" si="48"/>
        <v>-1.1430306925233058</v>
      </c>
      <c r="D92" s="49">
        <f t="shared" si="48"/>
        <v>-1.4299694991400047</v>
      </c>
      <c r="E92" s="49">
        <f t="shared" si="48"/>
        <v>-0.57502813478266246</v>
      </c>
      <c r="F92" s="44">
        <f t="shared" si="49"/>
        <v>-0.86082934985212134</v>
      </c>
      <c r="G92"/>
      <c r="H92" s="40">
        <f>(B40/B$34)*100</f>
        <v>88.422013498203455</v>
      </c>
      <c r="I92" s="40">
        <f t="shared" ref="H92:L93" si="50">(C40/C$34)*100</f>
        <v>72.406525341614909</v>
      </c>
      <c r="J92" s="40">
        <f t="shared" si="50"/>
        <v>73.024605989081493</v>
      </c>
      <c r="K92" s="40">
        <f t="shared" si="50"/>
        <v>63.830989001896029</v>
      </c>
      <c r="L92" s="40">
        <f t="shared" si="50"/>
        <v>55.224950968001863</v>
      </c>
    </row>
    <row r="93" spans="1:12" s="30" customFormat="1" x14ac:dyDescent="0.2">
      <c r="A93" t="str">
        <f>A41</f>
        <v>72 Customer service occupations</v>
      </c>
      <c r="B93" s="49">
        <f t="shared" si="48"/>
        <v>3.7160321118273165</v>
      </c>
      <c r="C93" s="44">
        <f t="shared" si="48"/>
        <v>1.7387330720826544</v>
      </c>
      <c r="D93" s="49">
        <f t="shared" si="48"/>
        <v>5.1693998475607961</v>
      </c>
      <c r="E93" s="49">
        <f t="shared" si="48"/>
        <v>1.5019500646318074</v>
      </c>
      <c r="F93" s="44">
        <f t="shared" si="49"/>
        <v>2.7099984250283038</v>
      </c>
      <c r="G93"/>
      <c r="H93" s="40">
        <f t="shared" si="50"/>
        <v>18.518149943768851</v>
      </c>
      <c r="I93" s="40">
        <f t="shared" si="50"/>
        <v>18.778748182238623</v>
      </c>
      <c r="J93" s="40">
        <f t="shared" si="50"/>
        <v>19.491137569538878</v>
      </c>
      <c r="K93" s="40">
        <f t="shared" si="50"/>
        <v>23.557112784852524</v>
      </c>
      <c r="L93" s="40">
        <f t="shared" si="50"/>
        <v>25.061953474083236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3.0568440502354299</v>
      </c>
      <c r="C95" s="44">
        <f t="shared" si="51"/>
        <v>-10.754361111701371</v>
      </c>
      <c r="D95" s="44">
        <f t="shared" si="51"/>
        <v>3.1416043677963135</v>
      </c>
      <c r="E95" s="44">
        <f t="shared" si="51"/>
        <v>0.2514286045423697</v>
      </c>
      <c r="F95" s="44">
        <f>IF(AND(F$5-D$5 &lt;&gt; 0,F43 &lt;&gt; 0,D43 &lt;&gt; 0),(EXP(LN(F43/D43)/(F$5-D$5))-1)*100,0)</f>
        <v>1.2057080499188189</v>
      </c>
      <c r="H95" s="44">
        <f>(B43/B$51)*100</f>
        <v>5.5227644167429899</v>
      </c>
      <c r="I95" s="44">
        <f>(C43/C$51)*100</f>
        <v>5.6960557917151222</v>
      </c>
      <c r="J95" s="44">
        <f>(D43/D$51)*100</f>
        <v>5.1157824493415109</v>
      </c>
      <c r="K95" s="44">
        <f>(E43/E$51)*100</f>
        <v>5.7650286528304022</v>
      </c>
      <c r="L95" s="44">
        <f>(F43/F$51)*100</f>
        <v>5.6225384596706522</v>
      </c>
    </row>
    <row r="96" spans="1:12" x14ac:dyDescent="0.2">
      <c r="A96" t="str">
        <f>A44</f>
        <v>81 Process, plant and machine operatives</v>
      </c>
      <c r="B96" s="49">
        <f t="shared" si="51"/>
        <v>-3.2236064979762613E-2</v>
      </c>
      <c r="C96" s="44">
        <f t="shared" si="51"/>
        <v>-10.536465667274387</v>
      </c>
      <c r="D96" s="49">
        <f t="shared" si="51"/>
        <v>4.8556058541805225</v>
      </c>
      <c r="E96" s="49">
        <f t="shared" si="51"/>
        <v>0.15634826097647991</v>
      </c>
      <c r="F96" s="44">
        <f>IF(AND(F$5-D$5 &lt;&gt; 0,F44 &lt;&gt; 0,D44 &lt;&gt; 0),(EXP(LN(F44/D44)/(F$5-D$5))-1)*100,0)</f>
        <v>1.6988883398043386</v>
      </c>
      <c r="H96" s="40">
        <f>(B44/B$43)*100</f>
        <v>40.938928458650061</v>
      </c>
      <c r="I96" s="40">
        <f t="shared" ref="H96:L97" si="52">(C44/C$43)*100</f>
        <v>36.246746298396893</v>
      </c>
      <c r="J96" s="40">
        <f t="shared" si="52"/>
        <v>36.335243629942774</v>
      </c>
      <c r="K96" s="40">
        <f t="shared" si="52"/>
        <v>39.456352358211745</v>
      </c>
      <c r="L96" s="40">
        <f t="shared" si="52"/>
        <v>39.083733938044737</v>
      </c>
    </row>
    <row r="97" spans="1:12" x14ac:dyDescent="0.2">
      <c r="A97" t="str">
        <f>A45</f>
        <v>82 Transport and mobile machine drivers and operatives</v>
      </c>
      <c r="B97" s="49">
        <f t="shared" si="51"/>
        <v>5.0454139462439151</v>
      </c>
      <c r="C97" s="44">
        <f t="shared" si="51"/>
        <v>-10.878244998956587</v>
      </c>
      <c r="D97" s="49">
        <f t="shared" si="51"/>
        <v>2.1098840064017965</v>
      </c>
      <c r="E97" s="49">
        <f t="shared" si="51"/>
        <v>0.31295854879782592</v>
      </c>
      <c r="F97" s="44">
        <f>IF(AND(F$5-D$5 &lt;&gt; 0,F45 &lt;&gt; 0,D45 &lt;&gt; 0),(EXP(LN(F45/D45)/(F$5-D$5))-1)*100,0)</f>
        <v>0.90839235518893613</v>
      </c>
      <c r="H97" s="40">
        <f t="shared" si="52"/>
        <v>59.061071541349939</v>
      </c>
      <c r="I97" s="40">
        <f t="shared" si="52"/>
        <v>63.753253701603107</v>
      </c>
      <c r="J97" s="40">
        <f t="shared" si="52"/>
        <v>63.664756370057219</v>
      </c>
      <c r="K97" s="40">
        <f t="shared" si="52"/>
        <v>60.543647641788247</v>
      </c>
      <c r="L97" s="40">
        <f t="shared" si="52"/>
        <v>60.916266061955263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1.7997245933812911</v>
      </c>
      <c r="C99" s="44">
        <f t="shared" si="53"/>
        <v>-8.3913695854361698</v>
      </c>
      <c r="D99" s="44">
        <f t="shared" si="53"/>
        <v>0.21772998148696932</v>
      </c>
      <c r="E99" s="44">
        <f t="shared" si="53"/>
        <v>-0.34614117870828132</v>
      </c>
      <c r="F99" s="44">
        <f>IF(AND(F$5-D$5 &lt;&gt; 0,F47 &lt;&gt; 0,D47 &lt;&gt; 0),(EXP(LN(F47/D47)/(F$5-D$5))-1)*100,0)</f>
        <v>-0.1585375207374673</v>
      </c>
      <c r="H99" s="44">
        <f>(B47/B$51)*100</f>
        <v>12.605188034622103</v>
      </c>
      <c r="I99" s="44">
        <f>(C47/C$51)*100</f>
        <v>12.377875275143504</v>
      </c>
      <c r="J99" s="44">
        <f>(D47/D$51)*100</f>
        <v>11.411252699677322</v>
      </c>
      <c r="K99" s="44">
        <f>(E47/E$51)*100</f>
        <v>11.137202578976366</v>
      </c>
      <c r="L99" s="44">
        <f>(F47/F$51)*100</f>
        <v>10.231577186677157</v>
      </c>
    </row>
    <row r="100" spans="1:12" x14ac:dyDescent="0.2">
      <c r="A100" t="str">
        <f>A48</f>
        <v>91 Elementary trades and related occupations</v>
      </c>
      <c r="B100" s="49">
        <f t="shared" si="53"/>
        <v>-1.1469897561640963</v>
      </c>
      <c r="C100" s="44">
        <f t="shared" si="53"/>
        <v>-8.5927959683182777</v>
      </c>
      <c r="D100" s="49">
        <f t="shared" si="53"/>
        <v>-2.4658728577901301</v>
      </c>
      <c r="E100" s="49">
        <f t="shared" si="53"/>
        <v>0.27012844451628215</v>
      </c>
      <c r="F100" s="44">
        <f>IF(AND(F$5-D$5 &lt;&gt; 0,F48 &lt;&gt; 0,D48 &lt;&gt; 0),(EXP(LN(F48/D48)/(F$5-D$5))-1)*100,0)</f>
        <v>-0.6502951094198739</v>
      </c>
      <c r="H100" s="40">
        <f t="shared" ref="H100:L101" si="54">(B48/B$47)*100</f>
        <v>12.990743436753979</v>
      </c>
      <c r="I100" s="40">
        <f t="shared" si="54"/>
        <v>11.550670332454271</v>
      </c>
      <c r="J100" s="40">
        <f t="shared" si="54"/>
        <v>11.52527305564311</v>
      </c>
      <c r="K100" s="40">
        <f t="shared" si="54"/>
        <v>10.06262817066612</v>
      </c>
      <c r="L100" s="40">
        <f t="shared" si="54"/>
        <v>10.702517228345666</v>
      </c>
    </row>
    <row r="101" spans="1:12" x14ac:dyDescent="0.2">
      <c r="A101" t="str">
        <f>A49</f>
        <v>92 Elementary administration and service occupations</v>
      </c>
      <c r="B101" s="49">
        <f t="shared" si="53"/>
        <v>2.2183520545466573</v>
      </c>
      <c r="C101" s="44">
        <f t="shared" si="53"/>
        <v>-8.3650651492841455</v>
      </c>
      <c r="D101" s="49">
        <f t="shared" si="53"/>
        <v>0.54691583830204227</v>
      </c>
      <c r="E101" s="49">
        <f t="shared" si="53"/>
        <v>-0.41727123251765752</v>
      </c>
      <c r="F101" s="44">
        <f>IF(AND(F$5-D$5 &lt;&gt; 0,F49 &lt;&gt; 0,D49 &lt;&gt; 0),(EXP(LN(F49/D49)/(F$5-D$5))-1)*100,0)</f>
        <v>-9.6907278603364233E-2</v>
      </c>
      <c r="H101" s="40">
        <f t="shared" si="54"/>
        <v>87.009256563246026</v>
      </c>
      <c r="I101" s="40">
        <f t="shared" si="54"/>
        <v>88.449329667545726</v>
      </c>
      <c r="J101" s="40">
        <f t="shared" si="54"/>
        <v>88.474726944356888</v>
      </c>
      <c r="K101" s="40">
        <f t="shared" si="54"/>
        <v>89.937371829333884</v>
      </c>
      <c r="L101" s="40">
        <f t="shared" si="54"/>
        <v>89.29748277165433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2.2639137548957411</v>
      </c>
      <c r="C103" s="206">
        <f t="shared" ref="C103" si="56">IF(AND(D$5-C$5 &lt;&gt; 0,D51 &lt;&gt; 0,C51 &lt;&gt; 0),(EXP(LN(D51/C51)/(D$5-C$5))-1)*100,0)</f>
        <v>-0.63140031678968755</v>
      </c>
      <c r="D103" s="50">
        <f>IF(AND(E$5-D$5 &lt;&gt; 0,E51 &lt;&gt; 0,D51 &lt;&gt; 0),(EXP(LN(E51/D51)/(E$5-D$5))-1)*100,0)</f>
        <v>0.70615206142545794</v>
      </c>
      <c r="E103" s="50">
        <f>IF(AND(F$5-E$5 &lt;&gt; 0,F51 &lt;&gt; 0,E51 &lt;&gt; 0),(EXP(LN(F51/E51)/(F$5-E$5))-1)*100,0)</f>
        <v>0.50264086068487757</v>
      </c>
      <c r="F103" s="206">
        <f>IF(AND(F$5-D$5 &lt;&gt; 0,F51 &lt;&gt; 0,D51 &lt;&gt; 0),(EXP(LN(F51/D51)/(F$5-D$5))-1)*100,0)</f>
        <v>0.57043219051473582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Hertfordshire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14.567102564058482</v>
      </c>
      <c r="C9" s="330">
        <v>35.00590575032907</v>
      </c>
      <c r="D9" s="330">
        <f>SUM(B9:C9)</f>
        <v>49.57300831438755</v>
      </c>
      <c r="E9" s="331"/>
      <c r="F9" s="330">
        <v>19.827768027230778</v>
      </c>
      <c r="G9" s="330">
        <v>41.591436843169085</v>
      </c>
      <c r="H9" s="330">
        <f>SUM(F9:G9)</f>
        <v>61.419204870399867</v>
      </c>
      <c r="I9" s="331"/>
      <c r="J9" s="330">
        <v>23.808689227164873</v>
      </c>
      <c r="K9" s="330">
        <v>40.861606158098816</v>
      </c>
      <c r="L9" s="330">
        <f>SUM(J9:K9)</f>
        <v>64.670295385263685</v>
      </c>
      <c r="M9" s="236"/>
      <c r="N9" s="328">
        <f>IF(B9&gt;0,(EXP(LN(F9/B9)/($F$6-$B$6))-1)*100,0)</f>
        <v>6.3604412164949276</v>
      </c>
      <c r="O9" s="328">
        <f>IF(F9&gt;0,(EXP(LN(J9/F9)/($J$6-$F$6))-1)*100,0)</f>
        <v>1.2272511869419356</v>
      </c>
      <c r="P9" s="328"/>
      <c r="Q9" s="328">
        <f>IF(C9&gt;0,(EXP(LN(G9/C9)/($F$6-$B$6))-1)*100,0)</f>
        <v>3.5076672409884102</v>
      </c>
      <c r="R9" s="328">
        <f>IF(G9&gt;0,(EXP(LN(K9/G9)/($J$6-$F$6))-1)*100,0)</f>
        <v>-0.11795307082909101</v>
      </c>
      <c r="S9" s="327"/>
      <c r="T9" s="328">
        <f>IF(D9&gt;0,(EXP(LN(H9/D9)/($F$6-$B$6))-1)*100,0)</f>
        <v>4.3786758357660105</v>
      </c>
      <c r="U9" s="328">
        <f>IF(H9&gt;0,(EXP(LN(L9/H9)/($J$6-$F$6))-1)*100,0)</f>
        <v>0.3444546453748254</v>
      </c>
    </row>
    <row r="10" spans="1:21" x14ac:dyDescent="0.2">
      <c r="A10" s="329" t="str">
        <f>name!D5</f>
        <v>12 Other managers and proprietors</v>
      </c>
      <c r="B10" s="330">
        <v>9.3649418260395318</v>
      </c>
      <c r="C10" s="330">
        <v>13.741917911584716</v>
      </c>
      <c r="D10" s="330">
        <f t="shared" ref="D10:D33" si="0">SUM(B10:C10)</f>
        <v>23.106859737624248</v>
      </c>
      <c r="E10" s="331"/>
      <c r="F10" s="330">
        <v>10.977813720788665</v>
      </c>
      <c r="G10" s="330">
        <v>14.532404837054882</v>
      </c>
      <c r="H10" s="330">
        <f t="shared" ref="H10:H33" si="1">SUM(F10:G10)</f>
        <v>25.510218557843547</v>
      </c>
      <c r="I10" s="331"/>
      <c r="J10" s="330">
        <v>15.720235362372735</v>
      </c>
      <c r="K10" s="330">
        <v>21.580867785382274</v>
      </c>
      <c r="L10" s="330">
        <f t="shared" ref="L10:L33" si="2">SUM(J10:K10)</f>
        <v>37.301103147755008</v>
      </c>
      <c r="M10" s="236"/>
      <c r="N10" s="328">
        <f t="shared" ref="N10:N36" si="3">IF(B10&gt;0,(EXP(LN(F10/B10)/($F$6-$B$6))-1)*100,0)</f>
        <v>3.2291032469038194</v>
      </c>
      <c r="O10" s="328">
        <f t="shared" ref="O10:O34" si="4">IF(F10&gt;0,(EXP(LN(J10/F10)/($J$6-$F$6))-1)*100,0)</f>
        <v>2.4226981660489866</v>
      </c>
      <c r="P10" s="328"/>
      <c r="Q10" s="328">
        <f t="shared" ref="Q10:Q34" si="5">IF(C10&gt;0,(EXP(LN(G10/C10)/($F$6-$B$6))-1)*100,0)</f>
        <v>1.1248819322952297</v>
      </c>
      <c r="R10" s="328">
        <f t="shared" ref="R10:R34" si="6">IF(G10&gt;0,(EXP(LN(K10/G10)/($J$6-$F$6))-1)*100,0)</f>
        <v>2.671229099874628</v>
      </c>
      <c r="S10" s="327"/>
      <c r="T10" s="328">
        <f t="shared" ref="T10:T34" si="7">IF(D10&gt;0,(EXP(LN(H10/D10)/($F$6-$B$6))-1)*100,0)</f>
        <v>1.9987032085805323</v>
      </c>
      <c r="U10" s="328">
        <f t="shared" ref="U10:U34" si="8">IF(H10&gt;0,(EXP(LN(L10/H10)/($J$6-$F$6))-1)*100,0)</f>
        <v>2.5653106519142099</v>
      </c>
    </row>
    <row r="11" spans="1:21" x14ac:dyDescent="0.2">
      <c r="A11" s="329" t="str">
        <f>name!D6</f>
        <v>21 Science, research, engineering and technology professionals</v>
      </c>
      <c r="B11" s="330">
        <v>9.011400700122044</v>
      </c>
      <c r="C11" s="330">
        <v>37.800766465437214</v>
      </c>
      <c r="D11" s="330">
        <f t="shared" si="0"/>
        <v>46.812167165559259</v>
      </c>
      <c r="E11" s="331"/>
      <c r="F11" s="330">
        <v>12.080147868320623</v>
      </c>
      <c r="G11" s="330">
        <v>43.922905441208421</v>
      </c>
      <c r="H11" s="330">
        <f t="shared" si="1"/>
        <v>56.003053309529044</v>
      </c>
      <c r="I11" s="331"/>
      <c r="J11" s="330">
        <v>17.161033416299215</v>
      </c>
      <c r="K11" s="330">
        <v>49.587545217218874</v>
      </c>
      <c r="L11" s="330">
        <f t="shared" si="2"/>
        <v>66.748578633518093</v>
      </c>
      <c r="M11" s="236"/>
      <c r="N11" s="328">
        <f t="shared" si="3"/>
        <v>6.0366478289748393</v>
      </c>
      <c r="O11" s="328">
        <f t="shared" si="4"/>
        <v>2.3681243073775393</v>
      </c>
      <c r="P11" s="328"/>
      <c r="Q11" s="328">
        <f t="shared" si="5"/>
        <v>3.0476497040545336</v>
      </c>
      <c r="R11" s="328">
        <f t="shared" si="6"/>
        <v>0.81197040779632523</v>
      </c>
      <c r="S11" s="327"/>
      <c r="T11" s="328">
        <f t="shared" si="7"/>
        <v>3.6503067393741651</v>
      </c>
      <c r="U11" s="328">
        <f t="shared" si="8"/>
        <v>1.1770519775109678</v>
      </c>
    </row>
    <row r="12" spans="1:21" x14ac:dyDescent="0.2">
      <c r="A12" s="329" t="str">
        <f>name!D7</f>
        <v>22 Health professionals</v>
      </c>
      <c r="B12" s="330">
        <v>13.853350048488743</v>
      </c>
      <c r="C12" s="330">
        <v>5.6970041433337579</v>
      </c>
      <c r="D12" s="330">
        <f t="shared" si="0"/>
        <v>19.5503541918225</v>
      </c>
      <c r="E12" s="331"/>
      <c r="F12" s="330">
        <v>17.353907788982077</v>
      </c>
      <c r="G12" s="330">
        <v>6.7235309386486346</v>
      </c>
      <c r="H12" s="330">
        <f t="shared" si="1"/>
        <v>24.077438727630714</v>
      </c>
      <c r="I12" s="331"/>
      <c r="J12" s="330">
        <v>20.498378081341002</v>
      </c>
      <c r="K12" s="330">
        <v>8.2265876960548177</v>
      </c>
      <c r="L12" s="330">
        <f t="shared" si="2"/>
        <v>28.72496577739582</v>
      </c>
      <c r="M12" s="236"/>
      <c r="N12" s="328">
        <f t="shared" si="3"/>
        <v>4.608866302507475</v>
      </c>
      <c r="O12" s="328">
        <f t="shared" si="4"/>
        <v>1.1163724528054697</v>
      </c>
      <c r="P12" s="328"/>
      <c r="Q12" s="328">
        <f t="shared" si="5"/>
        <v>3.3689665759367937</v>
      </c>
      <c r="R12" s="328">
        <f t="shared" si="6"/>
        <v>1.3541389042506458</v>
      </c>
      <c r="S12" s="327"/>
      <c r="T12" s="328">
        <f t="shared" si="7"/>
        <v>4.2536169685746916</v>
      </c>
      <c r="U12" s="328">
        <f t="shared" si="8"/>
        <v>1.1835584927488707</v>
      </c>
    </row>
    <row r="13" spans="1:21" x14ac:dyDescent="0.2">
      <c r="A13" s="329" t="str">
        <f>name!D8</f>
        <v>23 Teaching and other educational professionals</v>
      </c>
      <c r="B13" s="330">
        <v>17.042360568898722</v>
      </c>
      <c r="C13" s="330">
        <v>9.5549297254123537</v>
      </c>
      <c r="D13" s="330">
        <f t="shared" si="0"/>
        <v>26.597290294311076</v>
      </c>
      <c r="E13" s="331"/>
      <c r="F13" s="330">
        <v>21.139355035045668</v>
      </c>
      <c r="G13" s="330">
        <v>10.367121297913279</v>
      </c>
      <c r="H13" s="330">
        <f t="shared" si="1"/>
        <v>31.506476332958947</v>
      </c>
      <c r="I13" s="331"/>
      <c r="J13" s="330">
        <v>23.472829984203504</v>
      </c>
      <c r="K13" s="330">
        <v>12.216963006865784</v>
      </c>
      <c r="L13" s="330">
        <f t="shared" si="2"/>
        <v>35.689792991069289</v>
      </c>
      <c r="M13" s="236"/>
      <c r="N13" s="328">
        <f t="shared" si="3"/>
        <v>4.4028601942550427</v>
      </c>
      <c r="O13" s="328">
        <f t="shared" si="4"/>
        <v>0.70048943395655261</v>
      </c>
      <c r="P13" s="328"/>
      <c r="Q13" s="328">
        <f t="shared" si="5"/>
        <v>1.645027226931961</v>
      </c>
      <c r="R13" s="328">
        <f t="shared" si="6"/>
        <v>1.1005857830361565</v>
      </c>
      <c r="S13" s="327"/>
      <c r="T13" s="328">
        <f t="shared" si="7"/>
        <v>3.4457108365340661</v>
      </c>
      <c r="U13" s="328">
        <f t="shared" si="8"/>
        <v>0.8346076898561261</v>
      </c>
    </row>
    <row r="14" spans="1:21" x14ac:dyDescent="0.2">
      <c r="A14" s="329" t="str">
        <f>name!D9</f>
        <v>24 Business, media and public service professionals</v>
      </c>
      <c r="B14" s="330">
        <v>16.062689169903493</v>
      </c>
      <c r="C14" s="330">
        <v>25.239522526162098</v>
      </c>
      <c r="D14" s="330">
        <f t="shared" si="0"/>
        <v>41.302211696065591</v>
      </c>
      <c r="E14" s="331"/>
      <c r="F14" s="330">
        <v>22.208495011952646</v>
      </c>
      <c r="G14" s="330">
        <v>30.854498842989816</v>
      </c>
      <c r="H14" s="330">
        <f t="shared" si="1"/>
        <v>53.062993854942462</v>
      </c>
      <c r="I14" s="331"/>
      <c r="J14" s="330">
        <v>29.293861195398282</v>
      </c>
      <c r="K14" s="330">
        <v>38.959480461599803</v>
      </c>
      <c r="L14" s="330">
        <f t="shared" si="2"/>
        <v>68.253341656998089</v>
      </c>
      <c r="M14" s="236"/>
      <c r="N14" s="328">
        <f t="shared" si="3"/>
        <v>6.6940435871300608</v>
      </c>
      <c r="O14" s="328">
        <f t="shared" si="4"/>
        <v>1.863164993187949</v>
      </c>
      <c r="P14" s="328"/>
      <c r="Q14" s="328">
        <f t="shared" si="5"/>
        <v>4.0992192738002586</v>
      </c>
      <c r="R14" s="328">
        <f t="shared" si="6"/>
        <v>1.5670824419426799</v>
      </c>
      <c r="S14" s="327"/>
      <c r="T14" s="328">
        <f t="shared" si="7"/>
        <v>5.1389627687090655</v>
      </c>
      <c r="U14" s="328">
        <f t="shared" si="8"/>
        <v>1.6924735822432924</v>
      </c>
    </row>
    <row r="15" spans="1:21" x14ac:dyDescent="0.2">
      <c r="A15" s="329" t="str">
        <f>name!D10</f>
        <v>31 Science, engineering and technology associate professionals</v>
      </c>
      <c r="B15" s="330">
        <v>3.532370371911687</v>
      </c>
      <c r="C15" s="330">
        <v>9.0253002989681068</v>
      </c>
      <c r="D15" s="330">
        <f t="shared" si="0"/>
        <v>12.557670670879794</v>
      </c>
      <c r="E15" s="331"/>
      <c r="F15" s="330">
        <v>4.5732151436010327</v>
      </c>
      <c r="G15" s="330">
        <v>11.800303117287074</v>
      </c>
      <c r="H15" s="330">
        <f t="shared" si="1"/>
        <v>16.373518260888105</v>
      </c>
      <c r="I15" s="331"/>
      <c r="J15" s="330">
        <v>5.6540375263468308</v>
      </c>
      <c r="K15" s="330">
        <v>10.450316435844833</v>
      </c>
      <c r="L15" s="330">
        <f t="shared" si="2"/>
        <v>16.104353962191663</v>
      </c>
      <c r="M15" s="236"/>
      <c r="N15" s="328">
        <f t="shared" si="3"/>
        <v>5.3006567633461676</v>
      </c>
      <c r="O15" s="328">
        <f t="shared" si="4"/>
        <v>1.4244053791249156</v>
      </c>
      <c r="P15" s="328"/>
      <c r="Q15" s="328">
        <f t="shared" si="5"/>
        <v>5.5082210199312254</v>
      </c>
      <c r="R15" s="328">
        <f t="shared" si="6"/>
        <v>-0.80668178573439775</v>
      </c>
      <c r="S15" s="327"/>
      <c r="T15" s="328">
        <f t="shared" si="7"/>
        <v>5.4499999400641208</v>
      </c>
      <c r="U15" s="328">
        <f t="shared" si="8"/>
        <v>-0.11044311117323069</v>
      </c>
    </row>
    <row r="16" spans="1:21" x14ac:dyDescent="0.2">
      <c r="A16" s="329" t="str">
        <f>name!D11</f>
        <v>32 Health and social care associate professionals</v>
      </c>
      <c r="B16" s="330">
        <v>6.6511362260924036</v>
      </c>
      <c r="C16" s="330">
        <v>1.7567580808464469</v>
      </c>
      <c r="D16" s="330">
        <f t="shared" si="0"/>
        <v>8.4078943069388501</v>
      </c>
      <c r="E16" s="331"/>
      <c r="F16" s="330">
        <v>8.5602813329234539</v>
      </c>
      <c r="G16" s="330">
        <v>1.9186956568958666</v>
      </c>
      <c r="H16" s="330">
        <f t="shared" si="1"/>
        <v>10.478976989819321</v>
      </c>
      <c r="I16" s="331"/>
      <c r="J16" s="330">
        <v>9.8875628575165937</v>
      </c>
      <c r="K16" s="330">
        <v>1.8502549193443747</v>
      </c>
      <c r="L16" s="330">
        <f t="shared" si="2"/>
        <v>11.737817776860968</v>
      </c>
      <c r="M16" s="236"/>
      <c r="N16" s="328">
        <f t="shared" si="3"/>
        <v>5.1764332721422779</v>
      </c>
      <c r="O16" s="328">
        <f t="shared" si="4"/>
        <v>0.96559631851653727</v>
      </c>
      <c r="P16" s="328"/>
      <c r="Q16" s="328">
        <f t="shared" si="5"/>
        <v>1.7791516262516405</v>
      </c>
      <c r="R16" s="328">
        <f t="shared" si="6"/>
        <v>-0.2418549649595092</v>
      </c>
      <c r="S16" s="327"/>
      <c r="T16" s="328">
        <f t="shared" si="7"/>
        <v>4.5024154118377568</v>
      </c>
      <c r="U16" s="328">
        <f t="shared" si="8"/>
        <v>0.75916622594414118</v>
      </c>
    </row>
    <row r="17" spans="1:21" x14ac:dyDescent="0.2">
      <c r="A17" s="329" t="str">
        <f>name!D12</f>
        <v>33 Protective service occupations</v>
      </c>
      <c r="B17" s="330">
        <v>1.5259001730094703</v>
      </c>
      <c r="C17" s="330">
        <v>4.7640939227371133</v>
      </c>
      <c r="D17" s="330">
        <f t="shared" si="0"/>
        <v>6.2899940957465841</v>
      </c>
      <c r="E17" s="331"/>
      <c r="F17" s="330">
        <v>1.831136946689351</v>
      </c>
      <c r="G17" s="330">
        <v>4.7086263716331178</v>
      </c>
      <c r="H17" s="330">
        <f t="shared" si="1"/>
        <v>6.5397633183224686</v>
      </c>
      <c r="I17" s="331"/>
      <c r="J17" s="330">
        <v>3.4879020011611135</v>
      </c>
      <c r="K17" s="330">
        <v>6.286282905756253</v>
      </c>
      <c r="L17" s="330">
        <f t="shared" si="2"/>
        <v>9.7741849069173661</v>
      </c>
      <c r="M17" s="236"/>
      <c r="N17" s="328">
        <f t="shared" si="3"/>
        <v>3.7143716743151867</v>
      </c>
      <c r="O17" s="328">
        <f t="shared" si="4"/>
        <v>4.3893587821606461</v>
      </c>
      <c r="P17" s="328"/>
      <c r="Q17" s="328">
        <f t="shared" si="5"/>
        <v>-0.23394874731608173</v>
      </c>
      <c r="R17" s="328">
        <f t="shared" si="6"/>
        <v>1.9451680441530117</v>
      </c>
      <c r="S17" s="327"/>
      <c r="T17" s="328">
        <f t="shared" si="7"/>
        <v>0.78185752543935561</v>
      </c>
      <c r="U17" s="328">
        <f t="shared" si="8"/>
        <v>2.715164964613459</v>
      </c>
    </row>
    <row r="18" spans="1:21" x14ac:dyDescent="0.2">
      <c r="A18" s="329" t="str">
        <f>name!D13</f>
        <v>34 Culture, media and sports occupations</v>
      </c>
      <c r="B18" s="330">
        <v>6.6964154661982231</v>
      </c>
      <c r="C18" s="330">
        <v>8.1748835492634928</v>
      </c>
      <c r="D18" s="330">
        <f t="shared" si="0"/>
        <v>14.871299015461716</v>
      </c>
      <c r="E18" s="331"/>
      <c r="F18" s="330">
        <v>8.3151242450621172</v>
      </c>
      <c r="G18" s="330">
        <v>9.9285599532346236</v>
      </c>
      <c r="H18" s="330">
        <f t="shared" si="1"/>
        <v>18.243684198296741</v>
      </c>
      <c r="I18" s="331"/>
      <c r="J18" s="330">
        <v>8.6005166493663072</v>
      </c>
      <c r="K18" s="330">
        <v>10.874376516380725</v>
      </c>
      <c r="L18" s="330">
        <f t="shared" si="2"/>
        <v>19.474893165747034</v>
      </c>
      <c r="M18" s="236"/>
      <c r="N18" s="328">
        <f t="shared" si="3"/>
        <v>4.4251891065860693</v>
      </c>
      <c r="O18" s="328">
        <f t="shared" si="4"/>
        <v>0.22522807254876653</v>
      </c>
      <c r="P18" s="327"/>
      <c r="Q18" s="328">
        <f t="shared" si="5"/>
        <v>3.963510931034242</v>
      </c>
      <c r="R18" s="328">
        <f t="shared" si="6"/>
        <v>0.60846900272242266</v>
      </c>
      <c r="S18" s="327"/>
      <c r="T18" s="328">
        <f t="shared" si="7"/>
        <v>4.1724139379881509</v>
      </c>
      <c r="U18" s="328">
        <f t="shared" si="8"/>
        <v>0.43633020842930303</v>
      </c>
    </row>
    <row r="19" spans="1:21" x14ac:dyDescent="0.2">
      <c r="A19" s="329" t="str">
        <f>name!D14</f>
        <v>35 Business and public service associate professionals</v>
      </c>
      <c r="B19" s="330">
        <v>19.136192936840324</v>
      </c>
      <c r="C19" s="330">
        <v>22.991049080938502</v>
      </c>
      <c r="D19" s="330">
        <f t="shared" si="0"/>
        <v>42.127242017778826</v>
      </c>
      <c r="E19" s="331"/>
      <c r="F19" s="330">
        <v>22.397513845243147</v>
      </c>
      <c r="G19" s="330">
        <v>25.97317671887917</v>
      </c>
      <c r="H19" s="330">
        <f t="shared" si="1"/>
        <v>48.370690564122313</v>
      </c>
      <c r="I19" s="331"/>
      <c r="J19" s="330">
        <v>25.290051748450896</v>
      </c>
      <c r="K19" s="330">
        <v>24.727014435680562</v>
      </c>
      <c r="L19" s="330">
        <f t="shared" si="2"/>
        <v>50.017066184131458</v>
      </c>
      <c r="M19" s="236"/>
      <c r="N19" s="328">
        <f t="shared" si="3"/>
        <v>3.1974235045042043</v>
      </c>
      <c r="O19" s="328">
        <f t="shared" si="4"/>
        <v>0.813028223748824</v>
      </c>
      <c r="P19" s="327"/>
      <c r="Q19" s="328">
        <f t="shared" si="5"/>
        <v>2.4691789506162687</v>
      </c>
      <c r="R19" s="328">
        <f t="shared" si="6"/>
        <v>-0.32724998618010037</v>
      </c>
      <c r="S19" s="327"/>
      <c r="T19" s="328">
        <f t="shared" si="7"/>
        <v>2.8025416183390384</v>
      </c>
      <c r="U19" s="328">
        <f t="shared" si="8"/>
        <v>0.22338384702029757</v>
      </c>
    </row>
    <row r="20" spans="1:21" x14ac:dyDescent="0.2">
      <c r="A20" s="329" t="str">
        <f>name!D15</f>
        <v>41 Administrative occupations</v>
      </c>
      <c r="B20" s="330">
        <v>42.808661354919337</v>
      </c>
      <c r="C20" s="330">
        <v>14.939301283033036</v>
      </c>
      <c r="D20" s="330">
        <f t="shared" si="0"/>
        <v>57.747962637952369</v>
      </c>
      <c r="E20" s="331"/>
      <c r="F20" s="330">
        <v>43.091255168538481</v>
      </c>
      <c r="G20" s="330">
        <v>17.145343255601183</v>
      </c>
      <c r="H20" s="330">
        <f t="shared" si="1"/>
        <v>60.236598424139665</v>
      </c>
      <c r="I20" s="331"/>
      <c r="J20" s="330">
        <v>35.169846269153858</v>
      </c>
      <c r="K20" s="330">
        <v>17.99469446728261</v>
      </c>
      <c r="L20" s="330">
        <f t="shared" si="2"/>
        <v>53.164540736436464</v>
      </c>
      <c r="M20" s="236"/>
      <c r="N20" s="328">
        <f t="shared" si="3"/>
        <v>0.13167922069619031</v>
      </c>
      <c r="O20" s="328">
        <f t="shared" si="4"/>
        <v>-1.3450785708129631</v>
      </c>
      <c r="P20" s="327"/>
      <c r="Q20" s="328">
        <f t="shared" si="5"/>
        <v>2.7929144639599057</v>
      </c>
      <c r="R20" s="328">
        <f t="shared" si="6"/>
        <v>0.3228557680084565</v>
      </c>
      <c r="S20" s="327"/>
      <c r="T20" s="328">
        <f t="shared" si="7"/>
        <v>0.84741127405056904</v>
      </c>
      <c r="U20" s="328">
        <f t="shared" si="8"/>
        <v>-0.82913335867319526</v>
      </c>
    </row>
    <row r="21" spans="1:21" x14ac:dyDescent="0.2">
      <c r="A21" s="329" t="str">
        <f>name!D16</f>
        <v>42 Secretarial and related occupations</v>
      </c>
      <c r="B21" s="330">
        <v>15.986224174245166</v>
      </c>
      <c r="C21" s="330">
        <v>0.95830550069091791</v>
      </c>
      <c r="D21" s="330">
        <f t="shared" si="0"/>
        <v>16.944529674936085</v>
      </c>
      <c r="E21" s="331"/>
      <c r="F21" s="330">
        <v>15.042710918699695</v>
      </c>
      <c r="G21" s="330">
        <v>0.75741771929925505</v>
      </c>
      <c r="H21" s="330">
        <f t="shared" si="1"/>
        <v>15.800128637998951</v>
      </c>
      <c r="I21" s="331"/>
      <c r="J21" s="330">
        <v>10.981067623937157</v>
      </c>
      <c r="K21" s="330">
        <v>1.1656386309051698</v>
      </c>
      <c r="L21" s="330">
        <f t="shared" si="2"/>
        <v>12.146706254842327</v>
      </c>
      <c r="M21" s="236"/>
      <c r="N21" s="328">
        <f t="shared" si="3"/>
        <v>-1.2093046754883985</v>
      </c>
      <c r="O21" s="328">
        <f t="shared" si="4"/>
        <v>-2.0762814259306817</v>
      </c>
      <c r="P21" s="327"/>
      <c r="Q21" s="328">
        <f t="shared" si="5"/>
        <v>-4.5960632114126154</v>
      </c>
      <c r="R21" s="328">
        <f t="shared" si="6"/>
        <v>2.9157629762041726</v>
      </c>
      <c r="S21" s="327"/>
      <c r="T21" s="328">
        <f t="shared" si="7"/>
        <v>-1.3888052109325311</v>
      </c>
      <c r="U21" s="328">
        <f t="shared" si="8"/>
        <v>-1.7377901079653313</v>
      </c>
    </row>
    <row r="22" spans="1:21" x14ac:dyDescent="0.2">
      <c r="A22" s="329" t="str">
        <f>name!D17</f>
        <v>51 Skilled agricultural and related trades</v>
      </c>
      <c r="B22" s="330">
        <v>0.98946682355599436</v>
      </c>
      <c r="C22" s="330">
        <v>5.0258938432899747</v>
      </c>
      <c r="D22" s="330">
        <f t="shared" si="0"/>
        <v>6.0153606668459689</v>
      </c>
      <c r="E22" s="331"/>
      <c r="F22" s="330">
        <v>1.2879983722624071</v>
      </c>
      <c r="G22" s="330">
        <v>4.0203682212973888</v>
      </c>
      <c r="H22" s="330">
        <f t="shared" si="1"/>
        <v>5.3083665935597963</v>
      </c>
      <c r="I22" s="331"/>
      <c r="J22" s="330">
        <v>1.9577097200976536</v>
      </c>
      <c r="K22" s="330">
        <v>4.9274507214440781</v>
      </c>
      <c r="L22" s="330">
        <f t="shared" si="2"/>
        <v>6.885160441541732</v>
      </c>
      <c r="M22" s="236"/>
      <c r="N22" s="328">
        <f t="shared" si="3"/>
        <v>5.4150976561935682</v>
      </c>
      <c r="O22" s="328">
        <f t="shared" si="4"/>
        <v>2.8305595142419371</v>
      </c>
      <c r="P22" s="327"/>
      <c r="Q22" s="328">
        <f t="shared" si="5"/>
        <v>-4.3664001031054163</v>
      </c>
      <c r="R22" s="328">
        <f t="shared" si="6"/>
        <v>1.365561526611736</v>
      </c>
      <c r="S22" s="327"/>
      <c r="T22" s="328">
        <f t="shared" si="7"/>
        <v>-2.4696355377621937</v>
      </c>
      <c r="U22" s="328">
        <f t="shared" si="8"/>
        <v>1.7490142610369519</v>
      </c>
    </row>
    <row r="23" spans="1:21" x14ac:dyDescent="0.2">
      <c r="A23" s="329" t="str">
        <f>name!D18</f>
        <v>52 Skilled metal, electrical and electronic trades</v>
      </c>
      <c r="B23" s="330">
        <v>0.47580373652054903</v>
      </c>
      <c r="C23" s="330">
        <v>25.228418017538591</v>
      </c>
      <c r="D23" s="330">
        <f t="shared" si="0"/>
        <v>25.704221754059141</v>
      </c>
      <c r="E23" s="331"/>
      <c r="F23" s="330">
        <v>0.61428498971046341</v>
      </c>
      <c r="G23" s="330">
        <v>22.219426153417469</v>
      </c>
      <c r="H23" s="330">
        <f t="shared" si="1"/>
        <v>22.833711143127932</v>
      </c>
      <c r="I23" s="331"/>
      <c r="J23" s="330">
        <v>1.7100128812009698</v>
      </c>
      <c r="K23" s="330">
        <v>21.46874428437533</v>
      </c>
      <c r="L23" s="330">
        <f t="shared" si="2"/>
        <v>23.1787571655763</v>
      </c>
      <c r="M23" s="236"/>
      <c r="N23" s="328">
        <f t="shared" si="3"/>
        <v>5.2418347952810196</v>
      </c>
      <c r="O23" s="328">
        <f t="shared" si="4"/>
        <v>7.0636302848076982</v>
      </c>
      <c r="P23" s="327"/>
      <c r="Q23" s="328">
        <f t="shared" si="5"/>
        <v>-2.5080933366156022</v>
      </c>
      <c r="R23" s="328">
        <f t="shared" si="6"/>
        <v>-0.22886327444849863</v>
      </c>
      <c r="S23" s="327"/>
      <c r="T23" s="328">
        <f t="shared" si="7"/>
        <v>-2.3405197323586147</v>
      </c>
      <c r="U23" s="328">
        <f t="shared" si="8"/>
        <v>0.1000381176189391</v>
      </c>
    </row>
    <row r="24" spans="1:21" x14ac:dyDescent="0.2">
      <c r="A24" s="329" t="str">
        <f>name!D19</f>
        <v>53 Skilled construction and building trades</v>
      </c>
      <c r="B24" s="330">
        <v>0.25667197513518292</v>
      </c>
      <c r="C24" s="330">
        <v>21.155872345405871</v>
      </c>
      <c r="D24" s="330">
        <f t="shared" si="0"/>
        <v>21.412544320541055</v>
      </c>
      <c r="E24" s="331"/>
      <c r="F24" s="330">
        <v>0.49508105921324441</v>
      </c>
      <c r="G24" s="330">
        <v>19.141894311137953</v>
      </c>
      <c r="H24" s="330">
        <f t="shared" si="1"/>
        <v>19.636975370351198</v>
      </c>
      <c r="I24" s="331"/>
      <c r="J24" s="330">
        <v>0.65270817207367826</v>
      </c>
      <c r="K24" s="330">
        <v>19.0230619865881</v>
      </c>
      <c r="L24" s="330">
        <f t="shared" si="2"/>
        <v>19.675770158661777</v>
      </c>
      <c r="M24" s="236"/>
      <c r="N24" s="328">
        <f t="shared" si="3"/>
        <v>14.040620528817115</v>
      </c>
      <c r="O24" s="328">
        <f t="shared" si="4"/>
        <v>1.8598070692072532</v>
      </c>
      <c r="P24" s="327"/>
      <c r="Q24" s="328">
        <f t="shared" si="5"/>
        <v>-1.9808808867718297</v>
      </c>
      <c r="R24" s="328">
        <f t="shared" si="6"/>
        <v>-4.1506853941675192E-2</v>
      </c>
      <c r="S24" s="327"/>
      <c r="T24" s="328">
        <f t="shared" si="7"/>
        <v>-1.7163528459819721</v>
      </c>
      <c r="U24" s="328">
        <f t="shared" si="8"/>
        <v>1.3158532595936023E-2</v>
      </c>
    </row>
    <row r="25" spans="1:21" x14ac:dyDescent="0.2">
      <c r="A25" s="329" t="str">
        <f>name!D20</f>
        <v>54 Textiles, printing and other skilled trades</v>
      </c>
      <c r="B25" s="330">
        <v>5.5357218035589906</v>
      </c>
      <c r="C25" s="330">
        <v>9.0597496226430803</v>
      </c>
      <c r="D25" s="330">
        <f t="shared" si="0"/>
        <v>14.595471426202071</v>
      </c>
      <c r="E25" s="331"/>
      <c r="F25" s="330">
        <v>5.7733169316824817</v>
      </c>
      <c r="G25" s="330">
        <v>7.113914468468737</v>
      </c>
      <c r="H25" s="330">
        <f t="shared" si="1"/>
        <v>12.887231400151219</v>
      </c>
      <c r="I25" s="331"/>
      <c r="J25" s="330">
        <v>6.5398158926780754</v>
      </c>
      <c r="K25" s="330">
        <v>7.2039626195497259</v>
      </c>
      <c r="L25" s="330">
        <f t="shared" si="2"/>
        <v>13.743778512227802</v>
      </c>
      <c r="M25" s="236"/>
      <c r="N25" s="328">
        <f t="shared" si="3"/>
        <v>0.84403826032384277</v>
      </c>
      <c r="O25" s="328">
        <f t="shared" si="4"/>
        <v>0.83454467400403409</v>
      </c>
      <c r="P25" s="327"/>
      <c r="Q25" s="328">
        <f t="shared" si="5"/>
        <v>-4.7207151505344154</v>
      </c>
      <c r="R25" s="328">
        <f t="shared" si="6"/>
        <v>8.3892423271425542E-2</v>
      </c>
      <c r="S25" s="327"/>
      <c r="T25" s="328">
        <f t="shared" si="7"/>
        <v>-2.4587537926085479</v>
      </c>
      <c r="U25" s="328">
        <f t="shared" si="8"/>
        <v>0.42991645154402125</v>
      </c>
    </row>
    <row r="26" spans="1:21" x14ac:dyDescent="0.2">
      <c r="A26" s="329" t="str">
        <f>name!D21</f>
        <v>61 Caring personal service occupations</v>
      </c>
      <c r="B26" s="330">
        <v>34.589262816275706</v>
      </c>
      <c r="C26" s="330">
        <v>6.4124175492115443</v>
      </c>
      <c r="D26" s="330">
        <f t="shared" si="0"/>
        <v>41.001680365487253</v>
      </c>
      <c r="E26" s="331"/>
      <c r="F26" s="330">
        <v>38.484499630660316</v>
      </c>
      <c r="G26" s="330">
        <v>6.4374159974244636</v>
      </c>
      <c r="H26" s="330">
        <f t="shared" si="1"/>
        <v>44.921915628084783</v>
      </c>
      <c r="I26" s="331"/>
      <c r="J26" s="330">
        <v>44.723957624272181</v>
      </c>
      <c r="K26" s="330">
        <v>9.5411852923730596</v>
      </c>
      <c r="L26" s="330">
        <f t="shared" si="2"/>
        <v>54.265142916645239</v>
      </c>
      <c r="M26" s="236"/>
      <c r="N26" s="328">
        <f t="shared" si="3"/>
        <v>2.157182749530917</v>
      </c>
      <c r="O26" s="328">
        <f t="shared" si="4"/>
        <v>1.0067255227854233</v>
      </c>
      <c r="P26" s="327"/>
      <c r="Q26" s="328">
        <f t="shared" si="5"/>
        <v>7.7847572895950456E-2</v>
      </c>
      <c r="R26" s="328">
        <f t="shared" si="6"/>
        <v>2.6579806162460251</v>
      </c>
      <c r="S26" s="327"/>
      <c r="T26" s="328">
        <f t="shared" si="7"/>
        <v>1.8430324858232705</v>
      </c>
      <c r="U26" s="328">
        <f t="shared" si="8"/>
        <v>1.2676764941560448</v>
      </c>
    </row>
    <row r="27" spans="1:21" x14ac:dyDescent="0.2">
      <c r="A27" s="329" t="str">
        <f>name!D22</f>
        <v>62 Leisure, travel and related personal service occupations</v>
      </c>
      <c r="B27" s="330">
        <v>10.432022382421879</v>
      </c>
      <c r="C27" s="330">
        <v>3.960380827714816</v>
      </c>
      <c r="D27" s="330">
        <f t="shared" si="0"/>
        <v>14.392403210136695</v>
      </c>
      <c r="E27" s="331"/>
      <c r="F27" s="330">
        <v>12.557025434154378</v>
      </c>
      <c r="G27" s="330">
        <v>4.4607415371097412</v>
      </c>
      <c r="H27" s="330">
        <f t="shared" si="1"/>
        <v>17.01776697126412</v>
      </c>
      <c r="I27" s="331"/>
      <c r="J27" s="330">
        <v>12.86045153369167</v>
      </c>
      <c r="K27" s="330">
        <v>5.04760080276872</v>
      </c>
      <c r="L27" s="330">
        <f t="shared" si="2"/>
        <v>17.90805233646039</v>
      </c>
      <c r="M27" s="236"/>
      <c r="N27" s="328">
        <f t="shared" si="3"/>
        <v>3.7776071515179366</v>
      </c>
      <c r="O27" s="328">
        <f t="shared" si="4"/>
        <v>0.15930358808036171</v>
      </c>
      <c r="P27" s="327"/>
      <c r="Q27" s="328">
        <f t="shared" si="5"/>
        <v>2.4080324439181622</v>
      </c>
      <c r="R27" s="328">
        <f t="shared" si="6"/>
        <v>0.82739095293318243</v>
      </c>
      <c r="S27" s="327"/>
      <c r="T27" s="328">
        <f t="shared" si="7"/>
        <v>3.4079315247529385</v>
      </c>
      <c r="U27" s="328">
        <f t="shared" si="8"/>
        <v>0.34052881067403451</v>
      </c>
    </row>
    <row r="28" spans="1:21" x14ac:dyDescent="0.2">
      <c r="A28" s="329" t="str">
        <f>name!D23</f>
        <v>63 Community and civil enforcement occupations</v>
      </c>
      <c r="B28" s="330">
        <v>0.15557323534822459</v>
      </c>
      <c r="C28" s="330">
        <v>0.52061359991601175</v>
      </c>
      <c r="D28" s="330">
        <f t="shared" si="0"/>
        <v>0.6761868352642364</v>
      </c>
      <c r="E28" s="331"/>
      <c r="F28" s="330">
        <v>0.17007862565703433</v>
      </c>
      <c r="G28" s="330">
        <v>0.60401605636000189</v>
      </c>
      <c r="H28" s="330">
        <f t="shared" si="1"/>
        <v>0.77409468201703624</v>
      </c>
      <c r="I28" s="331"/>
      <c r="J28" s="330">
        <v>0.22503213494304367</v>
      </c>
      <c r="K28" s="330">
        <v>0.442800403790786</v>
      </c>
      <c r="L28" s="330">
        <f>SUM(J28:K28)</f>
        <v>0.66783253873382964</v>
      </c>
      <c r="M28" s="236"/>
      <c r="N28" s="328">
        <f t="shared" si="3"/>
        <v>1.7988731969551086</v>
      </c>
      <c r="O28" s="328">
        <f t="shared" si="4"/>
        <v>1.8840781215897495</v>
      </c>
      <c r="P28" s="327"/>
      <c r="Q28" s="328">
        <f t="shared" si="5"/>
        <v>3.0164535862293285</v>
      </c>
      <c r="R28" s="328">
        <f t="shared" si="6"/>
        <v>-2.0486028590436134</v>
      </c>
      <c r="S28" s="327"/>
      <c r="T28" s="328">
        <f t="shared" si="7"/>
        <v>2.7413988692279734</v>
      </c>
      <c r="U28" s="328">
        <f t="shared" si="8"/>
        <v>-0.97954914033793195</v>
      </c>
    </row>
    <row r="29" spans="1:21" x14ac:dyDescent="0.2">
      <c r="A29" s="329" t="str">
        <f>name!D24</f>
        <v>71 Sales occupations</v>
      </c>
      <c r="B29" s="330">
        <v>29.56405338069025</v>
      </c>
      <c r="C29" s="330">
        <v>20.014408690504482</v>
      </c>
      <c r="D29" s="330">
        <f t="shared" si="0"/>
        <v>49.578462071194735</v>
      </c>
      <c r="E29" s="331"/>
      <c r="F29" s="330">
        <v>26.50692150266471</v>
      </c>
      <c r="G29" s="330">
        <v>19.289567257922872</v>
      </c>
      <c r="H29" s="330">
        <f t="shared" si="1"/>
        <v>45.796488760587579</v>
      </c>
      <c r="I29" s="331"/>
      <c r="J29" s="330">
        <v>22.167361219330232</v>
      </c>
      <c r="K29" s="330">
        <v>18.05906066330175</v>
      </c>
      <c r="L29" s="330">
        <f t="shared" si="2"/>
        <v>40.226421882631982</v>
      </c>
      <c r="M29" s="236"/>
      <c r="N29" s="328">
        <f t="shared" si="3"/>
        <v>-2.1594100191997034</v>
      </c>
      <c r="O29" s="328">
        <f t="shared" si="4"/>
        <v>-1.1848243234210631</v>
      </c>
      <c r="P29" s="327"/>
      <c r="Q29" s="328">
        <f t="shared" si="5"/>
        <v>-0.73504633336609615</v>
      </c>
      <c r="R29" s="328">
        <f t="shared" si="6"/>
        <v>-0.43848157367423202</v>
      </c>
      <c r="S29" s="327"/>
      <c r="T29" s="328">
        <f t="shared" si="7"/>
        <v>-1.5744554647868836</v>
      </c>
      <c r="U29" s="328">
        <f t="shared" si="8"/>
        <v>-0.86082934985212134</v>
      </c>
    </row>
    <row r="30" spans="1:21" x14ac:dyDescent="0.2">
      <c r="A30" s="329" t="str">
        <f>name!D25</f>
        <v>72 Customer service occupations</v>
      </c>
      <c r="B30" s="330">
        <v>6.7894180387669563</v>
      </c>
      <c r="C30" s="330">
        <v>3.5937587097979597</v>
      </c>
      <c r="D30" s="330">
        <f t="shared" si="0"/>
        <v>10.383176748564916</v>
      </c>
      <c r="E30" s="331"/>
      <c r="F30" s="330">
        <v>8.0291742532931796</v>
      </c>
      <c r="G30" s="330">
        <v>4.1944543516720607</v>
      </c>
      <c r="H30" s="330">
        <f t="shared" si="1"/>
        <v>12.22362860496524</v>
      </c>
      <c r="I30" s="331"/>
      <c r="J30" s="330">
        <v>11.479229286116473</v>
      </c>
      <c r="K30" s="330">
        <v>6.7761552091183894</v>
      </c>
      <c r="L30" s="330">
        <f t="shared" si="2"/>
        <v>18.255384495234864</v>
      </c>
      <c r="M30" s="236"/>
      <c r="N30" s="328">
        <f t="shared" si="3"/>
        <v>3.4112211674263593</v>
      </c>
      <c r="O30" s="328">
        <f t="shared" si="4"/>
        <v>2.4116719718560109</v>
      </c>
      <c r="P30" s="327"/>
      <c r="Q30" s="328">
        <f t="shared" si="5"/>
        <v>3.1395688347323203</v>
      </c>
      <c r="R30" s="328">
        <f t="shared" si="6"/>
        <v>3.2493179648402926</v>
      </c>
      <c r="S30" s="327"/>
      <c r="T30" s="328">
        <f t="shared" si="7"/>
        <v>3.317521636287224</v>
      </c>
      <c r="U30" s="328">
        <f t="shared" si="8"/>
        <v>2.709998425028326</v>
      </c>
    </row>
    <row r="31" spans="1:21" x14ac:dyDescent="0.2">
      <c r="A31" s="329" t="str">
        <f>name!D26</f>
        <v>81 Process, plant and machine operatives</v>
      </c>
      <c r="B31" s="330">
        <v>3.3543454654196694</v>
      </c>
      <c r="C31" s="330">
        <v>11.82461334484104</v>
      </c>
      <c r="D31" s="330">
        <f t="shared" si="0"/>
        <v>15.17895881026071</v>
      </c>
      <c r="E31" s="331"/>
      <c r="F31" s="330">
        <v>3.1330724303648307</v>
      </c>
      <c r="G31" s="330">
        <v>10.42905890395626</v>
      </c>
      <c r="H31" s="330">
        <f t="shared" si="1"/>
        <v>13.562131334321091</v>
      </c>
      <c r="I31" s="331"/>
      <c r="J31" s="330">
        <v>3.9281019976921288</v>
      </c>
      <c r="K31" s="330">
        <v>13.532975164170583</v>
      </c>
      <c r="L31" s="330">
        <f t="shared" si="2"/>
        <v>17.461077161862711</v>
      </c>
      <c r="M31" s="236"/>
      <c r="N31" s="328">
        <f t="shared" si="3"/>
        <v>-1.3555787223653581</v>
      </c>
      <c r="O31" s="328">
        <f t="shared" si="4"/>
        <v>1.5190366845001524</v>
      </c>
      <c r="P31" s="327"/>
      <c r="Q31" s="328">
        <f t="shared" si="5"/>
        <v>-2.4804621743046318</v>
      </c>
      <c r="R31" s="328">
        <f t="shared" si="6"/>
        <v>1.7520601304008787</v>
      </c>
      <c r="S31" s="327"/>
      <c r="T31" s="328">
        <f t="shared" si="7"/>
        <v>-2.2273936024275076</v>
      </c>
      <c r="U31" s="328">
        <f t="shared" si="8"/>
        <v>1.6988883398043386</v>
      </c>
    </row>
    <row r="32" spans="1:21" x14ac:dyDescent="0.2">
      <c r="A32" s="329" t="str">
        <f>name!D27</f>
        <v>82 Transport and mobile machine drivers and operatives</v>
      </c>
      <c r="B32" s="330">
        <v>1.8936970218738258</v>
      </c>
      <c r="C32" s="330">
        <v>20.004423079669536</v>
      </c>
      <c r="D32" s="330">
        <f t="shared" si="0"/>
        <v>21.898120101543363</v>
      </c>
      <c r="E32" s="331"/>
      <c r="F32" s="330">
        <v>1.9691141537211634</v>
      </c>
      <c r="G32" s="330">
        <v>21.79375905147587</v>
      </c>
      <c r="H32" s="330">
        <f t="shared" si="1"/>
        <v>23.762873205197035</v>
      </c>
      <c r="I32" s="331"/>
      <c r="J32" s="330">
        <v>3.4342291612209901</v>
      </c>
      <c r="K32" s="330">
        <v>23.780765798228678</v>
      </c>
      <c r="L32" s="330">
        <f t="shared" si="2"/>
        <v>27.214994959449669</v>
      </c>
      <c r="M32" s="236"/>
      <c r="N32" s="328">
        <f t="shared" si="3"/>
        <v>0.78411336923422947</v>
      </c>
      <c r="O32" s="328">
        <f t="shared" si="4"/>
        <v>3.7776642882095146</v>
      </c>
      <c r="P32" s="327"/>
      <c r="Q32" s="328">
        <f t="shared" si="5"/>
        <v>1.7281678508927145</v>
      </c>
      <c r="R32" s="328">
        <f t="shared" si="6"/>
        <v>0.58338474896004744</v>
      </c>
      <c r="S32" s="327"/>
      <c r="T32" s="328">
        <f t="shared" si="7"/>
        <v>1.647902979508209</v>
      </c>
      <c r="U32" s="328">
        <f t="shared" si="8"/>
        <v>0.90839235518893613</v>
      </c>
    </row>
    <row r="33" spans="1:21" x14ac:dyDescent="0.2">
      <c r="A33" s="329" t="str">
        <f>name!D28</f>
        <v>91 Elementary trades and related occupations</v>
      </c>
      <c r="B33" s="330">
        <v>2.2980030532045745</v>
      </c>
      <c r="C33" s="330">
        <v>8.6954044697966815</v>
      </c>
      <c r="D33" s="330">
        <f t="shared" si="0"/>
        <v>10.993407523001256</v>
      </c>
      <c r="E33" s="331"/>
      <c r="F33" s="330">
        <v>1.7845790672935706</v>
      </c>
      <c r="G33" s="330">
        <v>7.8110256182402154</v>
      </c>
      <c r="H33" s="330">
        <f t="shared" si="1"/>
        <v>9.595604685533786</v>
      </c>
      <c r="I33" s="331"/>
      <c r="J33" s="330">
        <v>1.5331276050129043</v>
      </c>
      <c r="K33" s="330">
        <v>7.1679104692764009</v>
      </c>
      <c r="L33" s="330">
        <f t="shared" si="2"/>
        <v>8.7010380742893059</v>
      </c>
      <c r="M33" s="236"/>
      <c r="N33" s="328">
        <f t="shared" si="3"/>
        <v>-4.9314130946769508</v>
      </c>
      <c r="O33" s="328">
        <f t="shared" si="4"/>
        <v>-1.0073765306271798</v>
      </c>
      <c r="P33" s="327"/>
      <c r="Q33" s="328">
        <f t="shared" si="5"/>
        <v>-2.1223226801970307</v>
      </c>
      <c r="R33" s="328">
        <f t="shared" si="6"/>
        <v>-0.57117648980659075</v>
      </c>
      <c r="S33" s="327"/>
      <c r="T33" s="328">
        <f t="shared" si="7"/>
        <v>-2.6831587283700498</v>
      </c>
      <c r="U33" s="328">
        <f t="shared" si="8"/>
        <v>-0.650295109419885</v>
      </c>
    </row>
    <row r="34" spans="1:21" x14ac:dyDescent="0.2">
      <c r="A34" s="329" t="str">
        <f>name!D29</f>
        <v>92 Elementary administration and service occupations</v>
      </c>
      <c r="B34" s="330">
        <v>37.903485749785311</v>
      </c>
      <c r="C34" s="330">
        <v>35.728036597648803</v>
      </c>
      <c r="D34" s="330">
        <f t="shared" ref="D34" si="9">SUM(B34:C34)</f>
        <v>73.631522347434114</v>
      </c>
      <c r="E34" s="331"/>
      <c r="F34" s="330">
        <v>37.643403551280407</v>
      </c>
      <c r="G34" s="330">
        <v>36.018062022666484</v>
      </c>
      <c r="H34" s="330">
        <f t="shared" ref="H34" si="10">SUM(F34:G34)</f>
        <v>73.661465573946884</v>
      </c>
      <c r="I34" s="331"/>
      <c r="J34" s="330">
        <v>34.786400993389407</v>
      </c>
      <c r="K34" s="330">
        <v>37.811547784167395</v>
      </c>
      <c r="L34" s="330">
        <f t="shared" ref="L34" si="11">SUM(J34:K34)</f>
        <v>72.597948777556809</v>
      </c>
      <c r="M34" s="236"/>
      <c r="N34" s="328">
        <f t="shared" si="3"/>
        <v>-0.1376121422259402</v>
      </c>
      <c r="O34" s="328">
        <f t="shared" si="4"/>
        <v>-0.52482595130851628</v>
      </c>
      <c r="P34" s="327"/>
      <c r="Q34" s="328">
        <f t="shared" si="5"/>
        <v>0.16182711997130284</v>
      </c>
      <c r="R34" s="328">
        <f t="shared" si="6"/>
        <v>0.32448543403367225</v>
      </c>
      <c r="S34" s="327"/>
      <c r="T34" s="328">
        <f t="shared" si="7"/>
        <v>8.1319402407409314E-3</v>
      </c>
      <c r="U34" s="328">
        <f t="shared" si="8"/>
        <v>-9.6907278603364233E-2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310.4762710632848</v>
      </c>
      <c r="C36" s="333">
        <f t="shared" ref="C36:D36" si="12">SUM(C9:C34)</f>
        <v>360.87372893671522</v>
      </c>
      <c r="D36" s="333">
        <f t="shared" si="12"/>
        <v>671.3499999999998</v>
      </c>
      <c r="E36" s="333"/>
      <c r="F36" s="333">
        <f>SUM(F9:F34)</f>
        <v>345.84727505503594</v>
      </c>
      <c r="G36" s="333">
        <f t="shared" ref="G36:H36" si="13">SUM(G9:G34)</f>
        <v>383.75772494496397</v>
      </c>
      <c r="H36" s="333">
        <f t="shared" si="13"/>
        <v>729.6049999999999</v>
      </c>
      <c r="I36" s="333"/>
      <c r="J36" s="333">
        <f>SUM(J9:J34)</f>
        <v>375.02415016443177</v>
      </c>
      <c r="K36" s="333">
        <f t="shared" ref="K36:L36" si="14">SUM(K9:K34)</f>
        <v>419.56484983556788</v>
      </c>
      <c r="L36" s="333">
        <f t="shared" si="14"/>
        <v>794.58899999999949</v>
      </c>
      <c r="M36" s="258"/>
      <c r="N36" s="334">
        <f t="shared" si="3"/>
        <v>2.1812447583464234</v>
      </c>
      <c r="O36" s="334">
        <f>IF(F36&gt;0,(EXP(LN(J36/F36)/($J$6-$F$6))-1)*100,0)</f>
        <v>0.5414147026217897</v>
      </c>
      <c r="P36" s="335"/>
      <c r="Q36" s="334">
        <f t="shared" ref="Q36" si="15">IF(C36&gt;0,(EXP(LN(G36/C36)/($F$6-$B$6))-1)*100,0)</f>
        <v>1.2372577411203789</v>
      </c>
      <c r="R36" s="334">
        <f t="shared" ref="R36" si="16">IF(G36&gt;0,(EXP(LN(K36/G36)/($J$6-$F$6))-1)*100,0)</f>
        <v>0.59648307442492499</v>
      </c>
      <c r="S36" s="335"/>
      <c r="T36" s="334">
        <f t="shared" ref="T36" si="17">IF(D36&gt;0,(EXP(LN(H36/D36)/($F$6-$B$6))-1)*100,0)</f>
        <v>1.6781794729616051</v>
      </c>
      <c r="U36" s="334">
        <f t="shared" ref="U36" si="18">IF(H36&gt;0,(EXP(LN(L36/H36)/($J$6-$F$6))-1)*100,0)</f>
        <v>0.57043219051473582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Hertfordshire</v>
      </c>
      <c r="Q1" s="19" t="str">
        <f>CONCATENATE("Occupation Table 5.1  Males: Employment Change by Status (SOC 2020), ",B$5,"-",L$5,", ",Info!B5)</f>
        <v>Occupation Table 5.1  Males: Employment Change by Status (SOC 2020), 2015-2035, Hertfordshire</v>
      </c>
      <c r="AG1" s="19" t="str">
        <f>CONCATENATE("Occupation Table 5.2  Females: Employment Change by Status (SOC 2020), ",R$5,"-",AB$5,", ",Info!B5)</f>
        <v>Occupation Table 5.2  Females: Employment Change by Status (SOC 2020), 2015-2035, Hertfordshire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51.157594220218307</v>
      </c>
      <c r="C8" s="11">
        <v>7.7864886490379481</v>
      </c>
      <c r="D8" s="11">
        <v>13.735785182755567</v>
      </c>
      <c r="E8" s="11">
        <f>SUM(B8:D8)</f>
        <v>72.679868052011827</v>
      </c>
      <c r="F8" s="11"/>
      <c r="G8" s="11">
        <v>58.952116145595085</v>
      </c>
      <c r="H8" s="11">
        <v>12.794424904684288</v>
      </c>
      <c r="I8" s="11">
        <v>15.182882377964077</v>
      </c>
      <c r="J8" s="11">
        <f>SUM(G8:I8)</f>
        <v>86.929423428243453</v>
      </c>
      <c r="K8" s="11"/>
      <c r="L8" s="11">
        <v>67.622218360829265</v>
      </c>
      <c r="M8" s="11">
        <v>16.664966884595191</v>
      </c>
      <c r="N8" s="11">
        <v>17.684213287594204</v>
      </c>
      <c r="O8" s="11">
        <f>SUM(L8:N8)</f>
        <v>101.97139853301866</v>
      </c>
      <c r="Q8" s="10" t="str">
        <f>name!E4</f>
        <v>Managers, directors and senior officials</v>
      </c>
      <c r="R8" s="11">
        <v>36.928250963321013</v>
      </c>
      <c r="S8" s="11">
        <v>2.6313093198273023</v>
      </c>
      <c r="T8" s="11">
        <v>9.1882633787654893</v>
      </c>
      <c r="U8" s="11">
        <f>SUM(R8:T8)</f>
        <v>48.747823661913806</v>
      </c>
      <c r="V8" s="11"/>
      <c r="W8" s="11">
        <v>41.367461376564677</v>
      </c>
      <c r="X8" s="11">
        <v>4.7581974205737634</v>
      </c>
      <c r="Y8" s="11">
        <v>9.9981828830855441</v>
      </c>
      <c r="Z8" s="11">
        <f>SUM(W8:Y8)</f>
        <v>56.12384168022399</v>
      </c>
      <c r="AA8" s="11"/>
      <c r="AB8" s="11">
        <v>44.27832586076282</v>
      </c>
      <c r="AC8" s="11">
        <v>6.0764222088797508</v>
      </c>
      <c r="AD8" s="11">
        <v>12.087725873838503</v>
      </c>
      <c r="AE8" s="11">
        <f>SUM(AB8:AD8)</f>
        <v>62.442473943481069</v>
      </c>
      <c r="AG8" s="10" t="str">
        <f>name!E4</f>
        <v>Managers, directors and senior officials</v>
      </c>
      <c r="AH8" s="11">
        <v>14.229343256897296</v>
      </c>
      <c r="AI8" s="11">
        <v>5.1551793292106485</v>
      </c>
      <c r="AJ8" s="11">
        <v>4.5475218039900778</v>
      </c>
      <c r="AK8" s="11">
        <f>SUM(AH8:AJ8)</f>
        <v>23.932044390098021</v>
      </c>
      <c r="AL8" s="11"/>
      <c r="AM8" s="11">
        <v>17.584654769030408</v>
      </c>
      <c r="AN8" s="11">
        <v>8.0362274841105208</v>
      </c>
      <c r="AO8" s="11">
        <v>5.1846994948785321</v>
      </c>
      <c r="AP8" s="11">
        <f>SUM(AM8:AO8)</f>
        <v>30.80558174801946</v>
      </c>
      <c r="AQ8" s="11"/>
      <c r="AR8" s="11">
        <v>23.343892500066445</v>
      </c>
      <c r="AS8" s="11">
        <v>10.588544675715452</v>
      </c>
      <c r="AT8" s="11">
        <v>5.5964874137557032</v>
      </c>
      <c r="AU8" s="11">
        <f>SUM(AR8:AT8)</f>
        <v>39.528924589537603</v>
      </c>
    </row>
    <row r="9" spans="1:47" x14ac:dyDescent="0.2">
      <c r="A9" t="str">
        <f>name!E5</f>
        <v>Professional occupations</v>
      </c>
      <c r="B9" s="11">
        <v>91.456688475597275</v>
      </c>
      <c r="C9" s="11">
        <v>22.608961063563125</v>
      </c>
      <c r="D9" s="11">
        <v>20.196373808598029</v>
      </c>
      <c r="E9" s="11">
        <f t="shared" ref="E9:E18" si="0">SUM(B9:D9)</f>
        <v>134.26202334775843</v>
      </c>
      <c r="F9" s="11"/>
      <c r="G9" s="11">
        <v>113.44437467337706</v>
      </c>
      <c r="H9" s="11">
        <v>31.707641541362207</v>
      </c>
      <c r="I9" s="11">
        <v>19.497946010321897</v>
      </c>
      <c r="J9" s="11">
        <f t="shared" ref="J9:J16" si="1">SUM(G9:I9)</f>
        <v>164.64996222506116</v>
      </c>
      <c r="K9" s="11"/>
      <c r="L9" s="11">
        <v>139.48748901136915</v>
      </c>
      <c r="M9" s="11">
        <v>40.045584533830059</v>
      </c>
      <c r="N9" s="11">
        <v>19.883605513782211</v>
      </c>
      <c r="O9" s="11">
        <f t="shared" ref="O9:O16" si="2">SUM(L9:N9)</f>
        <v>199.41667905898143</v>
      </c>
      <c r="Q9" s="10" t="str">
        <f>name!E5</f>
        <v>Professional occupations</v>
      </c>
      <c r="R9" s="11">
        <v>59.397329753768631</v>
      </c>
      <c r="S9" s="11">
        <v>5.266685825309116</v>
      </c>
      <c r="T9" s="11">
        <v>13.628207281267663</v>
      </c>
      <c r="U9" s="11">
        <f t="shared" ref="U9:U16" si="3">SUM(R9:T9)</f>
        <v>78.292222860345404</v>
      </c>
      <c r="V9" s="11"/>
      <c r="W9" s="11">
        <v>71.406164797738654</v>
      </c>
      <c r="X9" s="11">
        <v>8.5935401113745424</v>
      </c>
      <c r="Y9" s="11">
        <v>11.868351611646947</v>
      </c>
      <c r="Z9" s="11">
        <f t="shared" ref="Z9:Z16" si="4">SUM(W9:Y9)</f>
        <v>91.868056520760135</v>
      </c>
      <c r="AA9" s="11"/>
      <c r="AB9" s="11">
        <v>85.432251980553616</v>
      </c>
      <c r="AC9" s="11">
        <v>12.069437811080322</v>
      </c>
      <c r="AD9" s="11">
        <v>11.488886590105412</v>
      </c>
      <c r="AE9" s="11">
        <f t="shared" ref="AE9:AE16" si="5">SUM(AB9:AD9)</f>
        <v>108.99057638173934</v>
      </c>
      <c r="AG9" s="10" t="str">
        <f>name!E5</f>
        <v>Professional occupations</v>
      </c>
      <c r="AH9" s="11">
        <v>32.059358721828623</v>
      </c>
      <c r="AI9" s="11">
        <v>17.342275238254018</v>
      </c>
      <c r="AJ9" s="11">
        <v>6.5681665273303773</v>
      </c>
      <c r="AK9" s="11">
        <f t="shared" ref="AK9:AK18" si="6">SUM(AH9:AJ9)</f>
        <v>55.969800487413018</v>
      </c>
      <c r="AL9" s="11"/>
      <c r="AM9" s="11">
        <v>42.038209875638408</v>
      </c>
      <c r="AN9" s="11">
        <v>23.114101429987656</v>
      </c>
      <c r="AO9" s="11">
        <v>7.6295943986749473</v>
      </c>
      <c r="AP9" s="11">
        <f t="shared" ref="AP9:AP18" si="7">SUM(AM9:AO9)</f>
        <v>72.78190570430101</v>
      </c>
      <c r="AQ9" s="11"/>
      <c r="AR9" s="11">
        <v>54.055237030815448</v>
      </c>
      <c r="AS9" s="11">
        <v>27.976146722749739</v>
      </c>
      <c r="AT9" s="11">
        <v>8.394718923676793</v>
      </c>
      <c r="AU9" s="11">
        <f t="shared" ref="AU9:AU18" si="8">SUM(AR9:AT9)</f>
        <v>90.426102677241985</v>
      </c>
    </row>
    <row r="10" spans="1:47" x14ac:dyDescent="0.2">
      <c r="A10" t="str">
        <f>name!E6</f>
        <v>Associate professional occupations</v>
      </c>
      <c r="B10" s="11">
        <v>54.459748891831431</v>
      </c>
      <c r="C10" s="11">
        <v>14.63983266352243</v>
      </c>
      <c r="D10" s="11">
        <v>15.154518551451893</v>
      </c>
      <c r="E10" s="11">
        <f t="shared" si="0"/>
        <v>84.254100106805765</v>
      </c>
      <c r="F10" s="11"/>
      <c r="G10" s="11">
        <v>64.674112757971656</v>
      </c>
      <c r="H10" s="11">
        <v>19.147557392662041</v>
      </c>
      <c r="I10" s="11">
        <v>16.184963180815267</v>
      </c>
      <c r="J10" s="11">
        <f t="shared" si="1"/>
        <v>100.00663333144897</v>
      </c>
      <c r="K10" s="11"/>
      <c r="L10" s="11">
        <v>69.506313848561931</v>
      </c>
      <c r="M10" s="11">
        <v>20.758079667215817</v>
      </c>
      <c r="N10" s="11">
        <v>16.843922480070752</v>
      </c>
      <c r="O10" s="11">
        <f t="shared" si="2"/>
        <v>107.1083159958485</v>
      </c>
      <c r="Q10" s="10" t="str">
        <f>name!E6</f>
        <v>Associate professional occupations</v>
      </c>
      <c r="R10" s="11">
        <v>35.342461612470188</v>
      </c>
      <c r="S10" s="11">
        <v>3.8850743540143413</v>
      </c>
      <c r="T10" s="11">
        <v>7.4845489662691174</v>
      </c>
      <c r="U10" s="11">
        <f t="shared" si="3"/>
        <v>46.712084932753648</v>
      </c>
      <c r="V10" s="11"/>
      <c r="W10" s="11">
        <v>40.761742421814681</v>
      </c>
      <c r="X10" s="11">
        <v>6.0358170713866839</v>
      </c>
      <c r="Y10" s="11">
        <v>7.5318023247285018</v>
      </c>
      <c r="Z10" s="11">
        <f t="shared" si="4"/>
        <v>54.329361817929865</v>
      </c>
      <c r="AA10" s="11"/>
      <c r="AB10" s="11">
        <v>41.011072135859308</v>
      </c>
      <c r="AC10" s="11">
        <v>5.5975976523321362</v>
      </c>
      <c r="AD10" s="11">
        <v>7.5795754248153262</v>
      </c>
      <c r="AE10" s="11">
        <f t="shared" si="5"/>
        <v>54.188245213006766</v>
      </c>
      <c r="AG10" s="10" t="str">
        <f>name!E6</f>
        <v>Associate professional occupations</v>
      </c>
      <c r="AH10" s="11">
        <v>19.117287279361239</v>
      </c>
      <c r="AI10" s="11">
        <v>10.754758309508087</v>
      </c>
      <c r="AJ10" s="11">
        <v>7.6699695851827761</v>
      </c>
      <c r="AK10" s="11">
        <f t="shared" si="6"/>
        <v>37.542015174052104</v>
      </c>
      <c r="AL10" s="11"/>
      <c r="AM10" s="11">
        <v>23.912370336156982</v>
      </c>
      <c r="AN10" s="11">
        <v>13.111740321275356</v>
      </c>
      <c r="AO10" s="11">
        <v>8.6531608560867639</v>
      </c>
      <c r="AP10" s="11">
        <f t="shared" si="7"/>
        <v>45.677271513519102</v>
      </c>
      <c r="AQ10" s="11"/>
      <c r="AR10" s="11">
        <v>28.495241712702644</v>
      </c>
      <c r="AS10" s="11">
        <v>15.16048201488368</v>
      </c>
      <c r="AT10" s="11">
        <v>9.2643470552554206</v>
      </c>
      <c r="AU10" s="11">
        <f t="shared" si="8"/>
        <v>52.920070782841741</v>
      </c>
    </row>
    <row r="11" spans="1:47" x14ac:dyDescent="0.2">
      <c r="A11" t="str">
        <f>name!E7</f>
        <v>Administrative and secretarial occupations</v>
      </c>
      <c r="B11" s="11">
        <v>39.181642716619599</v>
      </c>
      <c r="C11" s="11">
        <v>31.057054971076766</v>
      </c>
      <c r="D11" s="11">
        <v>4.453794625192085</v>
      </c>
      <c r="E11" s="11">
        <f t="shared" si="0"/>
        <v>74.692492312888461</v>
      </c>
      <c r="F11" s="11"/>
      <c r="G11" s="11">
        <v>40.157991725648067</v>
      </c>
      <c r="H11" s="11">
        <v>31.97702000018495</v>
      </c>
      <c r="I11" s="11">
        <v>3.9017153363056472</v>
      </c>
      <c r="J11" s="11">
        <f t="shared" si="1"/>
        <v>76.036727062138652</v>
      </c>
      <c r="K11" s="11"/>
      <c r="L11" s="11">
        <v>33.759052829106302</v>
      </c>
      <c r="M11" s="11">
        <v>27.701930436085526</v>
      </c>
      <c r="N11" s="11">
        <v>3.8502637260869297</v>
      </c>
      <c r="O11" s="11">
        <f t="shared" si="2"/>
        <v>65.311246991278765</v>
      </c>
      <c r="Q11" s="10" t="str">
        <f>name!E7</f>
        <v>Administrative and secretarial occupations</v>
      </c>
      <c r="R11" s="11">
        <v>11.497364388304213</v>
      </c>
      <c r="S11" s="11">
        <v>2.9831164358809383</v>
      </c>
      <c r="T11" s="11">
        <v>1.4171259595388022</v>
      </c>
      <c r="U11" s="11">
        <f t="shared" si="3"/>
        <v>15.897606783723953</v>
      </c>
      <c r="V11" s="11"/>
      <c r="W11" s="11">
        <v>12.959150083271389</v>
      </c>
      <c r="X11" s="11">
        <v>3.8547232513667007</v>
      </c>
      <c r="Y11" s="11">
        <v>1.0888876402623564</v>
      </c>
      <c r="Z11" s="11">
        <f t="shared" si="4"/>
        <v>17.902760974900445</v>
      </c>
      <c r="AA11" s="11"/>
      <c r="AB11" s="11">
        <v>14.071510932454414</v>
      </c>
      <c r="AC11" s="11">
        <v>3.4586283589962212</v>
      </c>
      <c r="AD11" s="11">
        <v>1.6301938067371404</v>
      </c>
      <c r="AE11" s="11">
        <f t="shared" si="5"/>
        <v>19.160333098187774</v>
      </c>
      <c r="AG11" s="10" t="str">
        <f>name!E7</f>
        <v>Administrative and secretarial occupations</v>
      </c>
      <c r="AH11" s="11">
        <v>27.684278328315386</v>
      </c>
      <c r="AI11" s="11">
        <v>28.073938535195833</v>
      </c>
      <c r="AJ11" s="11">
        <v>3.0366686656532815</v>
      </c>
      <c r="AK11" s="11">
        <f t="shared" si="6"/>
        <v>58.794885529164503</v>
      </c>
      <c r="AL11" s="11"/>
      <c r="AM11" s="11">
        <v>27.198841642376681</v>
      </c>
      <c r="AN11" s="11">
        <v>28.122296748818261</v>
      </c>
      <c r="AO11" s="11">
        <v>2.8128276960432896</v>
      </c>
      <c r="AP11" s="11">
        <f t="shared" si="7"/>
        <v>58.133966087238235</v>
      </c>
      <c r="AQ11" s="11"/>
      <c r="AR11" s="11">
        <v>19.687541896651904</v>
      </c>
      <c r="AS11" s="11">
        <v>24.2433020770893</v>
      </c>
      <c r="AT11" s="11">
        <v>2.2200699193497893</v>
      </c>
      <c r="AU11" s="11">
        <f t="shared" si="8"/>
        <v>46.150913893090994</v>
      </c>
    </row>
    <row r="12" spans="1:47" x14ac:dyDescent="0.2">
      <c r="A12" t="str">
        <f>name!E8</f>
        <v>Skilled trades occupations</v>
      </c>
      <c r="B12" s="11">
        <v>38.143884530222493</v>
      </c>
      <c r="C12" s="11">
        <v>6.4139530237036615</v>
      </c>
      <c r="D12" s="11">
        <v>23.169760613722072</v>
      </c>
      <c r="E12" s="11">
        <f t="shared" si="0"/>
        <v>67.727598167648225</v>
      </c>
      <c r="F12" s="11"/>
      <c r="G12" s="11">
        <v>31.588049720948948</v>
      </c>
      <c r="H12" s="11">
        <v>5.9384428713882063</v>
      </c>
      <c r="I12" s="11">
        <v>23.13979191485301</v>
      </c>
      <c r="J12" s="11">
        <f t="shared" si="1"/>
        <v>60.66628450719017</v>
      </c>
      <c r="K12" s="11"/>
      <c r="L12" s="11">
        <v>28.123643780527097</v>
      </c>
      <c r="M12" s="11">
        <v>7.4202486625240871</v>
      </c>
      <c r="N12" s="11">
        <v>27.939573834956406</v>
      </c>
      <c r="O12" s="11">
        <f t="shared" si="2"/>
        <v>63.48346627800759</v>
      </c>
      <c r="Q12" s="10" t="str">
        <f>name!E8</f>
        <v>Skilled trades occupations</v>
      </c>
      <c r="R12" s="11">
        <v>35.222778806380504</v>
      </c>
      <c r="S12" s="11">
        <v>3.9732788854818017</v>
      </c>
      <c r="T12" s="11">
        <v>21.273876137015204</v>
      </c>
      <c r="U12" s="11">
        <f t="shared" si="3"/>
        <v>60.469933828877515</v>
      </c>
      <c r="V12" s="11"/>
      <c r="W12" s="11">
        <v>28.490436510197952</v>
      </c>
      <c r="X12" s="11">
        <v>3.4792109600734453</v>
      </c>
      <c r="Y12" s="11">
        <v>20.525955684050146</v>
      </c>
      <c r="Z12" s="11">
        <f t="shared" si="4"/>
        <v>52.495603154321543</v>
      </c>
      <c r="AA12" s="11"/>
      <c r="AB12" s="11">
        <v>24.13649579330254</v>
      </c>
      <c r="AC12" s="11">
        <v>4.2889978673701723</v>
      </c>
      <c r="AD12" s="11">
        <v>24.197725951284493</v>
      </c>
      <c r="AE12" s="11">
        <f t="shared" si="5"/>
        <v>52.623219611957211</v>
      </c>
      <c r="AG12" s="10" t="str">
        <f>name!E8</f>
        <v>Skilled trades occupations</v>
      </c>
      <c r="AH12" s="11">
        <v>2.9211057238419809</v>
      </c>
      <c r="AI12" s="11">
        <v>2.4406741382218606</v>
      </c>
      <c r="AJ12" s="11">
        <v>1.8958844767068723</v>
      </c>
      <c r="AK12" s="11">
        <f t="shared" si="6"/>
        <v>7.2576643387707129</v>
      </c>
      <c r="AL12" s="11"/>
      <c r="AM12" s="11">
        <v>3.0976132107509731</v>
      </c>
      <c r="AN12" s="11">
        <v>2.4592319113147592</v>
      </c>
      <c r="AO12" s="11">
        <v>2.6138362308028658</v>
      </c>
      <c r="AP12" s="11">
        <f t="shared" si="7"/>
        <v>8.1706813528685984</v>
      </c>
      <c r="AQ12" s="11"/>
      <c r="AR12" s="11">
        <v>3.9871479872245561</v>
      </c>
      <c r="AS12" s="11">
        <v>3.1312507951539175</v>
      </c>
      <c r="AT12" s="11">
        <v>3.7418478836719036</v>
      </c>
      <c r="AU12" s="11">
        <f t="shared" si="8"/>
        <v>10.860246666050378</v>
      </c>
    </row>
    <row r="13" spans="1:47" x14ac:dyDescent="0.2">
      <c r="A13" t="str">
        <f>name!E9</f>
        <v>Caring, leisure and other service occupations</v>
      </c>
      <c r="B13" s="11">
        <v>24.475780369478308</v>
      </c>
      <c r="C13" s="11">
        <v>24.558355622744322</v>
      </c>
      <c r="D13" s="11">
        <v>7.036134418665525</v>
      </c>
      <c r="E13" s="11">
        <f t="shared" si="0"/>
        <v>56.070270410888156</v>
      </c>
      <c r="F13" s="11"/>
      <c r="G13" s="11">
        <v>25.249339034618878</v>
      </c>
      <c r="H13" s="11">
        <v>27.396075006246665</v>
      </c>
      <c r="I13" s="11">
        <v>10.068363240500398</v>
      </c>
      <c r="J13" s="11">
        <f t="shared" si="1"/>
        <v>62.713777281365942</v>
      </c>
      <c r="K13" s="11"/>
      <c r="L13" s="11">
        <v>31.190696623477141</v>
      </c>
      <c r="M13" s="11">
        <v>29.589111071181215</v>
      </c>
      <c r="N13" s="11">
        <v>12.061220097181067</v>
      </c>
      <c r="O13" s="11">
        <f t="shared" si="2"/>
        <v>72.841027791839423</v>
      </c>
      <c r="Q13" s="10" t="str">
        <f>name!E9</f>
        <v>Caring, leisure and other service occupations</v>
      </c>
      <c r="R13" s="11">
        <v>6.5880189830077898</v>
      </c>
      <c r="S13" s="11">
        <v>3.2678586045613947</v>
      </c>
      <c r="T13" s="11">
        <v>1.0375343892731865</v>
      </c>
      <c r="U13" s="11">
        <f t="shared" si="3"/>
        <v>10.893411976842371</v>
      </c>
      <c r="V13" s="11"/>
      <c r="W13" s="11">
        <v>6.6808870907144327</v>
      </c>
      <c r="X13" s="11">
        <v>3.8232853418784813</v>
      </c>
      <c r="Y13" s="11">
        <v>0.99800115830129676</v>
      </c>
      <c r="Z13" s="11">
        <f t="shared" si="4"/>
        <v>11.502173590894209</v>
      </c>
      <c r="AA13" s="11"/>
      <c r="AB13" s="11">
        <v>8.8393731758327316</v>
      </c>
      <c r="AC13" s="11">
        <v>4.6772353483587006</v>
      </c>
      <c r="AD13" s="11">
        <v>1.5149779747411249</v>
      </c>
      <c r="AE13" s="11">
        <f t="shared" si="5"/>
        <v>15.031586498932558</v>
      </c>
      <c r="AG13" s="10" t="str">
        <f>name!E9</f>
        <v>Caring, leisure and other service occupations</v>
      </c>
      <c r="AH13" s="11">
        <v>17.887761386470515</v>
      </c>
      <c r="AI13" s="11">
        <v>21.290497018182929</v>
      </c>
      <c r="AJ13" s="11">
        <v>5.9986000293923381</v>
      </c>
      <c r="AK13" s="11">
        <f t="shared" si="6"/>
        <v>45.176858434045783</v>
      </c>
      <c r="AL13" s="11"/>
      <c r="AM13" s="11">
        <v>18.568451943904446</v>
      </c>
      <c r="AN13" s="11">
        <v>23.57278966436818</v>
      </c>
      <c r="AO13" s="11">
        <v>9.0703620821991002</v>
      </c>
      <c r="AP13" s="11">
        <f t="shared" si="7"/>
        <v>51.211603690471719</v>
      </c>
      <c r="AQ13" s="11"/>
      <c r="AR13" s="11">
        <v>22.351323447644404</v>
      </c>
      <c r="AS13" s="11">
        <v>24.911875722822518</v>
      </c>
      <c r="AT13" s="11">
        <v>10.546242122439942</v>
      </c>
      <c r="AU13" s="11">
        <f t="shared" si="8"/>
        <v>57.809441292906861</v>
      </c>
    </row>
    <row r="14" spans="1:47" x14ac:dyDescent="0.2">
      <c r="A14" t="str">
        <f>name!E10</f>
        <v>Sales and customer service occupations</v>
      </c>
      <c r="B14" s="11">
        <v>20.900519140031296</v>
      </c>
      <c r="C14" s="11">
        <v>34.193173009290888</v>
      </c>
      <c r="D14" s="11">
        <v>4.8679466704374539</v>
      </c>
      <c r="E14" s="11">
        <f t="shared" si="0"/>
        <v>59.961638819759635</v>
      </c>
      <c r="F14" s="11"/>
      <c r="G14" s="11">
        <v>20.001273321354805</v>
      </c>
      <c r="H14" s="11">
        <v>34.69071052889683</v>
      </c>
      <c r="I14" s="11">
        <v>3.3281335153012188</v>
      </c>
      <c r="J14" s="11">
        <f t="shared" si="1"/>
        <v>58.020117365552849</v>
      </c>
      <c r="K14" s="11"/>
      <c r="L14" s="11">
        <v>20.409514998014128</v>
      </c>
      <c r="M14" s="11">
        <v>35.139636826733081</v>
      </c>
      <c r="N14" s="11">
        <v>2.9326545531195962</v>
      </c>
      <c r="O14" s="11">
        <f t="shared" si="2"/>
        <v>58.48180637786681</v>
      </c>
      <c r="Q14" s="10" t="str">
        <f>name!E10</f>
        <v>Sales and customer service occupations</v>
      </c>
      <c r="R14" s="11">
        <v>10.841484327066173</v>
      </c>
      <c r="S14" s="11">
        <v>10.149490493366454</v>
      </c>
      <c r="T14" s="11">
        <v>2.6171925798698301</v>
      </c>
      <c r="U14" s="11">
        <f t="shared" si="3"/>
        <v>23.608167400302456</v>
      </c>
      <c r="V14" s="11"/>
      <c r="W14" s="11">
        <v>10.425113737808351</v>
      </c>
      <c r="X14" s="11">
        <v>11.217653775545408</v>
      </c>
      <c r="Y14" s="11">
        <v>1.8412540962411852</v>
      </c>
      <c r="Z14" s="11">
        <f t="shared" si="4"/>
        <v>23.484021609594947</v>
      </c>
      <c r="AA14" s="11"/>
      <c r="AB14" s="11">
        <v>11.435446080135669</v>
      </c>
      <c r="AC14" s="11">
        <v>11.705192206183103</v>
      </c>
      <c r="AD14" s="11">
        <v>1.694577586101343</v>
      </c>
      <c r="AE14" s="11">
        <f t="shared" si="5"/>
        <v>24.835215872420115</v>
      </c>
      <c r="AG14" s="10" t="str">
        <f>name!E10</f>
        <v>Sales and customer service occupations</v>
      </c>
      <c r="AH14" s="11">
        <v>10.059034812965118</v>
      </c>
      <c r="AI14" s="11">
        <v>24.043682515924448</v>
      </c>
      <c r="AJ14" s="11">
        <v>2.2507540905676233</v>
      </c>
      <c r="AK14" s="11">
        <f t="shared" si="6"/>
        <v>36.353471419457193</v>
      </c>
      <c r="AL14" s="11"/>
      <c r="AM14" s="11">
        <v>9.5761595835464579</v>
      </c>
      <c r="AN14" s="11">
        <v>23.473056753351411</v>
      </c>
      <c r="AO14" s="11">
        <v>1.4868794190600303</v>
      </c>
      <c r="AP14" s="11">
        <f t="shared" si="7"/>
        <v>34.536095755957902</v>
      </c>
      <c r="AQ14" s="11"/>
      <c r="AR14" s="11">
        <v>8.9740689178784692</v>
      </c>
      <c r="AS14" s="11">
        <v>23.434444620549982</v>
      </c>
      <c r="AT14" s="11">
        <v>1.2380769670182517</v>
      </c>
      <c r="AU14" s="11">
        <f t="shared" si="8"/>
        <v>33.646590505446703</v>
      </c>
    </row>
    <row r="15" spans="1:47" x14ac:dyDescent="0.2">
      <c r="A15" t="str">
        <f>name!E11</f>
        <v>Process, plant and machine operatives</v>
      </c>
      <c r="B15" s="11">
        <v>26.298263289134201</v>
      </c>
      <c r="C15" s="11">
        <v>5.2250427939181412</v>
      </c>
      <c r="D15" s="11">
        <v>5.5537728287517307</v>
      </c>
      <c r="E15" s="11">
        <f t="shared" si="0"/>
        <v>37.077078911804072</v>
      </c>
      <c r="F15" s="11"/>
      <c r="G15" s="11">
        <v>23.237682693133713</v>
      </c>
      <c r="H15" s="11">
        <v>6.4497765374306955</v>
      </c>
      <c r="I15" s="11">
        <v>7.6375453089537437</v>
      </c>
      <c r="J15" s="11">
        <f t="shared" si="1"/>
        <v>37.325004539518147</v>
      </c>
      <c r="K15" s="11"/>
      <c r="L15" s="11">
        <v>25.533057272914412</v>
      </c>
      <c r="M15" s="11">
        <v>8.7143917655421674</v>
      </c>
      <c r="N15" s="11">
        <v>10.428623082855816</v>
      </c>
      <c r="O15" s="11">
        <f t="shared" si="2"/>
        <v>44.676072121312394</v>
      </c>
      <c r="Q15" s="10" t="str">
        <f>name!E11</f>
        <v>Process, plant and machine operatives</v>
      </c>
      <c r="R15" s="11">
        <v>23.52088204257349</v>
      </c>
      <c r="S15" s="11">
        <v>3.6385081610030441</v>
      </c>
      <c r="T15" s="11">
        <v>4.6696462209340419</v>
      </c>
      <c r="U15" s="11">
        <f t="shared" si="3"/>
        <v>31.829036424510576</v>
      </c>
      <c r="V15" s="11"/>
      <c r="W15" s="11">
        <v>20.779748740329268</v>
      </c>
      <c r="X15" s="11">
        <v>5.0300395175688015</v>
      </c>
      <c r="Y15" s="11">
        <v>6.4130296975340615</v>
      </c>
      <c r="Z15" s="11">
        <f t="shared" si="4"/>
        <v>32.222817955432134</v>
      </c>
      <c r="AA15" s="11"/>
      <c r="AB15" s="11">
        <v>22.55249715449137</v>
      </c>
      <c r="AC15" s="11">
        <v>6.0709521246393443</v>
      </c>
      <c r="AD15" s="11">
        <v>8.6902916832685673</v>
      </c>
      <c r="AE15" s="11">
        <f t="shared" si="5"/>
        <v>37.31374096239928</v>
      </c>
      <c r="AG15" s="10" t="str">
        <f>name!E11</f>
        <v>Process, plant and machine operatives</v>
      </c>
      <c r="AH15" s="11">
        <v>2.7773812465607124</v>
      </c>
      <c r="AI15" s="11">
        <v>1.5865346329150982</v>
      </c>
      <c r="AJ15" s="11">
        <v>0.88412660781768637</v>
      </c>
      <c r="AK15" s="11">
        <f t="shared" si="6"/>
        <v>5.248042487293497</v>
      </c>
      <c r="AL15" s="11"/>
      <c r="AM15" s="11">
        <v>2.4579339528044213</v>
      </c>
      <c r="AN15" s="11">
        <v>1.4197370198618919</v>
      </c>
      <c r="AO15" s="11">
        <v>1.224515611419684</v>
      </c>
      <c r="AP15" s="11">
        <f t="shared" si="7"/>
        <v>5.102186584085997</v>
      </c>
      <c r="AQ15" s="11"/>
      <c r="AR15" s="11">
        <v>2.9805601184230408</v>
      </c>
      <c r="AS15" s="11">
        <v>2.6434396409028276</v>
      </c>
      <c r="AT15" s="11">
        <v>1.7383313995872511</v>
      </c>
      <c r="AU15" s="11">
        <f t="shared" si="8"/>
        <v>7.3623311589131193</v>
      </c>
    </row>
    <row r="16" spans="1:47" x14ac:dyDescent="0.2">
      <c r="A16" t="str">
        <f>name!E12</f>
        <v>Elementary occupations</v>
      </c>
      <c r="B16" s="11">
        <v>31.789081772341373</v>
      </c>
      <c r="C16" s="11">
        <v>47.588899384851715</v>
      </c>
      <c r="D16" s="11">
        <v>5.2469487132423804</v>
      </c>
      <c r="E16" s="11">
        <f t="shared" si="0"/>
        <v>84.624929870435466</v>
      </c>
      <c r="F16" s="11"/>
      <c r="G16" s="11">
        <v>28.733941421660287</v>
      </c>
      <c r="H16" s="11">
        <v>49.666885389008769</v>
      </c>
      <c r="I16" s="11">
        <v>4.8562434488117026</v>
      </c>
      <c r="J16" s="11">
        <f t="shared" si="1"/>
        <v>83.257070259480756</v>
      </c>
      <c r="K16" s="11"/>
      <c r="L16" s="11">
        <v>28.912818479751653</v>
      </c>
      <c r="M16" s="11">
        <v>45.534531435561973</v>
      </c>
      <c r="N16" s="11">
        <v>6.8516369365324845</v>
      </c>
      <c r="O16" s="11">
        <f t="shared" si="2"/>
        <v>81.298986851846109</v>
      </c>
      <c r="Q16" s="10" t="str">
        <f>name!E12</f>
        <v>Elementary occupations</v>
      </c>
      <c r="R16" s="11">
        <v>23.420181271963166</v>
      </c>
      <c r="S16" s="11">
        <v>17.151630382776652</v>
      </c>
      <c r="T16" s="11">
        <v>3.8516294127056785</v>
      </c>
      <c r="U16" s="11">
        <f t="shared" si="3"/>
        <v>44.423441067445495</v>
      </c>
      <c r="V16" s="11"/>
      <c r="W16" s="11">
        <v>20.954279834323778</v>
      </c>
      <c r="X16" s="11">
        <v>18.986347956756699</v>
      </c>
      <c r="Y16" s="11">
        <v>3.8884598498262974</v>
      </c>
      <c r="Z16" s="11">
        <f t="shared" si="4"/>
        <v>43.829087640906771</v>
      </c>
      <c r="AA16" s="11"/>
      <c r="AB16" s="11">
        <v>20.06758041317093</v>
      </c>
      <c r="AC16" s="11">
        <v>19.083957979972165</v>
      </c>
      <c r="AD16" s="11">
        <v>5.827919860300697</v>
      </c>
      <c r="AE16" s="11">
        <f t="shared" si="5"/>
        <v>44.979458253443795</v>
      </c>
      <c r="AG16" s="10" t="str">
        <f>name!E12</f>
        <v>Elementary occupations</v>
      </c>
      <c r="AH16" s="11">
        <v>8.3689005003781922</v>
      </c>
      <c r="AI16" s="11">
        <v>30.437269002075045</v>
      </c>
      <c r="AJ16" s="11">
        <v>1.3953193005367035</v>
      </c>
      <c r="AK16" s="11">
        <f t="shared" si="6"/>
        <v>40.201488802989942</v>
      </c>
      <c r="AL16" s="11"/>
      <c r="AM16" s="11">
        <v>7.7796615873365091</v>
      </c>
      <c r="AN16" s="11">
        <v>30.68053743225207</v>
      </c>
      <c r="AO16" s="11">
        <v>0.96778359898540678</v>
      </c>
      <c r="AP16" s="11">
        <f t="shared" si="7"/>
        <v>39.427982618573985</v>
      </c>
      <c r="AQ16" s="11"/>
      <c r="AR16" s="11">
        <v>8.845238066580734</v>
      </c>
      <c r="AS16" s="11">
        <v>26.450573455589804</v>
      </c>
      <c r="AT16" s="11">
        <v>1.0237170762317851</v>
      </c>
      <c r="AU16" s="11">
        <f t="shared" si="8"/>
        <v>36.319528598402322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377.86320340547422</v>
      </c>
      <c r="C18" s="34">
        <f t="shared" ref="C18:D18" si="9">SUM(C8:C16)</f>
        <v>194.07176118170898</v>
      </c>
      <c r="D18" s="34">
        <f t="shared" si="9"/>
        <v>99.415035412816735</v>
      </c>
      <c r="E18" s="34">
        <f t="shared" si="0"/>
        <v>671.34999999999991</v>
      </c>
      <c r="F18" s="34"/>
      <c r="G18" s="34">
        <f>SUM(G8:G16)</f>
        <v>406.0388814943085</v>
      </c>
      <c r="H18" s="34">
        <f t="shared" ref="H18:I18" si="10">SUM(H8:H16)</f>
        <v>219.76853417186464</v>
      </c>
      <c r="I18" s="34">
        <f t="shared" si="10"/>
        <v>103.79758433382696</v>
      </c>
      <c r="J18" s="34">
        <f t="shared" ref="J18" si="11">SUM(G18:I18)</f>
        <v>729.60500000000013</v>
      </c>
      <c r="K18" s="34"/>
      <c r="L18" s="34">
        <f>SUM(L8:L16)</f>
        <v>444.54480520455104</v>
      </c>
      <c r="M18" s="34">
        <f t="shared" ref="M18:N18" si="12">SUM(M8:M16)</f>
        <v>231.56848128326911</v>
      </c>
      <c r="N18" s="34">
        <f t="shared" si="12"/>
        <v>118.47571351217947</v>
      </c>
      <c r="O18" s="34">
        <f>SUM(L18:N18)</f>
        <v>794.5889999999996</v>
      </c>
      <c r="Q18" s="231" t="str">
        <f>name!E3</f>
        <v>All occupations</v>
      </c>
      <c r="R18" s="34">
        <f>SUM(R8:R16)</f>
        <v>242.75875214885522</v>
      </c>
      <c r="S18" s="34">
        <f t="shared" ref="S18:T18" si="13">SUM(S8:S16)</f>
        <v>52.946952462221041</v>
      </c>
      <c r="T18" s="34">
        <f t="shared" si="13"/>
        <v>65.16802432563901</v>
      </c>
      <c r="U18" s="34">
        <f t="shared" ref="U18" si="14">SUM(R18:T18)</f>
        <v>360.87372893671528</v>
      </c>
      <c r="V18" s="34"/>
      <c r="W18" s="34">
        <f>SUM(W8:W16)</f>
        <v>253.8249845927632</v>
      </c>
      <c r="X18" s="34">
        <f t="shared" ref="X18:Y18" si="15">SUM(X8:X16)</f>
        <v>65.778815406524529</v>
      </c>
      <c r="Y18" s="34">
        <f t="shared" si="15"/>
        <v>64.153924945676351</v>
      </c>
      <c r="Z18" s="34">
        <f t="shared" ref="Z18" si="16">SUM(W18:Y18)</f>
        <v>383.75772494496408</v>
      </c>
      <c r="AA18" s="34"/>
      <c r="AB18" s="34">
        <f>SUM(AB8:AB16)</f>
        <v>271.82455352656336</v>
      </c>
      <c r="AC18" s="34">
        <f t="shared" ref="AC18:AD18" si="17">SUM(AC8:AC16)</f>
        <v>73.028421557811924</v>
      </c>
      <c r="AD18" s="34">
        <f t="shared" si="17"/>
        <v>74.711874751192596</v>
      </c>
      <c r="AE18" s="34">
        <f t="shared" ref="AE18" si="18">SUM(AB18:AD18)</f>
        <v>419.56484983556788</v>
      </c>
      <c r="AG18" s="231" t="str">
        <f>name!E3</f>
        <v>All occupations</v>
      </c>
      <c r="AH18" s="34">
        <f>SUM(AH8:AH16)</f>
        <v>135.10445125661906</v>
      </c>
      <c r="AI18" s="34">
        <f t="shared" ref="AI18:AJ18" si="19">SUM(AI8:AI16)</f>
        <v>141.12480871948796</v>
      </c>
      <c r="AJ18" s="34">
        <f t="shared" si="19"/>
        <v>34.247011087177739</v>
      </c>
      <c r="AK18" s="34">
        <f t="shared" si="6"/>
        <v>310.47627106328474</v>
      </c>
      <c r="AL18" s="34"/>
      <c r="AM18" s="34">
        <f>SUM(AM8:AM16)</f>
        <v>152.21389690154527</v>
      </c>
      <c r="AN18" s="34">
        <f t="shared" ref="AN18:AO18" si="20">SUM(AN8:AN16)</f>
        <v>153.98971876534011</v>
      </c>
      <c r="AO18" s="34">
        <f t="shared" si="20"/>
        <v>39.643659388150617</v>
      </c>
      <c r="AP18" s="34">
        <f t="shared" si="7"/>
        <v>345.84727505503605</v>
      </c>
      <c r="AQ18" s="34"/>
      <c r="AR18" s="34">
        <f>SUM(AR8:AR16)</f>
        <v>172.72025167798762</v>
      </c>
      <c r="AS18" s="34">
        <f t="shared" ref="AS18:AT18" si="21">SUM(AS8:AS16)</f>
        <v>158.54005972545724</v>
      </c>
      <c r="AT18" s="34">
        <f t="shared" si="21"/>
        <v>43.763838760986836</v>
      </c>
      <c r="AU18" s="34">
        <f t="shared" si="8"/>
        <v>375.02415016443172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13.538654666335043</v>
      </c>
      <c r="C26" s="18">
        <f t="shared" ref="C26:O26" si="22">C8/C$18*100</f>
        <v>4.0121698291527714</v>
      </c>
      <c r="D26" s="18">
        <f t="shared" si="22"/>
        <v>13.816607443449877</v>
      </c>
      <c r="E26" s="18">
        <f t="shared" si="22"/>
        <v>10.82592806315809</v>
      </c>
      <c r="F26" s="18"/>
      <c r="G26" s="18">
        <f t="shared" si="22"/>
        <v>14.518835223030587</v>
      </c>
      <c r="H26" s="18">
        <f t="shared" si="22"/>
        <v>5.821772872488979</v>
      </c>
      <c r="I26" s="18">
        <f t="shared" si="22"/>
        <v>14.62739472735116</v>
      </c>
      <c r="J26" s="18">
        <f t="shared" si="22"/>
        <v>11.914587129781653</v>
      </c>
      <c r="K26" s="18"/>
      <c r="L26" s="18">
        <f t="shared" si="22"/>
        <v>15.211564181863254</v>
      </c>
      <c r="M26" s="18">
        <f t="shared" si="22"/>
        <v>7.1965609448418659</v>
      </c>
      <c r="N26" s="18">
        <f t="shared" si="22"/>
        <v>14.926445904692731</v>
      </c>
      <c r="O26" s="18">
        <f t="shared" si="22"/>
        <v>12.833225545913511</v>
      </c>
      <c r="Q26" t="str">
        <f>$A$8</f>
        <v>Managers, directors and senior officials</v>
      </c>
      <c r="R26" s="18">
        <f>R8/R$18*100</f>
        <v>15.211913324005424</v>
      </c>
      <c r="S26" s="18">
        <f t="shared" ref="S26:U26" si="23">S8/S$18*100</f>
        <v>4.9697087319705631</v>
      </c>
      <c r="T26" s="18">
        <f t="shared" si="23"/>
        <v>14.099343157700359</v>
      </c>
      <c r="U26" s="18">
        <f t="shared" si="23"/>
        <v>13.508277204202493</v>
      </c>
      <c r="V26" s="18"/>
      <c r="W26" s="18">
        <f t="shared" ref="W26:Z26" si="24">W8/W$18*100</f>
        <v>16.297631788665182</v>
      </c>
      <c r="X26" s="18">
        <f t="shared" si="24"/>
        <v>7.2336319697569431</v>
      </c>
      <c r="Y26" s="18">
        <f t="shared" si="24"/>
        <v>15.58467839894708</v>
      </c>
      <c r="Z26" s="18">
        <f t="shared" si="24"/>
        <v>14.624810924202993</v>
      </c>
      <c r="AA26" s="18"/>
      <c r="AB26" s="18">
        <f t="shared" ref="AB26:AE26" si="25">AB8/AB$18*100</f>
        <v>16.289303260618006</v>
      </c>
      <c r="AC26" s="18">
        <f t="shared" si="25"/>
        <v>8.3206265167177911</v>
      </c>
      <c r="AD26" s="18">
        <f t="shared" si="25"/>
        <v>16.179122681760237</v>
      </c>
      <c r="AE26" s="18">
        <f t="shared" si="25"/>
        <v>14.882675221232896</v>
      </c>
      <c r="AG26" t="str">
        <f>$A$8</f>
        <v>Managers, directors and senior officials</v>
      </c>
      <c r="AH26" s="18">
        <f>AH8/AH$18*100</f>
        <v>10.532105437347809</v>
      </c>
      <c r="AI26" s="18">
        <f t="shared" ref="AI26:AK26" si="26">AI8/AI$18*100</f>
        <v>3.6529221020646587</v>
      </c>
      <c r="AJ26" s="18">
        <f t="shared" si="26"/>
        <v>13.278594714190092</v>
      </c>
      <c r="AK26" s="18">
        <f t="shared" si="26"/>
        <v>7.7081718058962148</v>
      </c>
      <c r="AL26" s="18"/>
      <c r="AM26" s="18">
        <f t="shared" ref="AM26:AP26" si="27">AM8/AM$18*100</f>
        <v>11.552594820172356</v>
      </c>
      <c r="AN26" s="18">
        <f t="shared" si="27"/>
        <v>5.2186779406725616</v>
      </c>
      <c r="AO26" s="18">
        <f t="shared" si="27"/>
        <v>13.07825658604116</v>
      </c>
      <c r="AP26" s="18">
        <f t="shared" si="27"/>
        <v>8.9072790130028476</v>
      </c>
      <c r="AQ26" s="18"/>
      <c r="AR26" s="18">
        <f t="shared" ref="AR26:AU26" si="28">AR8/AR$18*100</f>
        <v>13.515434509433103</v>
      </c>
      <c r="AS26" s="18">
        <f t="shared" si="28"/>
        <v>6.6787818132852754</v>
      </c>
      <c r="AT26" s="18">
        <f t="shared" si="28"/>
        <v>12.787926224480742</v>
      </c>
      <c r="AU26" s="18">
        <f t="shared" si="28"/>
        <v>10.540367752904951</v>
      </c>
    </row>
    <row r="27" spans="1:47" x14ac:dyDescent="0.2">
      <c r="A27" t="str">
        <f>$A$9</f>
        <v>Professional occupations</v>
      </c>
      <c r="B27" s="18">
        <f t="shared" ref="B27:B34" si="29">B9/B$18*100</f>
        <v>24.203650329364752</v>
      </c>
      <c r="C27" s="18">
        <f t="shared" ref="C27:O27" si="30">C9/C$18*100</f>
        <v>11.649794347151001</v>
      </c>
      <c r="D27" s="18">
        <f t="shared" si="30"/>
        <v>20.315210596398664</v>
      </c>
      <c r="E27" s="18">
        <f t="shared" si="30"/>
        <v>19.998811848925069</v>
      </c>
      <c r="F27" s="18"/>
      <c r="G27" s="18">
        <f t="shared" si="30"/>
        <v>27.939288537067657</v>
      </c>
      <c r="H27" s="18">
        <f t="shared" si="30"/>
        <v>14.427744017515273</v>
      </c>
      <c r="I27" s="18">
        <f t="shared" si="30"/>
        <v>18.784585532948324</v>
      </c>
      <c r="J27" s="18">
        <f t="shared" si="30"/>
        <v>22.567000256996749</v>
      </c>
      <c r="K27" s="18"/>
      <c r="L27" s="18">
        <f t="shared" si="30"/>
        <v>31.377599598129585</v>
      </c>
      <c r="M27" s="18">
        <f t="shared" si="30"/>
        <v>17.293193059742784</v>
      </c>
      <c r="N27" s="18">
        <f t="shared" si="30"/>
        <v>16.782853569173188</v>
      </c>
      <c r="O27" s="18">
        <f t="shared" si="30"/>
        <v>25.096833590570917</v>
      </c>
      <c r="Q27" t="str">
        <f>$A$9</f>
        <v>Professional occupations</v>
      </c>
      <c r="R27" s="18">
        <f t="shared" ref="R27:U27" si="31">R9/R$18*100</f>
        <v>24.46763679084463</v>
      </c>
      <c r="S27" s="18">
        <f t="shared" si="31"/>
        <v>9.9470990876519778</v>
      </c>
      <c r="T27" s="18">
        <f t="shared" si="31"/>
        <v>20.91241436623686</v>
      </c>
      <c r="U27" s="18">
        <f t="shared" si="31"/>
        <v>21.695184931035847</v>
      </c>
      <c r="V27" s="18"/>
      <c r="W27" s="18">
        <f t="shared" ref="W27:Z27" si="32">W9/W$18*100</f>
        <v>28.132047328714588</v>
      </c>
      <c r="X27" s="18">
        <f t="shared" si="32"/>
        <v>13.06429746152309</v>
      </c>
      <c r="Y27" s="18">
        <f t="shared" si="32"/>
        <v>18.49980593034131</v>
      </c>
      <c r="Z27" s="18">
        <f t="shared" si="32"/>
        <v>23.939076805277399</v>
      </c>
      <c r="AA27" s="18"/>
      <c r="AB27" s="18">
        <f t="shared" ref="AB27:AE27" si="33">AB9/AB$18*100</f>
        <v>31.429188744056912</v>
      </c>
      <c r="AC27" s="18">
        <f t="shared" si="33"/>
        <v>16.527041874410116</v>
      </c>
      <c r="AD27" s="18">
        <f t="shared" si="33"/>
        <v>15.377591083567369</v>
      </c>
      <c r="AE27" s="18">
        <f t="shared" si="33"/>
        <v>25.977051324593553</v>
      </c>
      <c r="AG27" t="str">
        <f>$A$9</f>
        <v>Professional occupations</v>
      </c>
      <c r="AH27" s="18">
        <f t="shared" ref="AH27:AK27" si="34">AH9/AH$18*100</f>
        <v>23.729313448699539</v>
      </c>
      <c r="AI27" s="18">
        <f>AI9/AI$18*100</f>
        <v>12.288608498825351</v>
      </c>
      <c r="AJ27" s="18">
        <f t="shared" si="34"/>
        <v>19.178802233604362</v>
      </c>
      <c r="AK27" s="18">
        <f t="shared" si="34"/>
        <v>18.027078299972441</v>
      </c>
      <c r="AL27" s="18"/>
      <c r="AM27" s="18">
        <f t="shared" ref="AM27:AP27" si="35">AM9/AM$18*100</f>
        <v>27.617852726567726</v>
      </c>
      <c r="AN27" s="18">
        <f t="shared" si="35"/>
        <v>15.010158869898632</v>
      </c>
      <c r="AO27" s="18">
        <f t="shared" si="35"/>
        <v>19.245434242015037</v>
      </c>
      <c r="AP27" s="18">
        <f t="shared" si="35"/>
        <v>21.044521947648406</v>
      </c>
      <c r="AQ27" s="18"/>
      <c r="AR27" s="18">
        <f t="shared" ref="AR27:AU27" si="36">AR9/AR$18*100</f>
        <v>31.296409370450522</v>
      </c>
      <c r="AS27" s="18">
        <f t="shared" si="36"/>
        <v>17.64610583041021</v>
      </c>
      <c r="AT27" s="18">
        <f t="shared" si="36"/>
        <v>19.181861466778468</v>
      </c>
      <c r="AU27" s="18">
        <f t="shared" si="36"/>
        <v>24.112074552423916</v>
      </c>
    </row>
    <row r="28" spans="1:47" x14ac:dyDescent="0.2">
      <c r="A28" t="str">
        <f>$A$10</f>
        <v>Associate professional occupations</v>
      </c>
      <c r="B28" s="18">
        <f t="shared" si="29"/>
        <v>14.412556819773803</v>
      </c>
      <c r="C28" s="18">
        <f t="shared" ref="C28:O28" si="37">C10/C$18*100</f>
        <v>7.543515127796045</v>
      </c>
      <c r="D28" s="18">
        <f t="shared" si="37"/>
        <v>15.243688732316391</v>
      </c>
      <c r="E28" s="18">
        <f t="shared" si="37"/>
        <v>12.549951605988795</v>
      </c>
      <c r="F28" s="18"/>
      <c r="G28" s="18">
        <f t="shared" si="37"/>
        <v>15.928059037094505</v>
      </c>
      <c r="H28" s="18">
        <f t="shared" si="37"/>
        <v>8.7126018585027101</v>
      </c>
      <c r="I28" s="18">
        <f t="shared" si="37"/>
        <v>15.592812958693001</v>
      </c>
      <c r="J28" s="18">
        <f t="shared" si="37"/>
        <v>13.706955589866975</v>
      </c>
      <c r="K28" s="18"/>
      <c r="L28" s="18">
        <f t="shared" si="37"/>
        <v>15.635389961778898</v>
      </c>
      <c r="M28" s="18">
        <f t="shared" si="37"/>
        <v>8.9641213485453708</v>
      </c>
      <c r="N28" s="18">
        <f t="shared" si="37"/>
        <v>14.21719437742755</v>
      </c>
      <c r="O28" s="18">
        <f t="shared" si="37"/>
        <v>13.479712907660257</v>
      </c>
      <c r="Q28" t="str">
        <f>$A$10</f>
        <v>Associate professional occupations</v>
      </c>
      <c r="R28" s="18">
        <f t="shared" ref="R28:U28" si="38">R10/R$18*100</f>
        <v>14.558676587198322</v>
      </c>
      <c r="S28" s="18">
        <f t="shared" si="38"/>
        <v>7.33767322450983</v>
      </c>
      <c r="T28" s="18">
        <f t="shared" si="38"/>
        <v>11.485002106047393</v>
      </c>
      <c r="U28" s="18">
        <f t="shared" si="38"/>
        <v>12.944163342226922</v>
      </c>
      <c r="V28" s="18"/>
      <c r="W28" s="18">
        <f t="shared" ref="W28:Z28" si="39">W10/W$18*100</f>
        <v>16.058995329877717</v>
      </c>
      <c r="X28" s="18">
        <f t="shared" si="39"/>
        <v>9.1759285023366317</v>
      </c>
      <c r="Y28" s="18">
        <f t="shared" si="39"/>
        <v>11.740205032047859</v>
      </c>
      <c r="Z28" s="18">
        <f t="shared" si="39"/>
        <v>14.157203434985291</v>
      </c>
      <c r="AA28" s="18"/>
      <c r="AB28" s="18">
        <f t="shared" ref="AB28:AE28" si="40">AB10/AB$18*100</f>
        <v>15.087331737988713</v>
      </c>
      <c r="AC28" s="18">
        <f t="shared" si="40"/>
        <v>7.664957742378256</v>
      </c>
      <c r="AD28" s="18">
        <f t="shared" si="40"/>
        <v>10.145074594978407</v>
      </c>
      <c r="AE28" s="18">
        <f t="shared" si="40"/>
        <v>12.915344370302645</v>
      </c>
      <c r="AG28" t="str">
        <f>$A$10</f>
        <v>Associate professional occupations</v>
      </c>
      <c r="AH28" s="18">
        <f t="shared" ref="AH28:AK28" si="41">AH10/AH$18*100</f>
        <v>14.150005496894863</v>
      </c>
      <c r="AI28" s="18">
        <f t="shared" si="41"/>
        <v>7.6207425236516624</v>
      </c>
      <c r="AJ28" s="18">
        <f t="shared" si="41"/>
        <v>22.396026227393762</v>
      </c>
      <c r="AK28" s="18">
        <f t="shared" si="41"/>
        <v>12.091750215075171</v>
      </c>
      <c r="AL28" s="18"/>
      <c r="AM28" s="18">
        <f t="shared" ref="AM28:AP28" si="42">AM10/AM$18*100</f>
        <v>15.709715619214414</v>
      </c>
      <c r="AN28" s="18">
        <f t="shared" si="42"/>
        <v>8.5146855429068662</v>
      </c>
      <c r="AO28" s="18">
        <f t="shared" si="42"/>
        <v>21.82735143434607</v>
      </c>
      <c r="AP28" s="18">
        <f t="shared" si="42"/>
        <v>13.207353305371655</v>
      </c>
      <c r="AQ28" s="18"/>
      <c r="AR28" s="18">
        <f t="shared" ref="AR28:AU28" si="43">AR10/AR$18*100</f>
        <v>16.497915812343752</v>
      </c>
      <c r="AS28" s="18">
        <f t="shared" si="43"/>
        <v>9.5625560133741505</v>
      </c>
      <c r="AT28" s="18">
        <f t="shared" si="43"/>
        <v>21.168954364017306</v>
      </c>
      <c r="AU28" s="18">
        <f t="shared" si="43"/>
        <v>14.111110113745633</v>
      </c>
    </row>
    <row r="29" spans="1:47" x14ac:dyDescent="0.2">
      <c r="A29" t="str">
        <f>$A$11</f>
        <v>Administrative and secretarial occupations</v>
      </c>
      <c r="B29" s="18">
        <f t="shared" si="29"/>
        <v>10.36926653971514</v>
      </c>
      <c r="C29" s="18">
        <f t="shared" ref="C29:O29" si="44">C11/C$18*100</f>
        <v>16.002871711973651</v>
      </c>
      <c r="D29" s="18">
        <f t="shared" si="44"/>
        <v>4.4800010448096614</v>
      </c>
      <c r="E29" s="18">
        <f t="shared" si="44"/>
        <v>11.125715694181643</v>
      </c>
      <c r="F29" s="18"/>
      <c r="G29" s="18">
        <f t="shared" si="44"/>
        <v>9.8901838114266809</v>
      </c>
      <c r="H29" s="18">
        <f t="shared" si="44"/>
        <v>14.550317733465018</v>
      </c>
      <c r="I29" s="18">
        <f t="shared" si="44"/>
        <v>3.7589654531431163</v>
      </c>
      <c r="J29" s="18">
        <f t="shared" si="44"/>
        <v>10.421629109194514</v>
      </c>
      <c r="K29" s="18"/>
      <c r="L29" s="18">
        <f t="shared" si="44"/>
        <v>7.5940720561502344</v>
      </c>
      <c r="M29" s="18">
        <f t="shared" si="44"/>
        <v>11.962737883226337</v>
      </c>
      <c r="N29" s="18">
        <f t="shared" si="44"/>
        <v>3.2498337523758547</v>
      </c>
      <c r="O29" s="18">
        <f t="shared" si="44"/>
        <v>8.2195005205557585</v>
      </c>
      <c r="Q29" t="str">
        <f>$A$11</f>
        <v>Administrative and secretarial occupations</v>
      </c>
      <c r="R29" s="18">
        <f t="shared" ref="R29:U29" si="45">R11/R$18*100</f>
        <v>4.7361276520544306</v>
      </c>
      <c r="S29" s="18">
        <f t="shared" si="45"/>
        <v>5.6341607914250886</v>
      </c>
      <c r="T29" s="18">
        <f t="shared" si="45"/>
        <v>2.1745725364598223</v>
      </c>
      <c r="U29" s="18">
        <f t="shared" si="45"/>
        <v>4.4053100874272406</v>
      </c>
      <c r="V29" s="18"/>
      <c r="W29" s="18">
        <f t="shared" ref="W29:Z29" si="46">W11/W$18*100</f>
        <v>5.1055455017807043</v>
      </c>
      <c r="X29" s="18">
        <f t="shared" si="46"/>
        <v>5.8601287170403422</v>
      </c>
      <c r="Y29" s="18">
        <f t="shared" si="46"/>
        <v>1.6973047887317794</v>
      </c>
      <c r="Z29" s="18">
        <f t="shared" si="46"/>
        <v>4.6651206767154818</v>
      </c>
      <c r="AA29" s="18"/>
      <c r="AB29" s="18">
        <f t="shared" ref="AB29:AE29" si="47">AB11/AB$18*100</f>
        <v>5.1766886949303172</v>
      </c>
      <c r="AC29" s="18">
        <f t="shared" si="47"/>
        <v>4.7360031686543387</v>
      </c>
      <c r="AD29" s="18">
        <f t="shared" si="47"/>
        <v>2.1819741669795514</v>
      </c>
      <c r="AE29" s="18">
        <f t="shared" si="47"/>
        <v>4.5667155162537849</v>
      </c>
      <c r="AG29" t="str">
        <f>$A$11</f>
        <v>Administrative and secretarial occupations</v>
      </c>
      <c r="AH29" s="18">
        <f t="shared" ref="AH29:AK29" si="48">AH11/AH$18*100</f>
        <v>20.491018668016739</v>
      </c>
      <c r="AI29" s="18">
        <f t="shared" si="48"/>
        <v>19.892986066679498</v>
      </c>
      <c r="AJ29" s="18">
        <f t="shared" si="48"/>
        <v>8.8669596827684209</v>
      </c>
      <c r="AK29" s="18">
        <f t="shared" si="48"/>
        <v>18.936998092578957</v>
      </c>
      <c r="AL29" s="18"/>
      <c r="AM29" s="18">
        <f t="shared" ref="AM29:AP29" si="49">AM11/AM$18*100</f>
        <v>17.868829453837183</v>
      </c>
      <c r="AN29" s="18">
        <f t="shared" si="49"/>
        <v>18.262450879381699</v>
      </c>
      <c r="AO29" s="18">
        <f t="shared" si="49"/>
        <v>7.0952776294007718</v>
      </c>
      <c r="AP29" s="18">
        <f t="shared" si="49"/>
        <v>16.809143885256042</v>
      </c>
      <c r="AQ29" s="18"/>
      <c r="AR29" s="18">
        <f t="shared" ref="AR29:AU29" si="50">AR11/AR$18*100</f>
        <v>11.39851390059142</v>
      </c>
      <c r="AS29" s="18">
        <f t="shared" si="50"/>
        <v>15.291593884265758</v>
      </c>
      <c r="AT29" s="18">
        <f t="shared" si="50"/>
        <v>5.0728409166173627</v>
      </c>
      <c r="AU29" s="18">
        <f t="shared" si="50"/>
        <v>12.306117852105213</v>
      </c>
    </row>
    <row r="30" spans="1:47" x14ac:dyDescent="0.2">
      <c r="A30" t="str">
        <f>$A$12</f>
        <v>Skilled trades occupations</v>
      </c>
      <c r="B30" s="18">
        <f t="shared" si="29"/>
        <v>10.09462794642414</v>
      </c>
      <c r="C30" s="18">
        <f t="shared" ref="C30:O30" si="51">C12/C$18*100</f>
        <v>3.3049388456357085</v>
      </c>
      <c r="D30" s="18">
        <f t="shared" si="51"/>
        <v>23.306093004454127</v>
      </c>
      <c r="E30" s="18">
        <f t="shared" si="51"/>
        <v>10.088269630989535</v>
      </c>
      <c r="F30" s="18"/>
      <c r="G30" s="18">
        <f t="shared" si="51"/>
        <v>7.7795627858835283</v>
      </c>
      <c r="H30" s="18">
        <f t="shared" si="51"/>
        <v>2.702135177706646</v>
      </c>
      <c r="I30" s="18">
        <f t="shared" si="51"/>
        <v>22.293189252297367</v>
      </c>
      <c r="J30" s="18">
        <f t="shared" si="51"/>
        <v>8.314949117288144</v>
      </c>
      <c r="K30" s="18"/>
      <c r="L30" s="18">
        <f t="shared" si="51"/>
        <v>6.3263912773846052</v>
      </c>
      <c r="M30" s="18">
        <f t="shared" si="51"/>
        <v>3.2043431046417639</v>
      </c>
      <c r="N30" s="18">
        <f t="shared" si="51"/>
        <v>23.582532661501276</v>
      </c>
      <c r="O30" s="18">
        <f t="shared" si="51"/>
        <v>7.989472076508437</v>
      </c>
      <c r="Q30" t="str">
        <f>$A$12</f>
        <v>Skilled trades occupations</v>
      </c>
      <c r="R30" s="18">
        <f t="shared" ref="R30:U30" si="52">R12/R$18*100</f>
        <v>14.509375457978354</v>
      </c>
      <c r="S30" s="18">
        <f t="shared" si="52"/>
        <v>7.5042636085935905</v>
      </c>
      <c r="T30" s="18">
        <f t="shared" si="52"/>
        <v>32.64465411857735</v>
      </c>
      <c r="U30" s="18">
        <f t="shared" si="52"/>
        <v>16.756535314179615</v>
      </c>
      <c r="V30" s="18"/>
      <c r="W30" s="18">
        <f t="shared" ref="W30:Z30" si="53">W12/W$18*100</f>
        <v>11.224441343277537</v>
      </c>
      <c r="X30" s="18">
        <f t="shared" si="53"/>
        <v>5.2892575498225618</v>
      </c>
      <c r="Y30" s="18">
        <f t="shared" si="53"/>
        <v>31.99485565603495</v>
      </c>
      <c r="Z30" s="18">
        <f t="shared" si="53"/>
        <v>13.679360633548185</v>
      </c>
      <c r="AA30" s="18"/>
      <c r="AB30" s="18">
        <f t="shared" ref="AB30:AE30" si="54">AB12/AB$18*100</f>
        <v>8.879439138283681</v>
      </c>
      <c r="AC30" s="18">
        <f t="shared" si="54"/>
        <v>5.8730529510005187</v>
      </c>
      <c r="AD30" s="18">
        <f t="shared" si="54"/>
        <v>32.388058835183003</v>
      </c>
      <c r="AE30" s="18">
        <f t="shared" si="54"/>
        <v>12.542332760378006</v>
      </c>
      <c r="AG30" t="str">
        <f>$A$12</f>
        <v>Skilled trades occupations</v>
      </c>
      <c r="AH30" s="18">
        <f t="shared" ref="AH30:AK30" si="55">AH12/AH$18*100</f>
        <v>2.1621091656659015</v>
      </c>
      <c r="AI30" s="18">
        <f t="shared" si="55"/>
        <v>1.7294437174920525</v>
      </c>
      <c r="AJ30" s="18">
        <f t="shared" si="55"/>
        <v>5.5359122344451874</v>
      </c>
      <c r="AK30" s="18">
        <f t="shared" si="55"/>
        <v>2.3375906680132004</v>
      </c>
      <c r="AL30" s="18"/>
      <c r="AM30" s="18">
        <f t="shared" ref="AM30:AP30" si="56">AM12/AM$18*100</f>
        <v>2.0350396867866576</v>
      </c>
      <c r="AN30" s="18">
        <f t="shared" si="56"/>
        <v>1.5970104569528452</v>
      </c>
      <c r="AO30" s="18">
        <f t="shared" si="56"/>
        <v>6.5933273344189161</v>
      </c>
      <c r="AP30" s="18">
        <f t="shared" si="56"/>
        <v>2.3625114153547591</v>
      </c>
      <c r="AQ30" s="18"/>
      <c r="AR30" s="18">
        <f t="shared" ref="AR30:AU30" si="57">AR12/AR$18*100</f>
        <v>2.3084426687022361</v>
      </c>
      <c r="AS30" s="18">
        <f t="shared" si="57"/>
        <v>1.9750533717322192</v>
      </c>
      <c r="AT30" s="18">
        <f t="shared" si="57"/>
        <v>8.5500906447163967</v>
      </c>
      <c r="AU30" s="18">
        <f t="shared" si="57"/>
        <v>2.8958792817178929</v>
      </c>
    </row>
    <row r="31" spans="1:47" x14ac:dyDescent="0.2">
      <c r="A31" t="str">
        <f>$A$13</f>
        <v>Caring, leisure and other service occupations</v>
      </c>
      <c r="B31" s="18">
        <f t="shared" si="29"/>
        <v>6.4774183219989396</v>
      </c>
      <c r="C31" s="18">
        <f t="shared" ref="C31:O31" si="58">C13/C$18*100</f>
        <v>12.65426534659537</v>
      </c>
      <c r="D31" s="18">
        <f t="shared" si="58"/>
        <v>7.0775354949563454</v>
      </c>
      <c r="E31" s="18">
        <f t="shared" si="58"/>
        <v>8.3518686841272309</v>
      </c>
      <c r="F31" s="18"/>
      <c r="G31" s="18">
        <f t="shared" si="58"/>
        <v>6.2184534992550464</v>
      </c>
      <c r="H31" s="18">
        <f t="shared" si="58"/>
        <v>12.46587693251038</v>
      </c>
      <c r="I31" s="18">
        <f t="shared" si="58"/>
        <v>9.6999976493857414</v>
      </c>
      <c r="J31" s="18">
        <f t="shared" si="58"/>
        <v>8.5955794274115362</v>
      </c>
      <c r="K31" s="18"/>
      <c r="L31" s="18">
        <f t="shared" si="58"/>
        <v>7.0163223725278225</v>
      </c>
      <c r="M31" s="18">
        <f t="shared" si="58"/>
        <v>12.777693625319394</v>
      </c>
      <c r="N31" s="18">
        <f t="shared" si="58"/>
        <v>10.180331259149714</v>
      </c>
      <c r="O31" s="18">
        <f t="shared" si="58"/>
        <v>9.1671326675601428</v>
      </c>
      <c r="Q31" t="str">
        <f>$A$13</f>
        <v>Caring, leisure and other service occupations</v>
      </c>
      <c r="R31" s="18">
        <f t="shared" ref="R31:U31" si="59">R13/R$18*100</f>
        <v>2.7138131682964564</v>
      </c>
      <c r="S31" s="18">
        <f t="shared" si="59"/>
        <v>6.1719484363015837</v>
      </c>
      <c r="T31" s="18">
        <f t="shared" si="59"/>
        <v>1.5920912134587917</v>
      </c>
      <c r="U31" s="18">
        <f t="shared" si="59"/>
        <v>3.0186215020247977</v>
      </c>
      <c r="V31" s="18"/>
      <c r="W31" s="18">
        <f t="shared" ref="W31:Z31" si="60">W13/W$18*100</f>
        <v>2.6320841115910034</v>
      </c>
      <c r="X31" s="18">
        <f t="shared" si="60"/>
        <v>5.8123353518148857</v>
      </c>
      <c r="Y31" s="18">
        <f t="shared" si="60"/>
        <v>1.5556353865275969</v>
      </c>
      <c r="Z31" s="18">
        <f t="shared" si="60"/>
        <v>2.9972487439943447</v>
      </c>
      <c r="AA31" s="18"/>
      <c r="AB31" s="18">
        <f t="shared" ref="AB31:AE31" si="61">AB13/AB$18*100</f>
        <v>3.2518670815986188</v>
      </c>
      <c r="AC31" s="18">
        <f t="shared" si="61"/>
        <v>6.4046781356982132</v>
      </c>
      <c r="AD31" s="18">
        <f t="shared" si="61"/>
        <v>2.0277606200973319</v>
      </c>
      <c r="AE31" s="18">
        <f t="shared" si="61"/>
        <v>3.5826610605782641</v>
      </c>
      <c r="AG31" t="str">
        <f>$A$13</f>
        <v>Caring, leisure and other service occupations</v>
      </c>
      <c r="AH31" s="18">
        <f t="shared" ref="AH31:AK31" si="62">AH13/AH$18*100</f>
        <v>13.239949698248122</v>
      </c>
      <c r="AI31" s="18">
        <f t="shared" si="62"/>
        <v>15.086289371347734</v>
      </c>
      <c r="AJ31" s="18">
        <f t="shared" si="62"/>
        <v>17.515689220652149</v>
      </c>
      <c r="AK31" s="18">
        <f t="shared" si="62"/>
        <v>14.550824859925394</v>
      </c>
      <c r="AL31" s="18"/>
      <c r="AM31" s="18">
        <f t="shared" ref="AM31:AP31" si="63">AM13/AM$18*100</f>
        <v>12.198920283812759</v>
      </c>
      <c r="AN31" s="18">
        <f t="shared" si="63"/>
        <v>15.30802825888005</v>
      </c>
      <c r="AO31" s="18">
        <f t="shared" si="63"/>
        <v>22.879729626852274</v>
      </c>
      <c r="AP31" s="18">
        <f t="shared" si="63"/>
        <v>14.807577617120799</v>
      </c>
      <c r="AQ31" s="18"/>
      <c r="AR31" s="18">
        <f t="shared" ref="AR31:AU31" si="64">AR13/AR$18*100</f>
        <v>12.940765909324444</v>
      </c>
      <c r="AS31" s="18">
        <f t="shared" si="64"/>
        <v>15.713300326720104</v>
      </c>
      <c r="AT31" s="18">
        <f t="shared" si="64"/>
        <v>24.098073708838729</v>
      </c>
      <c r="AU31" s="18">
        <f t="shared" si="64"/>
        <v>15.414858287808917</v>
      </c>
    </row>
    <row r="32" spans="1:47" x14ac:dyDescent="0.2">
      <c r="A32" t="str">
        <f>$A$14</f>
        <v>Sales and customer service occupations</v>
      </c>
      <c r="B32" s="18">
        <f t="shared" si="29"/>
        <v>5.5312395998515749</v>
      </c>
      <c r="C32" s="18">
        <f t="shared" ref="C32:O32" si="65">C14/C$18*100</f>
        <v>17.618829654086507</v>
      </c>
      <c r="D32" s="18">
        <f t="shared" si="65"/>
        <v>4.896589987845914</v>
      </c>
      <c r="E32" s="18">
        <f t="shared" si="65"/>
        <v>8.9315020212645635</v>
      </c>
      <c r="F32" s="18"/>
      <c r="G32" s="18">
        <f t="shared" si="65"/>
        <v>4.9259502557355868</v>
      </c>
      <c r="H32" s="18">
        <f t="shared" si="65"/>
        <v>15.785112577475626</v>
      </c>
      <c r="I32" s="18">
        <f t="shared" si="65"/>
        <v>3.2063689503577417</v>
      </c>
      <c r="J32" s="18">
        <f t="shared" si="65"/>
        <v>7.9522642204415863</v>
      </c>
      <c r="K32" s="18"/>
      <c r="L32" s="18">
        <f t="shared" si="65"/>
        <v>4.5911041494732974</v>
      </c>
      <c r="M32" s="18">
        <f t="shared" si="65"/>
        <v>15.17461989300179</v>
      </c>
      <c r="N32" s="18">
        <f t="shared" si="65"/>
        <v>2.4753212841534102</v>
      </c>
      <c r="O32" s="18">
        <f t="shared" si="65"/>
        <v>7.3600070448831838</v>
      </c>
      <c r="Q32" t="str">
        <f>$A$14</f>
        <v>Sales and customer service occupations</v>
      </c>
      <c r="R32" s="18">
        <f t="shared" ref="R32:U32" si="66">R14/R$18*100</f>
        <v>4.465949932226696</v>
      </c>
      <c r="S32" s="18">
        <f t="shared" si="66"/>
        <v>19.169168424959615</v>
      </c>
      <c r="T32" s="18">
        <f t="shared" si="66"/>
        <v>4.0160686271413475</v>
      </c>
      <c r="U32" s="18">
        <f t="shared" si="66"/>
        <v>6.5419468105539238</v>
      </c>
      <c r="V32" s="18"/>
      <c r="W32" s="18">
        <f t="shared" ref="W32:Z32" si="67">W14/W$18*100</f>
        <v>4.1072055040343658</v>
      </c>
      <c r="X32" s="18">
        <f t="shared" si="67"/>
        <v>17.053596520731414</v>
      </c>
      <c r="Y32" s="18">
        <f t="shared" si="67"/>
        <v>2.8700568169450347</v>
      </c>
      <c r="Z32" s="18">
        <f t="shared" si="67"/>
        <v>6.119491565404414</v>
      </c>
      <c r="AA32" s="18"/>
      <c r="AB32" s="18">
        <f>AB14/AB$18*100</f>
        <v>4.206921682304233</v>
      </c>
      <c r="AC32" s="18">
        <f t="shared" ref="AC32:AE32" si="68">AC14/AC$18*100</f>
        <v>16.028269482610753</v>
      </c>
      <c r="AD32" s="18">
        <f t="shared" si="68"/>
        <v>2.2681502662657964</v>
      </c>
      <c r="AE32" s="18">
        <f t="shared" si="68"/>
        <v>5.9192794349081703</v>
      </c>
      <c r="AG32" t="str">
        <f>$A$14</f>
        <v>Sales and customer service occupations</v>
      </c>
      <c r="AH32" s="18">
        <f t="shared" ref="AH32:AK32" si="69">AH14/AH$18*100</f>
        <v>7.4453763139593843</v>
      </c>
      <c r="AI32" s="18">
        <f t="shared" si="69"/>
        <v>17.037176336384469</v>
      </c>
      <c r="AJ32" s="18">
        <f t="shared" si="69"/>
        <v>6.5721183224959372</v>
      </c>
      <c r="AK32" s="18">
        <f t="shared" si="69"/>
        <v>11.708937141945777</v>
      </c>
      <c r="AL32" s="18"/>
      <c r="AM32" s="18">
        <f t="shared" ref="AM32:AP32" si="70">AM14/AM$18*100</f>
        <v>6.291251836053112</v>
      </c>
      <c r="AN32" s="18">
        <f t="shared" si="70"/>
        <v>15.243262304492699</v>
      </c>
      <c r="AO32" s="18">
        <f t="shared" si="70"/>
        <v>3.7506109224227027</v>
      </c>
      <c r="AP32" s="18">
        <f t="shared" si="70"/>
        <v>9.9859383742323935</v>
      </c>
      <c r="AQ32" s="18"/>
      <c r="AR32" s="18">
        <f t="shared" ref="AR32:AU32" si="71">AR14/AR$18*100</f>
        <v>5.1957247807913953</v>
      </c>
      <c r="AS32" s="18">
        <f t="shared" si="71"/>
        <v>14.781402669540588</v>
      </c>
      <c r="AT32" s="18">
        <f t="shared" si="71"/>
        <v>2.8289953579710478</v>
      </c>
      <c r="AU32" s="18">
        <f t="shared" si="71"/>
        <v>8.9718463439472202</v>
      </c>
    </row>
    <row r="33" spans="1:47" x14ac:dyDescent="0.2">
      <c r="A33" t="str">
        <f>$A$15</f>
        <v>Process, plant and machine operatives</v>
      </c>
      <c r="B33" s="18">
        <f t="shared" si="29"/>
        <v>6.9597312075169917</v>
      </c>
      <c r="C33" s="18">
        <f t="shared" ref="C33:O33" si="72">C15/C$18*100</f>
        <v>2.6923251286548302</v>
      </c>
      <c r="D33" s="18">
        <f t="shared" si="72"/>
        <v>5.586451592246509</v>
      </c>
      <c r="E33" s="18">
        <f t="shared" si="72"/>
        <v>5.5227644167429926</v>
      </c>
      <c r="F33" s="18"/>
      <c r="G33" s="18">
        <f t="shared" si="72"/>
        <v>5.7230190881262786</v>
      </c>
      <c r="H33" s="18">
        <f t="shared" si="72"/>
        <v>2.9348043666646126</v>
      </c>
      <c r="I33" s="18">
        <f t="shared" si="72"/>
        <v>7.3581146979204952</v>
      </c>
      <c r="J33" s="18">
        <f t="shared" si="72"/>
        <v>5.1157824493415127</v>
      </c>
      <c r="K33" s="18"/>
      <c r="L33" s="18">
        <f t="shared" si="72"/>
        <v>5.7436409050299746</v>
      </c>
      <c r="M33" s="18">
        <f t="shared" si="72"/>
        <v>3.7632028837647282</v>
      </c>
      <c r="N33" s="18">
        <f t="shared" si="72"/>
        <v>8.8023298393419172</v>
      </c>
      <c r="O33" s="18">
        <f t="shared" si="72"/>
        <v>5.6225384596706496</v>
      </c>
      <c r="Q33" t="str">
        <f>$A$15</f>
        <v>Process, plant and machine operatives</v>
      </c>
      <c r="R33" s="18">
        <f t="shared" ref="R33:U33" si="73">R15/R$18*100</f>
        <v>9.6889944582310736</v>
      </c>
      <c r="S33" s="18">
        <f t="shared" si="73"/>
        <v>6.8719878893864754</v>
      </c>
      <c r="T33" s="18">
        <f t="shared" si="73"/>
        <v>7.1655482412666398</v>
      </c>
      <c r="U33" s="18">
        <f t="shared" si="73"/>
        <v>8.8199926656595959</v>
      </c>
      <c r="V33" s="18"/>
      <c r="W33" s="18">
        <f t="shared" ref="W33:Z33" si="74">W15/W$18*100</f>
        <v>8.1866443422298616</v>
      </c>
      <c r="X33" s="18">
        <f t="shared" si="74"/>
        <v>7.6468989088390869</v>
      </c>
      <c r="Y33" s="18">
        <f t="shared" si="74"/>
        <v>9.9963169875645583</v>
      </c>
      <c r="Z33" s="18">
        <f t="shared" si="74"/>
        <v>8.3966564998928206</v>
      </c>
      <c r="AA33" s="18"/>
      <c r="AB33" s="18">
        <f t="shared" ref="AB33:AE33" si="75">AB15/AB$18*100</f>
        <v>8.2967108239129264</v>
      </c>
      <c r="AC33" s="18">
        <f t="shared" si="75"/>
        <v>8.3131361669009376</v>
      </c>
      <c r="AD33" s="18">
        <f t="shared" si="75"/>
        <v>11.631740887521829</v>
      </c>
      <c r="AE33" s="18">
        <f t="shared" si="75"/>
        <v>8.8934382794514235</v>
      </c>
      <c r="AG33" t="str">
        <f>$A$15</f>
        <v>Process, plant and machine operatives</v>
      </c>
      <c r="AH33" s="18">
        <f t="shared" ref="AH33:AK33" si="76">AH15/AH$18*100</f>
        <v>2.0557288976995438</v>
      </c>
      <c r="AI33" s="18">
        <f t="shared" si="76"/>
        <v>1.1242067552195119</v>
      </c>
      <c r="AJ33" s="18">
        <f t="shared" si="76"/>
        <v>2.5816168469916723</v>
      </c>
      <c r="AK33" s="18">
        <f t="shared" si="76"/>
        <v>1.690319994285097</v>
      </c>
      <c r="AL33" s="18"/>
      <c r="AM33" s="18">
        <f t="shared" ref="AM33:AP33" si="77">AM15/AM$18*100</f>
        <v>1.6147894527621598</v>
      </c>
      <c r="AN33" s="18">
        <f t="shared" si="77"/>
        <v>0.9219687075507832</v>
      </c>
      <c r="AO33" s="18">
        <f t="shared" si="77"/>
        <v>3.0888057013871135</v>
      </c>
      <c r="AP33" s="18">
        <f t="shared" si="77"/>
        <v>1.475271587227069</v>
      </c>
      <c r="AQ33" s="18"/>
      <c r="AR33" s="18">
        <f t="shared" ref="AR33:AU33" si="78">AR15/AR$18*100</f>
        <v>1.7256575818218884</v>
      </c>
      <c r="AS33" s="18">
        <f t="shared" si="78"/>
        <v>1.6673638482793902</v>
      </c>
      <c r="AT33" s="18">
        <f t="shared" si="78"/>
        <v>3.9720724890726049</v>
      </c>
      <c r="AU33" s="18">
        <f t="shared" si="78"/>
        <v>1.9631618805575746</v>
      </c>
    </row>
    <row r="34" spans="1:47" x14ac:dyDescent="0.2">
      <c r="A34" t="str">
        <f>$A$16</f>
        <v>Elementary occupations</v>
      </c>
      <c r="B34" s="18">
        <f t="shared" si="29"/>
        <v>8.412854569019629</v>
      </c>
      <c r="C34" s="18">
        <f t="shared" ref="C34:O34" si="79">C16/C$18*100</f>
        <v>24.521290008954125</v>
      </c>
      <c r="D34" s="18">
        <f t="shared" si="79"/>
        <v>5.2778221035225181</v>
      </c>
      <c r="E34" s="18">
        <f t="shared" si="79"/>
        <v>12.605188034622101</v>
      </c>
      <c r="F34" s="18"/>
      <c r="G34" s="18">
        <f t="shared" si="79"/>
        <v>7.07664776238013</v>
      </c>
      <c r="H34" s="18">
        <f t="shared" si="79"/>
        <v>22.59963446367076</v>
      </c>
      <c r="I34" s="18">
        <f t="shared" si="79"/>
        <v>4.6785707779030501</v>
      </c>
      <c r="J34" s="18">
        <f t="shared" si="79"/>
        <v>11.411252699677323</v>
      </c>
      <c r="K34" s="18"/>
      <c r="L34" s="18">
        <f t="shared" si="79"/>
        <v>6.5039154976623399</v>
      </c>
      <c r="M34" s="18">
        <f t="shared" si="79"/>
        <v>19.66352725691597</v>
      </c>
      <c r="N34" s="18">
        <f t="shared" si="79"/>
        <v>5.7831573521843582</v>
      </c>
      <c r="O34" s="18">
        <f t="shared" si="79"/>
        <v>10.231577186677155</v>
      </c>
      <c r="Q34" t="str">
        <f>$A$16</f>
        <v>Elementary occupations</v>
      </c>
      <c r="R34" s="18">
        <f t="shared" ref="R34:U34" si="80">R16/R$18*100</f>
        <v>9.6475126291645861</v>
      </c>
      <c r="S34" s="18">
        <f t="shared" si="80"/>
        <v>32.393989805201279</v>
      </c>
      <c r="T34" s="18">
        <f t="shared" si="80"/>
        <v>5.9103056331114443</v>
      </c>
      <c r="U34" s="18">
        <f t="shared" si="80"/>
        <v>12.30996814268955</v>
      </c>
      <c r="V34" s="18"/>
      <c r="W34" s="18">
        <f t="shared" ref="W34:Z34" si="81">W16/W$18*100</f>
        <v>8.2554047498290295</v>
      </c>
      <c r="X34" s="18">
        <f t="shared" si="81"/>
        <v>28.863925018135038</v>
      </c>
      <c r="Y34" s="18">
        <f t="shared" si="81"/>
        <v>6.0611410028598103</v>
      </c>
      <c r="Z34" s="18">
        <f t="shared" si="81"/>
        <v>11.421030715979057</v>
      </c>
      <c r="AA34" s="18"/>
      <c r="AB34" s="18">
        <f t="shared" ref="AB34:AE34" si="82">AB16/AB$18*100</f>
        <v>7.3825488363066061</v>
      </c>
      <c r="AC34" s="18">
        <f t="shared" si="82"/>
        <v>26.132233961629058</v>
      </c>
      <c r="AD34" s="18">
        <f t="shared" si="82"/>
        <v>7.80052686364649</v>
      </c>
      <c r="AE34" s="18">
        <f t="shared" si="82"/>
        <v>10.720502032301264</v>
      </c>
      <c r="AG34" t="str">
        <f>$A$16</f>
        <v>Elementary occupations</v>
      </c>
      <c r="AH34" s="18">
        <f t="shared" ref="AH34:AK34" si="83">AH16/AH$18*100</f>
        <v>6.1943928734680984</v>
      </c>
      <c r="AI34" s="18">
        <f t="shared" si="83"/>
        <v>21.567624628335071</v>
      </c>
      <c r="AJ34" s="18">
        <f t="shared" si="83"/>
        <v>4.0742805174584076</v>
      </c>
      <c r="AK34" s="18">
        <f t="shared" si="83"/>
        <v>12.948328922307761</v>
      </c>
      <c r="AL34" s="18"/>
      <c r="AM34" s="18">
        <f t="shared" ref="AM34:AP34" si="84">AM16/AM$18*100</f>
        <v>5.1110061207936468</v>
      </c>
      <c r="AN34" s="18">
        <f t="shared" si="84"/>
        <v>19.923757039263858</v>
      </c>
      <c r="AO34" s="18">
        <f t="shared" si="84"/>
        <v>2.4412065231159632</v>
      </c>
      <c r="AP34" s="18">
        <f t="shared" si="84"/>
        <v>11.400402854786019</v>
      </c>
      <c r="AQ34" s="18"/>
      <c r="AR34" s="18">
        <f t="shared" ref="AR34:AU34" si="85">AR16/AR$18*100</f>
        <v>5.1211354665412507</v>
      </c>
      <c r="AS34" s="18">
        <f t="shared" si="85"/>
        <v>16.683842242392291</v>
      </c>
      <c r="AT34" s="18">
        <f t="shared" si="85"/>
        <v>2.339184827507351</v>
      </c>
      <c r="AU34" s="18">
        <f t="shared" si="85"/>
        <v>9.6845839347886784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7.7945219253767775</v>
      </c>
      <c r="C44" s="27">
        <f t="shared" ref="C44:E44" si="93">H8-C8</f>
        <v>5.0079362556463396</v>
      </c>
      <c r="D44" s="27">
        <f t="shared" si="93"/>
        <v>1.4470971952085101</v>
      </c>
      <c r="E44" s="27">
        <f t="shared" si="93"/>
        <v>14.249555376231626</v>
      </c>
      <c r="F44" s="27"/>
      <c r="G44" s="27">
        <f>L8-G8</f>
        <v>8.6701022152341807</v>
      </c>
      <c r="H44" s="27">
        <f t="shared" ref="H44:J44" si="94">M8-H8</f>
        <v>3.8705419799109038</v>
      </c>
      <c r="I44" s="27">
        <f t="shared" si="94"/>
        <v>2.5013309096301271</v>
      </c>
      <c r="J44" s="27">
        <f t="shared" si="94"/>
        <v>15.041975104775204</v>
      </c>
      <c r="K44" s="27"/>
      <c r="L44" s="27">
        <f>L8-B8</f>
        <v>16.464624140610958</v>
      </c>
      <c r="M44" s="27">
        <f t="shared" ref="M44:O44" si="95">M8-C8</f>
        <v>8.8784782355572425</v>
      </c>
      <c r="N44" s="27">
        <f t="shared" si="95"/>
        <v>3.9484281048386372</v>
      </c>
      <c r="O44" s="27">
        <f t="shared" si="95"/>
        <v>29.291530481006831</v>
      </c>
      <c r="Q44" t="str">
        <f>$A$8</f>
        <v>Managers, directors and senior officials</v>
      </c>
      <c r="R44" s="27">
        <f>W8-R8</f>
        <v>4.4392104132436643</v>
      </c>
      <c r="S44" s="27">
        <f t="shared" ref="S44:S52" si="96">X8-S8</f>
        <v>2.1268881007464611</v>
      </c>
      <c r="T44" s="27">
        <f t="shared" ref="T44:T52" si="97">Y8-T8</f>
        <v>0.80991950432005488</v>
      </c>
      <c r="U44" s="27">
        <f t="shared" ref="U44:U52" si="98">Z8-U8</f>
        <v>7.3760180183101838</v>
      </c>
      <c r="V44" s="27"/>
      <c r="W44" s="27">
        <f>AB8-W8</f>
        <v>2.910864484198143</v>
      </c>
      <c r="X44" s="27">
        <f t="shared" ref="X44:X52" si="99">AC8-X8</f>
        <v>1.3182247883059874</v>
      </c>
      <c r="Y44" s="27">
        <f t="shared" ref="Y44:Y52" si="100">AD8-Y8</f>
        <v>2.0895429907529586</v>
      </c>
      <c r="Z44" s="27">
        <f t="shared" ref="Z44:Z52" si="101">AE8-Z8</f>
        <v>6.3186322632570793</v>
      </c>
      <c r="AA44" s="27"/>
      <c r="AB44" s="27">
        <f>AB8-R8</f>
        <v>7.3500748974418073</v>
      </c>
      <c r="AC44" s="27">
        <f t="shared" ref="AC44:AC52" si="102">AC8-S8</f>
        <v>3.4451128890524485</v>
      </c>
      <c r="AD44" s="27">
        <f t="shared" ref="AD44:AD52" si="103">AD8-T8</f>
        <v>2.8994624950730135</v>
      </c>
      <c r="AE44" s="27">
        <f t="shared" ref="AE44:AE52" si="104">AE8-U8</f>
        <v>13.694650281567263</v>
      </c>
      <c r="AG44" t="str">
        <f>$A$8</f>
        <v>Managers, directors and senior officials</v>
      </c>
      <c r="AH44" s="27">
        <f>AM8-AH8</f>
        <v>3.3553115121331114</v>
      </c>
      <c r="AI44" s="27">
        <f t="shared" ref="AI44:AI52" si="105">AN8-AI8</f>
        <v>2.8810481548998723</v>
      </c>
      <c r="AJ44" s="27">
        <f t="shared" ref="AJ44:AJ52" si="106">AO8-AJ8</f>
        <v>0.63717769088845433</v>
      </c>
      <c r="AK44" s="27">
        <f t="shared" ref="AK44:AK52" si="107">AP8-AK8</f>
        <v>6.8735373579214389</v>
      </c>
      <c r="AL44" s="27"/>
      <c r="AM44" s="27">
        <f>AR8-AM8</f>
        <v>5.7592377310360376</v>
      </c>
      <c r="AN44" s="27">
        <f t="shared" ref="AN44:AN52" si="108">AS8-AN8</f>
        <v>2.5523171916049314</v>
      </c>
      <c r="AO44" s="27">
        <f t="shared" ref="AO44:AO52" si="109">AT8-AO8</f>
        <v>0.41178791887717114</v>
      </c>
      <c r="AP44" s="27">
        <f t="shared" ref="AP44:AP52" si="110">AU8-AP8</f>
        <v>8.7233428415181429</v>
      </c>
      <c r="AQ44" s="27"/>
      <c r="AR44" s="27">
        <f>AR8-AH8</f>
        <v>9.1145492431691491</v>
      </c>
      <c r="AS44" s="27">
        <f t="shared" ref="AS44:AS52" si="111">AS8-AI8</f>
        <v>5.4333653465048037</v>
      </c>
      <c r="AT44" s="27">
        <f t="shared" ref="AT44:AT52" si="112">AT8-AJ8</f>
        <v>1.0489656097656255</v>
      </c>
      <c r="AU44" s="27">
        <f t="shared" ref="AU44:AU52" si="113">AU8-AK8</f>
        <v>15.596880199439582</v>
      </c>
    </row>
    <row r="45" spans="1:47" x14ac:dyDescent="0.2">
      <c r="A45" t="str">
        <f>$A$9</f>
        <v>Professional occupations</v>
      </c>
      <c r="B45" s="27">
        <f t="shared" ref="B45:B54" si="114">G9-B9</f>
        <v>21.98768619777978</v>
      </c>
      <c r="C45" s="27">
        <f t="shared" ref="C45:C54" si="115">H9-C9</f>
        <v>9.098680477799082</v>
      </c>
      <c r="D45" s="27">
        <f t="shared" ref="D45:D54" si="116">I9-D9</f>
        <v>-0.69842779827613199</v>
      </c>
      <c r="E45" s="27">
        <f t="shared" ref="E45:E54" si="117">J9-E9</f>
        <v>30.38793887730273</v>
      </c>
      <c r="F45" s="27"/>
      <c r="G45" s="27">
        <f t="shared" ref="G45:G54" si="118">L9-G9</f>
        <v>26.043114337992094</v>
      </c>
      <c r="H45" s="27">
        <f t="shared" ref="H45:H54" si="119">M9-H9</f>
        <v>8.3379429924678519</v>
      </c>
      <c r="I45" s="27">
        <f t="shared" ref="I45:I54" si="120">N9-I9</f>
        <v>0.38565950346031386</v>
      </c>
      <c r="J45" s="27">
        <f t="shared" ref="J45:J54" si="121">O9-J9</f>
        <v>34.76671683392027</v>
      </c>
      <c r="K45" s="27"/>
      <c r="L45" s="27">
        <f t="shared" ref="L45:L54" si="122">L9-B9</f>
        <v>48.030800535771874</v>
      </c>
      <c r="M45" s="27">
        <f t="shared" ref="M45:M54" si="123">M9-C9</f>
        <v>17.436623470266934</v>
      </c>
      <c r="N45" s="27">
        <f t="shared" ref="N45:N54" si="124">N9-D9</f>
        <v>-0.31276829481581814</v>
      </c>
      <c r="O45" s="27">
        <f t="shared" ref="O45:O54" si="125">O9-E9</f>
        <v>65.154655711223</v>
      </c>
      <c r="Q45" t="str">
        <f>$A$9</f>
        <v>Professional occupations</v>
      </c>
      <c r="R45" s="27">
        <f t="shared" ref="R45:R52" si="126">W9-R9</f>
        <v>12.008835043970024</v>
      </c>
      <c r="S45" s="27">
        <f t="shared" si="96"/>
        <v>3.3268542860654264</v>
      </c>
      <c r="T45" s="27">
        <f t="shared" si="97"/>
        <v>-1.7598556696207162</v>
      </c>
      <c r="U45" s="27">
        <f t="shared" si="98"/>
        <v>13.57583366041473</v>
      </c>
      <c r="V45" s="27"/>
      <c r="W45" s="27">
        <f t="shared" ref="W45:W52" si="127">AB9-W9</f>
        <v>14.026087182814962</v>
      </c>
      <c r="X45" s="27">
        <f t="shared" si="99"/>
        <v>3.4758976997057793</v>
      </c>
      <c r="Y45" s="27">
        <f t="shared" si="100"/>
        <v>-0.3794650215415345</v>
      </c>
      <c r="Z45" s="27">
        <f t="shared" si="101"/>
        <v>17.12251986097921</v>
      </c>
      <c r="AA45" s="27"/>
      <c r="AB45" s="27">
        <f t="shared" ref="AB45:AB52" si="128">AB9-R9</f>
        <v>26.034922226784985</v>
      </c>
      <c r="AC45" s="27">
        <f t="shared" si="102"/>
        <v>6.8027519857712058</v>
      </c>
      <c r="AD45" s="27">
        <f t="shared" si="103"/>
        <v>-2.1393206911622507</v>
      </c>
      <c r="AE45" s="27">
        <f t="shared" si="104"/>
        <v>30.69835352139394</v>
      </c>
      <c r="AG45" t="str">
        <f>$A$9</f>
        <v>Professional occupations</v>
      </c>
      <c r="AH45" s="27">
        <f t="shared" ref="AH45:AH52" si="129">AM9-AH9</f>
        <v>9.978851153809785</v>
      </c>
      <c r="AI45" s="27">
        <f t="shared" si="105"/>
        <v>5.7718261917336378</v>
      </c>
      <c r="AJ45" s="27">
        <f t="shared" si="106"/>
        <v>1.06142787134457</v>
      </c>
      <c r="AK45" s="27">
        <f t="shared" si="107"/>
        <v>16.812105216887993</v>
      </c>
      <c r="AL45" s="27"/>
      <c r="AM45" s="27">
        <f t="shared" ref="AM45:AM52" si="130">AR9-AM9</f>
        <v>12.01702715517704</v>
      </c>
      <c r="AN45" s="27">
        <f t="shared" si="108"/>
        <v>4.8620452927620832</v>
      </c>
      <c r="AO45" s="27">
        <f t="shared" si="109"/>
        <v>0.76512452500184569</v>
      </c>
      <c r="AP45" s="27">
        <f t="shared" si="110"/>
        <v>17.644196972940975</v>
      </c>
      <c r="AQ45" s="27"/>
      <c r="AR45" s="27">
        <f t="shared" ref="AR45:AR52" si="131">AR9-AH9</f>
        <v>21.995878308986825</v>
      </c>
      <c r="AS45" s="27">
        <f t="shared" si="111"/>
        <v>10.633871484495721</v>
      </c>
      <c r="AT45" s="27">
        <f t="shared" si="112"/>
        <v>1.8265523963464156</v>
      </c>
      <c r="AU45" s="27">
        <f t="shared" si="113"/>
        <v>34.456302189828968</v>
      </c>
    </row>
    <row r="46" spans="1:47" x14ac:dyDescent="0.2">
      <c r="A46" t="str">
        <f>$A$10</f>
        <v>Associate professional occupations</v>
      </c>
      <c r="B46" s="27">
        <f t="shared" si="114"/>
        <v>10.214363866140225</v>
      </c>
      <c r="C46" s="27">
        <f t="shared" si="115"/>
        <v>4.5077247291396105</v>
      </c>
      <c r="D46" s="27">
        <f t="shared" si="116"/>
        <v>1.0304446293633731</v>
      </c>
      <c r="E46" s="27">
        <f t="shared" si="117"/>
        <v>15.752533224643201</v>
      </c>
      <c r="F46" s="27"/>
      <c r="G46" s="27">
        <f t="shared" si="118"/>
        <v>4.8322010905902744</v>
      </c>
      <c r="H46" s="27">
        <f t="shared" si="119"/>
        <v>1.6105222745537766</v>
      </c>
      <c r="I46" s="27">
        <f t="shared" si="120"/>
        <v>0.65895929925548558</v>
      </c>
      <c r="J46" s="27">
        <f t="shared" si="121"/>
        <v>7.101682664399533</v>
      </c>
      <c r="K46" s="27"/>
      <c r="L46" s="27">
        <f t="shared" si="122"/>
        <v>15.046564956730499</v>
      </c>
      <c r="M46" s="27">
        <f t="shared" si="123"/>
        <v>6.1182470036933871</v>
      </c>
      <c r="N46" s="27">
        <f t="shared" si="124"/>
        <v>1.6894039286188587</v>
      </c>
      <c r="O46" s="27">
        <f t="shared" si="125"/>
        <v>22.854215889042734</v>
      </c>
      <c r="Q46" t="str">
        <f>$A$10</f>
        <v>Associate professional occupations</v>
      </c>
      <c r="R46" s="27">
        <f t="shared" si="126"/>
        <v>5.4192808093444924</v>
      </c>
      <c r="S46" s="27">
        <f t="shared" si="96"/>
        <v>2.1507427173723426</v>
      </c>
      <c r="T46" s="27">
        <f t="shared" si="97"/>
        <v>4.7253358459384387E-2</v>
      </c>
      <c r="U46" s="27">
        <f t="shared" si="98"/>
        <v>7.6172768851762171</v>
      </c>
      <c r="V46" s="27"/>
      <c r="W46" s="27">
        <f>AB10-W10</f>
        <v>0.24932971404462734</v>
      </c>
      <c r="X46" s="27">
        <f t="shared" si="99"/>
        <v>-0.43821941905454764</v>
      </c>
      <c r="Y46" s="27">
        <f t="shared" si="100"/>
        <v>4.7773100086824449E-2</v>
      </c>
      <c r="Z46" s="27">
        <f t="shared" si="101"/>
        <v>-0.14111660492309852</v>
      </c>
      <c r="AA46" s="27"/>
      <c r="AB46" s="27">
        <f t="shared" si="128"/>
        <v>5.6686105233891197</v>
      </c>
      <c r="AC46" s="27">
        <f t="shared" si="102"/>
        <v>1.7125232983177949</v>
      </c>
      <c r="AD46" s="27">
        <f t="shared" si="103"/>
        <v>9.5026458546208836E-2</v>
      </c>
      <c r="AE46" s="27">
        <f t="shared" si="104"/>
        <v>7.4761602802531186</v>
      </c>
      <c r="AG46" t="str">
        <f>$A$10</f>
        <v>Associate professional occupations</v>
      </c>
      <c r="AH46" s="27">
        <f t="shared" si="129"/>
        <v>4.7950830567957432</v>
      </c>
      <c r="AI46" s="27">
        <f t="shared" si="105"/>
        <v>2.3569820117672684</v>
      </c>
      <c r="AJ46" s="27">
        <f t="shared" si="106"/>
        <v>0.98319127090398784</v>
      </c>
      <c r="AK46" s="27">
        <f t="shared" si="107"/>
        <v>8.1352563394669986</v>
      </c>
      <c r="AL46" s="27"/>
      <c r="AM46" s="27">
        <f t="shared" si="130"/>
        <v>4.5828713765456612</v>
      </c>
      <c r="AN46" s="27">
        <f t="shared" si="108"/>
        <v>2.0487416936083243</v>
      </c>
      <c r="AO46" s="27">
        <f t="shared" si="109"/>
        <v>0.61118619916865669</v>
      </c>
      <c r="AP46" s="27">
        <f t="shared" si="110"/>
        <v>7.2427992693226386</v>
      </c>
      <c r="AQ46" s="27"/>
      <c r="AR46" s="27">
        <f t="shared" si="131"/>
        <v>9.3779544333414044</v>
      </c>
      <c r="AS46" s="27">
        <f t="shared" si="111"/>
        <v>4.4057237053755927</v>
      </c>
      <c r="AT46" s="27">
        <f t="shared" si="112"/>
        <v>1.5943774700726445</v>
      </c>
      <c r="AU46" s="27">
        <f t="shared" si="113"/>
        <v>15.378055608789637</v>
      </c>
    </row>
    <row r="47" spans="1:47" x14ac:dyDescent="0.2">
      <c r="A47" t="str">
        <f>$A$11</f>
        <v>Administrative and secretarial occupations</v>
      </c>
      <c r="B47" s="27">
        <f t="shared" si="114"/>
        <v>0.97634900902846766</v>
      </c>
      <c r="C47" s="27">
        <f t="shared" si="115"/>
        <v>0.91996502910818378</v>
      </c>
      <c r="D47" s="27">
        <f t="shared" si="116"/>
        <v>-0.55207928888643787</v>
      </c>
      <c r="E47" s="27">
        <f t="shared" si="117"/>
        <v>1.3442347492501909</v>
      </c>
      <c r="F47" s="27"/>
      <c r="G47" s="27">
        <f t="shared" si="118"/>
        <v>-6.3989388965417646</v>
      </c>
      <c r="H47" s="27">
        <f t="shared" si="119"/>
        <v>-4.2750895640994244</v>
      </c>
      <c r="I47" s="27">
        <f t="shared" si="120"/>
        <v>-5.145161021871747E-2</v>
      </c>
      <c r="J47" s="27">
        <f t="shared" si="121"/>
        <v>-10.725480070859888</v>
      </c>
      <c r="K47" s="27"/>
      <c r="L47" s="27">
        <f t="shared" si="122"/>
        <v>-5.422589887513297</v>
      </c>
      <c r="M47" s="27">
        <f t="shared" si="123"/>
        <v>-3.3551245349912406</v>
      </c>
      <c r="N47" s="27">
        <f t="shared" si="124"/>
        <v>-0.60353089910515534</v>
      </c>
      <c r="O47" s="27">
        <f t="shared" si="125"/>
        <v>-9.3812453216096969</v>
      </c>
      <c r="Q47" t="str">
        <f>$A$11</f>
        <v>Administrative and secretarial occupations</v>
      </c>
      <c r="R47" s="27">
        <f t="shared" si="126"/>
        <v>1.4617856949671761</v>
      </c>
      <c r="S47" s="27">
        <f t="shared" si="96"/>
        <v>0.87160681548576235</v>
      </c>
      <c r="T47" s="27">
        <f t="shared" si="97"/>
        <v>-0.32823831927644576</v>
      </c>
      <c r="U47" s="27">
        <f t="shared" si="98"/>
        <v>2.0051541911764925</v>
      </c>
      <c r="V47" s="27"/>
      <c r="W47" s="27">
        <f t="shared" si="127"/>
        <v>1.112360849183025</v>
      </c>
      <c r="X47" s="27">
        <f t="shared" si="99"/>
        <v>-0.39609489237047946</v>
      </c>
      <c r="Y47" s="27">
        <f t="shared" si="100"/>
        <v>0.54130616647478402</v>
      </c>
      <c r="Z47" s="27">
        <f t="shared" si="101"/>
        <v>1.2575721232873285</v>
      </c>
      <c r="AA47" s="27"/>
      <c r="AB47" s="27">
        <f t="shared" si="128"/>
        <v>2.5741465441502012</v>
      </c>
      <c r="AC47" s="27">
        <f t="shared" si="102"/>
        <v>0.4755119231152829</v>
      </c>
      <c r="AD47" s="27">
        <f t="shared" si="103"/>
        <v>0.21306784719833827</v>
      </c>
      <c r="AE47" s="27">
        <f t="shared" si="104"/>
        <v>3.262726314463821</v>
      </c>
      <c r="AG47" t="str">
        <f>$A$11</f>
        <v>Administrative and secretarial occupations</v>
      </c>
      <c r="AH47" s="27">
        <f t="shared" si="129"/>
        <v>-0.48543668593870493</v>
      </c>
      <c r="AI47" s="27">
        <f t="shared" si="105"/>
        <v>4.8358213622428536E-2</v>
      </c>
      <c r="AJ47" s="27">
        <f t="shared" si="106"/>
        <v>-0.22384096960999189</v>
      </c>
      <c r="AK47" s="27">
        <f t="shared" si="107"/>
        <v>-0.66091944192626784</v>
      </c>
      <c r="AL47" s="27"/>
      <c r="AM47" s="27">
        <f t="shared" si="130"/>
        <v>-7.5112997457247772</v>
      </c>
      <c r="AN47" s="27">
        <f t="shared" si="108"/>
        <v>-3.878994671728961</v>
      </c>
      <c r="AO47" s="27">
        <f t="shared" si="109"/>
        <v>-0.59275777669350038</v>
      </c>
      <c r="AP47" s="27">
        <f>AU11-AP11</f>
        <v>-11.983052194147241</v>
      </c>
      <c r="AQ47" s="27"/>
      <c r="AR47" s="27">
        <f t="shared" si="131"/>
        <v>-7.9967364316634821</v>
      </c>
      <c r="AS47" s="27">
        <f t="shared" si="111"/>
        <v>-3.8306364581065324</v>
      </c>
      <c r="AT47" s="27">
        <f t="shared" si="112"/>
        <v>-0.81659874630349227</v>
      </c>
      <c r="AU47" s="27">
        <f t="shared" si="113"/>
        <v>-12.643971636073509</v>
      </c>
    </row>
    <row r="48" spans="1:47" x14ac:dyDescent="0.2">
      <c r="A48" t="str">
        <f>$A$12</f>
        <v>Skilled trades occupations</v>
      </c>
      <c r="B48" s="27">
        <f t="shared" si="114"/>
        <v>-6.555834809273545</v>
      </c>
      <c r="C48" s="27">
        <f t="shared" si="115"/>
        <v>-0.47551015231545524</v>
      </c>
      <c r="D48" s="27">
        <f t="shared" si="116"/>
        <v>-2.9968698869062393E-2</v>
      </c>
      <c r="E48" s="27">
        <f t="shared" si="117"/>
        <v>-7.0613136604580546</v>
      </c>
      <c r="F48" s="27"/>
      <c r="G48" s="27">
        <f t="shared" si="118"/>
        <v>-3.4644059404218517</v>
      </c>
      <c r="H48" s="27">
        <f t="shared" si="119"/>
        <v>1.4818057911358808</v>
      </c>
      <c r="I48" s="27">
        <f t="shared" si="120"/>
        <v>4.7997819201033955</v>
      </c>
      <c r="J48" s="27">
        <f t="shared" si="121"/>
        <v>2.8171817708174203</v>
      </c>
      <c r="K48" s="27"/>
      <c r="L48" s="27">
        <f t="shared" si="122"/>
        <v>-10.020240749695397</v>
      </c>
      <c r="M48" s="27">
        <f t="shared" si="123"/>
        <v>1.0062956388204256</v>
      </c>
      <c r="N48" s="27">
        <f t="shared" si="124"/>
        <v>4.7698132212343332</v>
      </c>
      <c r="O48" s="27">
        <f t="shared" si="125"/>
        <v>-4.2441318896406344</v>
      </c>
      <c r="Q48" t="str">
        <f>$A$12</f>
        <v>Skilled trades occupations</v>
      </c>
      <c r="R48" s="27">
        <f t="shared" si="126"/>
        <v>-6.7323422961825514</v>
      </c>
      <c r="S48" s="27">
        <f t="shared" si="96"/>
        <v>-0.49406792540835642</v>
      </c>
      <c r="T48" s="27">
        <f t="shared" si="97"/>
        <v>-0.74792045296505805</v>
      </c>
      <c r="U48" s="27">
        <f t="shared" si="98"/>
        <v>-7.9743306745559721</v>
      </c>
      <c r="V48" s="27"/>
      <c r="W48" s="27">
        <f t="shared" si="127"/>
        <v>-4.3539407168954121</v>
      </c>
      <c r="X48" s="27">
        <f t="shared" si="99"/>
        <v>0.80978690729672698</v>
      </c>
      <c r="Y48" s="27">
        <f t="shared" si="100"/>
        <v>3.6717702672343471</v>
      </c>
      <c r="Z48" s="27">
        <f t="shared" si="101"/>
        <v>0.12761645763566776</v>
      </c>
      <c r="AA48" s="27"/>
      <c r="AB48" s="27">
        <f t="shared" si="128"/>
        <v>-11.086283013077963</v>
      </c>
      <c r="AC48" s="27">
        <f t="shared" si="102"/>
        <v>0.31571898188837055</v>
      </c>
      <c r="AD48" s="27">
        <f t="shared" si="103"/>
        <v>2.923849814269289</v>
      </c>
      <c r="AE48" s="27">
        <f t="shared" si="104"/>
        <v>-7.8467142169203044</v>
      </c>
      <c r="AG48" t="str">
        <f>$A$12</f>
        <v>Skilled trades occupations</v>
      </c>
      <c r="AH48" s="27">
        <f t="shared" si="129"/>
        <v>0.17650748690899221</v>
      </c>
      <c r="AI48" s="27">
        <f t="shared" si="105"/>
        <v>1.8557773092898522E-2</v>
      </c>
      <c r="AJ48" s="27">
        <f t="shared" si="106"/>
        <v>0.71795175409599343</v>
      </c>
      <c r="AK48" s="27">
        <f t="shared" si="107"/>
        <v>0.91301701409788549</v>
      </c>
      <c r="AL48" s="27"/>
      <c r="AM48" s="27">
        <f t="shared" si="130"/>
        <v>0.88953477647358303</v>
      </c>
      <c r="AN48" s="27">
        <f t="shared" si="108"/>
        <v>0.67201888383915831</v>
      </c>
      <c r="AO48" s="27">
        <f t="shared" si="109"/>
        <v>1.1280116528690378</v>
      </c>
      <c r="AP48" s="27">
        <f t="shared" si="110"/>
        <v>2.6895653131817792</v>
      </c>
      <c r="AQ48" s="27"/>
      <c r="AR48" s="27">
        <f t="shared" si="131"/>
        <v>1.0660422633825752</v>
      </c>
      <c r="AS48" s="27">
        <f t="shared" si="111"/>
        <v>0.69057665693205683</v>
      </c>
      <c r="AT48" s="27">
        <f t="shared" si="112"/>
        <v>1.8459634069650313</v>
      </c>
      <c r="AU48" s="27">
        <f t="shared" si="113"/>
        <v>3.6025823272796647</v>
      </c>
    </row>
    <row r="49" spans="1:47" x14ac:dyDescent="0.2">
      <c r="A49" t="str">
        <f>$A$13</f>
        <v>Caring, leisure and other service occupations</v>
      </c>
      <c r="B49" s="27">
        <f t="shared" si="114"/>
        <v>0.7735586651405697</v>
      </c>
      <c r="C49" s="27">
        <f t="shared" si="115"/>
        <v>2.8377193835023427</v>
      </c>
      <c r="D49" s="27">
        <f t="shared" si="116"/>
        <v>3.032228821834873</v>
      </c>
      <c r="E49" s="27">
        <f t="shared" si="117"/>
        <v>6.6435068704777862</v>
      </c>
      <c r="F49" s="27"/>
      <c r="G49" s="27">
        <f t="shared" si="118"/>
        <v>5.9413575888582635</v>
      </c>
      <c r="H49" s="27">
        <f t="shared" si="119"/>
        <v>2.1930360649345495</v>
      </c>
      <c r="I49" s="27">
        <f t="shared" si="120"/>
        <v>1.9928568566806693</v>
      </c>
      <c r="J49" s="27">
        <f t="shared" si="121"/>
        <v>10.12725051047348</v>
      </c>
      <c r="K49" s="27"/>
      <c r="L49" s="27">
        <f t="shared" si="122"/>
        <v>6.7149162539988332</v>
      </c>
      <c r="M49" s="27">
        <f t="shared" si="123"/>
        <v>5.0307554484368922</v>
      </c>
      <c r="N49" s="27">
        <f t="shared" si="124"/>
        <v>5.0250856785155422</v>
      </c>
      <c r="O49" s="27">
        <f t="shared" si="125"/>
        <v>16.770757380951267</v>
      </c>
      <c r="Q49" t="str">
        <f>$A$13</f>
        <v>Caring, leisure and other service occupations</v>
      </c>
      <c r="R49" s="27">
        <f t="shared" si="126"/>
        <v>9.2868107706642888E-2</v>
      </c>
      <c r="S49" s="27">
        <f t="shared" si="96"/>
        <v>0.55542673731708669</v>
      </c>
      <c r="T49" s="27">
        <f t="shared" si="97"/>
        <v>-3.9533230971889766E-2</v>
      </c>
      <c r="U49" s="27">
        <f t="shared" si="98"/>
        <v>0.60876161405183815</v>
      </c>
      <c r="V49" s="27"/>
      <c r="W49" s="27">
        <f t="shared" si="127"/>
        <v>2.158486085118299</v>
      </c>
      <c r="X49" s="27">
        <f t="shared" si="99"/>
        <v>0.85395000648021924</v>
      </c>
      <c r="Y49" s="27">
        <f t="shared" si="100"/>
        <v>0.51697681643982818</v>
      </c>
      <c r="Z49" s="27">
        <f t="shared" si="101"/>
        <v>3.5294129080383492</v>
      </c>
      <c r="AA49" s="27"/>
      <c r="AB49" s="27">
        <f t="shared" si="128"/>
        <v>2.2513541928249419</v>
      </c>
      <c r="AC49" s="27">
        <f t="shared" si="102"/>
        <v>1.4093767437973059</v>
      </c>
      <c r="AD49" s="27">
        <f t="shared" si="103"/>
        <v>0.47744358546793841</v>
      </c>
      <c r="AE49" s="27">
        <f t="shared" si="104"/>
        <v>4.1381745220901873</v>
      </c>
      <c r="AG49" t="str">
        <f>$A$13</f>
        <v>Caring, leisure and other service occupations</v>
      </c>
      <c r="AH49" s="27">
        <f t="shared" si="129"/>
        <v>0.68069055743393037</v>
      </c>
      <c r="AI49" s="27">
        <f t="shared" si="105"/>
        <v>2.2822926461852511</v>
      </c>
      <c r="AJ49" s="27">
        <f t="shared" si="106"/>
        <v>3.0717620528067622</v>
      </c>
      <c r="AK49" s="27">
        <f t="shared" si="107"/>
        <v>6.0347452564259356</v>
      </c>
      <c r="AL49" s="27"/>
      <c r="AM49" s="27">
        <f t="shared" si="130"/>
        <v>3.7828715037399583</v>
      </c>
      <c r="AN49" s="27">
        <f t="shared" si="108"/>
        <v>1.3390860584543383</v>
      </c>
      <c r="AO49" s="27">
        <f t="shared" si="109"/>
        <v>1.4758800402408419</v>
      </c>
      <c r="AP49" s="27">
        <f t="shared" si="110"/>
        <v>6.5978376024351419</v>
      </c>
      <c r="AQ49" s="27"/>
      <c r="AR49" s="27">
        <f t="shared" si="131"/>
        <v>4.4635620611738887</v>
      </c>
      <c r="AS49" s="27">
        <f t="shared" si="111"/>
        <v>3.6213787046395893</v>
      </c>
      <c r="AT49" s="27">
        <f t="shared" si="112"/>
        <v>4.547642093047604</v>
      </c>
      <c r="AU49" s="27">
        <f t="shared" si="113"/>
        <v>12.632582858861078</v>
      </c>
    </row>
    <row r="50" spans="1:47" x14ac:dyDescent="0.2">
      <c r="A50" t="str">
        <f>$A$14</f>
        <v>Sales and customer service occupations</v>
      </c>
      <c r="B50" s="27">
        <f t="shared" si="114"/>
        <v>-0.89924581867649067</v>
      </c>
      <c r="C50" s="27">
        <f t="shared" si="115"/>
        <v>0.49753751960594172</v>
      </c>
      <c r="D50" s="27">
        <f t="shared" si="116"/>
        <v>-1.5398131551362351</v>
      </c>
      <c r="E50" s="27">
        <f t="shared" si="117"/>
        <v>-1.9415214542067858</v>
      </c>
      <c r="F50" s="27"/>
      <c r="G50" s="27">
        <f t="shared" si="118"/>
        <v>0.40824167665932265</v>
      </c>
      <c r="H50" s="27">
        <f t="shared" si="119"/>
        <v>0.44892629783625182</v>
      </c>
      <c r="I50" s="27">
        <f t="shared" si="120"/>
        <v>-0.3954789621816226</v>
      </c>
      <c r="J50" s="27">
        <f t="shared" si="121"/>
        <v>0.4616890123139612</v>
      </c>
      <c r="K50" s="27"/>
      <c r="L50" s="27">
        <f t="shared" si="122"/>
        <v>-0.49100414201716802</v>
      </c>
      <c r="M50" s="27">
        <f t="shared" si="123"/>
        <v>0.94646381744219354</v>
      </c>
      <c r="N50" s="27">
        <f t="shared" si="124"/>
        <v>-1.9352921173178577</v>
      </c>
      <c r="O50" s="27">
        <f t="shared" si="125"/>
        <v>-1.4798324418928246</v>
      </c>
      <c r="Q50" t="str">
        <f>$A$14</f>
        <v>Sales and customer service occupations</v>
      </c>
      <c r="R50" s="27">
        <f t="shared" si="126"/>
        <v>-0.41637058925782178</v>
      </c>
      <c r="S50" s="27">
        <f t="shared" si="96"/>
        <v>1.0681632821789542</v>
      </c>
      <c r="T50" s="27">
        <f t="shared" si="97"/>
        <v>-0.77593848362864493</v>
      </c>
      <c r="U50" s="27">
        <f t="shared" si="98"/>
        <v>-0.12414579070750875</v>
      </c>
      <c r="V50" s="27"/>
      <c r="W50" s="27">
        <f t="shared" si="127"/>
        <v>1.0103323423273185</v>
      </c>
      <c r="X50" s="27">
        <f t="shared" si="99"/>
        <v>0.48753843063769509</v>
      </c>
      <c r="Y50" s="27">
        <f t="shared" si="100"/>
        <v>-0.14667651013984218</v>
      </c>
      <c r="Z50" s="27">
        <f t="shared" si="101"/>
        <v>1.3511942628251674</v>
      </c>
      <c r="AA50" s="27"/>
      <c r="AB50" s="27">
        <f t="shared" si="128"/>
        <v>0.59396175306949672</v>
      </c>
      <c r="AC50" s="27">
        <f t="shared" si="102"/>
        <v>1.5557017128166493</v>
      </c>
      <c r="AD50" s="27">
        <f t="shared" si="103"/>
        <v>-0.9226149937684871</v>
      </c>
      <c r="AE50" s="27">
        <f t="shared" si="104"/>
        <v>1.2270484721176587</v>
      </c>
      <c r="AG50" t="str">
        <f>$A$14</f>
        <v>Sales and customer service occupations</v>
      </c>
      <c r="AH50" s="27">
        <f t="shared" si="129"/>
        <v>-0.48287522941866001</v>
      </c>
      <c r="AI50" s="27">
        <f t="shared" si="105"/>
        <v>-0.57062576257303732</v>
      </c>
      <c r="AJ50" s="27">
        <f t="shared" si="106"/>
        <v>-0.76387467150759303</v>
      </c>
      <c r="AK50" s="27">
        <f t="shared" si="107"/>
        <v>-1.8173756634992912</v>
      </c>
      <c r="AL50" s="27"/>
      <c r="AM50" s="27">
        <f t="shared" si="130"/>
        <v>-0.60209066566798874</v>
      </c>
      <c r="AN50" s="27">
        <f t="shared" si="108"/>
        <v>-3.8612132801429055E-2</v>
      </c>
      <c r="AO50" s="27">
        <f t="shared" si="109"/>
        <v>-0.24880245204177864</v>
      </c>
      <c r="AP50" s="27">
        <f t="shared" si="110"/>
        <v>-0.88950525051119911</v>
      </c>
      <c r="AQ50" s="27"/>
      <c r="AR50" s="27">
        <f t="shared" si="131"/>
        <v>-1.0849658950866488</v>
      </c>
      <c r="AS50" s="27">
        <f t="shared" si="111"/>
        <v>-0.60923789537446638</v>
      </c>
      <c r="AT50" s="27">
        <f t="shared" si="112"/>
        <v>-1.0126771235493717</v>
      </c>
      <c r="AU50" s="27">
        <f t="shared" si="113"/>
        <v>-2.7068809140104904</v>
      </c>
    </row>
    <row r="51" spans="1:47" x14ac:dyDescent="0.2">
      <c r="A51" t="str">
        <f>$A$15</f>
        <v>Process, plant and machine operatives</v>
      </c>
      <c r="B51" s="27">
        <f t="shared" si="114"/>
        <v>-3.0605805960004879</v>
      </c>
      <c r="C51" s="27">
        <f t="shared" si="115"/>
        <v>1.2247337435125543</v>
      </c>
      <c r="D51" s="27">
        <f t="shared" si="116"/>
        <v>2.083772480202013</v>
      </c>
      <c r="E51" s="27">
        <f t="shared" si="117"/>
        <v>0.24792562771407489</v>
      </c>
      <c r="F51" s="27"/>
      <c r="G51" s="27">
        <f t="shared" si="118"/>
        <v>2.2953745797806988</v>
      </c>
      <c r="H51" s="27">
        <f t="shared" si="119"/>
        <v>2.264615228111472</v>
      </c>
      <c r="I51" s="27">
        <f t="shared" si="120"/>
        <v>2.7910777739020727</v>
      </c>
      <c r="J51" s="27">
        <f t="shared" si="121"/>
        <v>7.351067581794247</v>
      </c>
      <c r="K51" s="27"/>
      <c r="L51" s="27">
        <f t="shared" si="122"/>
        <v>-0.76520601621978912</v>
      </c>
      <c r="M51" s="27">
        <f t="shared" si="123"/>
        <v>3.4893489716240262</v>
      </c>
      <c r="N51" s="27">
        <f t="shared" si="124"/>
        <v>4.8748502541040857</v>
      </c>
      <c r="O51" s="27">
        <f t="shared" si="125"/>
        <v>7.5989932095083219</v>
      </c>
      <c r="Q51" t="str">
        <f>$A$15</f>
        <v>Process, plant and machine operatives</v>
      </c>
      <c r="R51" s="27">
        <f t="shared" si="126"/>
        <v>-2.7411333022442221</v>
      </c>
      <c r="S51" s="27">
        <f t="shared" si="96"/>
        <v>1.3915313565657574</v>
      </c>
      <c r="T51" s="27">
        <f t="shared" si="97"/>
        <v>1.7433834766000196</v>
      </c>
      <c r="U51" s="27">
        <f t="shared" si="98"/>
        <v>0.39378153092155799</v>
      </c>
      <c r="V51" s="27"/>
      <c r="W51" s="27">
        <f t="shared" si="127"/>
        <v>1.7727484141621019</v>
      </c>
      <c r="X51" s="27">
        <f t="shared" si="99"/>
        <v>1.0409126070705428</v>
      </c>
      <c r="Y51" s="27">
        <f t="shared" si="100"/>
        <v>2.2772619857345058</v>
      </c>
      <c r="Z51" s="27">
        <f t="shared" si="101"/>
        <v>5.0909230069671452</v>
      </c>
      <c r="AA51" s="27"/>
      <c r="AB51" s="27">
        <f t="shared" si="128"/>
        <v>-0.9683848880821202</v>
      </c>
      <c r="AC51" s="27">
        <f t="shared" si="102"/>
        <v>2.4324439636363002</v>
      </c>
      <c r="AD51" s="27">
        <f t="shared" si="103"/>
        <v>4.0206454623345254</v>
      </c>
      <c r="AE51" s="27">
        <f t="shared" si="104"/>
        <v>5.4847045378887032</v>
      </c>
      <c r="AG51" t="str">
        <f>$A$15</f>
        <v>Process, plant and machine operatives</v>
      </c>
      <c r="AH51" s="27">
        <f t="shared" si="129"/>
        <v>-0.31944729375629111</v>
      </c>
      <c r="AI51" s="27">
        <f t="shared" si="105"/>
        <v>-0.16679761305320628</v>
      </c>
      <c r="AJ51" s="27">
        <f t="shared" si="106"/>
        <v>0.34038900360199764</v>
      </c>
      <c r="AK51" s="27">
        <f t="shared" si="107"/>
        <v>-0.14585590320749997</v>
      </c>
      <c r="AL51" s="27"/>
      <c r="AM51" s="27">
        <f t="shared" si="130"/>
        <v>0.52262616561861952</v>
      </c>
      <c r="AN51" s="27">
        <f t="shared" si="108"/>
        <v>1.2237026210409356</v>
      </c>
      <c r="AO51" s="27">
        <f t="shared" si="109"/>
        <v>0.51381578816756712</v>
      </c>
      <c r="AP51" s="27">
        <f t="shared" si="110"/>
        <v>2.2601445748271223</v>
      </c>
      <c r="AQ51" s="27"/>
      <c r="AR51" s="27">
        <f t="shared" si="131"/>
        <v>0.20317887186232841</v>
      </c>
      <c r="AS51" s="27">
        <f t="shared" si="111"/>
        <v>1.0569050079877294</v>
      </c>
      <c r="AT51" s="27">
        <f t="shared" si="112"/>
        <v>0.85420479176956476</v>
      </c>
      <c r="AU51" s="27">
        <f t="shared" si="113"/>
        <v>2.1142886716196223</v>
      </c>
    </row>
    <row r="52" spans="1:47" x14ac:dyDescent="0.2">
      <c r="A52" t="str">
        <f>$A$16</f>
        <v>Elementary occupations</v>
      </c>
      <c r="B52" s="27">
        <f t="shared" si="114"/>
        <v>-3.0551403506810857</v>
      </c>
      <c r="C52" s="27">
        <f t="shared" si="115"/>
        <v>2.0779860041570544</v>
      </c>
      <c r="D52" s="27">
        <f t="shared" si="116"/>
        <v>-0.39070526443067788</v>
      </c>
      <c r="E52" s="27">
        <f t="shared" si="117"/>
        <v>-1.3678596109547101</v>
      </c>
      <c r="F52" s="27"/>
      <c r="G52" s="27">
        <f t="shared" si="118"/>
        <v>0.17887705809136634</v>
      </c>
      <c r="H52" s="27">
        <f t="shared" si="119"/>
        <v>-4.1323539534467955</v>
      </c>
      <c r="I52" s="27">
        <f t="shared" si="120"/>
        <v>1.995393487720782</v>
      </c>
      <c r="J52" s="27">
        <f t="shared" si="121"/>
        <v>-1.9580834076346463</v>
      </c>
      <c r="K52" s="27"/>
      <c r="L52" s="27">
        <f t="shared" si="122"/>
        <v>-2.8762632925897194</v>
      </c>
      <c r="M52" s="27">
        <f t="shared" si="123"/>
        <v>-2.0543679492897411</v>
      </c>
      <c r="N52" s="27">
        <f t="shared" si="124"/>
        <v>1.6046882232901041</v>
      </c>
      <c r="O52" s="27">
        <f t="shared" si="125"/>
        <v>-3.3259430185893564</v>
      </c>
      <c r="Q52" t="str">
        <f>$A$16</f>
        <v>Elementary occupations</v>
      </c>
      <c r="R52" s="27">
        <f t="shared" si="126"/>
        <v>-2.4659014376393884</v>
      </c>
      <c r="S52" s="27">
        <f t="shared" si="96"/>
        <v>1.834717573980047</v>
      </c>
      <c r="T52" s="27">
        <f t="shared" si="97"/>
        <v>3.6830437120618953E-2</v>
      </c>
      <c r="U52" s="27">
        <f t="shared" si="98"/>
        <v>-0.59435342653872425</v>
      </c>
      <c r="V52" s="27"/>
      <c r="W52" s="27">
        <f t="shared" si="127"/>
        <v>-0.88669942115284783</v>
      </c>
      <c r="X52" s="27">
        <f t="shared" si="99"/>
        <v>9.7610023215466413E-2</v>
      </c>
      <c r="Y52" s="27">
        <f t="shared" si="100"/>
        <v>1.9394600104743995</v>
      </c>
      <c r="Z52" s="27">
        <f t="shared" si="101"/>
        <v>1.1503706125370243</v>
      </c>
      <c r="AA52" s="27"/>
      <c r="AB52" s="27">
        <f t="shared" si="128"/>
        <v>-3.3526008587922362</v>
      </c>
      <c r="AC52" s="27">
        <f t="shared" si="102"/>
        <v>1.9323275971955134</v>
      </c>
      <c r="AD52" s="27">
        <f t="shared" si="103"/>
        <v>1.9762904475950185</v>
      </c>
      <c r="AE52" s="27">
        <f t="shared" si="104"/>
        <v>0.55601718599830008</v>
      </c>
      <c r="AG52" t="str">
        <f>$A$16</f>
        <v>Elementary occupations</v>
      </c>
      <c r="AH52" s="27">
        <f t="shared" si="129"/>
        <v>-0.58923891304168308</v>
      </c>
      <c r="AI52" s="27">
        <f t="shared" si="105"/>
        <v>0.24326843017702515</v>
      </c>
      <c r="AJ52" s="27">
        <f t="shared" si="106"/>
        <v>-0.42753570155129672</v>
      </c>
      <c r="AK52" s="27">
        <f t="shared" si="107"/>
        <v>-0.77350618441595742</v>
      </c>
      <c r="AL52" s="27"/>
      <c r="AM52" s="27">
        <f t="shared" si="130"/>
        <v>1.0655764792442248</v>
      </c>
      <c r="AN52" s="27">
        <f t="shared" si="108"/>
        <v>-4.2299639766622654</v>
      </c>
      <c r="AO52" s="27">
        <f t="shared" si="109"/>
        <v>5.5933477246378316E-2</v>
      </c>
      <c r="AP52" s="27">
        <f t="shared" si="110"/>
        <v>-3.1084540201716635</v>
      </c>
      <c r="AQ52" s="27"/>
      <c r="AR52" s="27">
        <f t="shared" si="131"/>
        <v>0.47633756620254175</v>
      </c>
      <c r="AS52" s="27">
        <f t="shared" si="111"/>
        <v>-3.9866955464852403</v>
      </c>
      <c r="AT52" s="27">
        <f t="shared" si="112"/>
        <v>-0.3716022243049184</v>
      </c>
      <c r="AU52" s="27">
        <f t="shared" si="113"/>
        <v>-3.8819602045876209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28.175678088834275</v>
      </c>
      <c r="C54" s="29">
        <f t="shared" si="115"/>
        <v>25.696772990155665</v>
      </c>
      <c r="D54" s="29">
        <f t="shared" si="116"/>
        <v>4.3825489210102262</v>
      </c>
      <c r="E54" s="29">
        <f t="shared" si="117"/>
        <v>58.255000000000223</v>
      </c>
      <c r="F54" s="29"/>
      <c r="G54" s="29">
        <f t="shared" si="118"/>
        <v>38.505923710242541</v>
      </c>
      <c r="H54" s="29">
        <f t="shared" si="119"/>
        <v>11.799947111404464</v>
      </c>
      <c r="I54" s="29">
        <f t="shared" si="120"/>
        <v>14.678129178352506</v>
      </c>
      <c r="J54" s="29">
        <f t="shared" si="121"/>
        <v>64.983999999999469</v>
      </c>
      <c r="K54" s="29"/>
      <c r="L54" s="29">
        <f t="shared" si="122"/>
        <v>66.681601799076816</v>
      </c>
      <c r="M54" s="29">
        <f t="shared" si="123"/>
        <v>37.496720101560129</v>
      </c>
      <c r="N54" s="29">
        <f t="shared" si="124"/>
        <v>19.060678099362732</v>
      </c>
      <c r="O54" s="29">
        <f t="shared" si="125"/>
        <v>123.23899999999969</v>
      </c>
      <c r="Q54" s="24" t="str">
        <f>$A$18</f>
        <v>All occupations</v>
      </c>
      <c r="R54" s="29">
        <f t="shared" ref="R54" si="132">W18-R18</f>
        <v>11.066232443907978</v>
      </c>
      <c r="S54" s="29">
        <f t="shared" ref="S54" si="133">X18-S18</f>
        <v>12.831862944303488</v>
      </c>
      <c r="T54" s="29">
        <f t="shared" ref="T54" si="134">Y18-T18</f>
        <v>-1.0140993799626585</v>
      </c>
      <c r="U54" s="29">
        <f t="shared" ref="U54" si="135">Z18-U18</f>
        <v>22.883996008248801</v>
      </c>
      <c r="V54" s="29"/>
      <c r="W54" s="29">
        <f t="shared" ref="W54" si="136">AB18-W18</f>
        <v>17.999568933800163</v>
      </c>
      <c r="X54" s="29">
        <f t="shared" ref="X54" si="137">AC18-X18</f>
        <v>7.2496061512873951</v>
      </c>
      <c r="Y54" s="29">
        <f t="shared" ref="Y54" si="138">AD18-Y18</f>
        <v>10.557949805516245</v>
      </c>
      <c r="Z54" s="29">
        <f t="shared" ref="Z54" si="139">AE18-Z18</f>
        <v>35.807124890603802</v>
      </c>
      <c r="AA54" s="29"/>
      <c r="AB54" s="29">
        <f t="shared" ref="AB54" si="140">AB18-R18</f>
        <v>29.065801377708141</v>
      </c>
      <c r="AC54" s="29">
        <f t="shared" ref="AC54" si="141">AC18-S18</f>
        <v>20.081469095590883</v>
      </c>
      <c r="AD54" s="29">
        <f t="shared" ref="AD54" si="142">AD18-T18</f>
        <v>9.5438504255535861</v>
      </c>
      <c r="AE54" s="29">
        <f t="shared" ref="AE54" si="143">AE18-U18</f>
        <v>58.691120898852603</v>
      </c>
      <c r="AG54" s="24" t="str">
        <f>$A$18</f>
        <v>All occupations</v>
      </c>
      <c r="AH54" s="29">
        <f t="shared" ref="AH54" si="144">AM18-AH18</f>
        <v>17.109445644926211</v>
      </c>
      <c r="AI54" s="29">
        <f t="shared" ref="AI54" si="145">AN18-AI18</f>
        <v>12.864910045852156</v>
      </c>
      <c r="AJ54" s="29">
        <f t="shared" ref="AJ54" si="146">AO18-AJ18</f>
        <v>5.3966483009728776</v>
      </c>
      <c r="AK54" s="29">
        <f t="shared" ref="AK54" si="147">AP18-AK18</f>
        <v>35.371003991751309</v>
      </c>
      <c r="AL54" s="29"/>
      <c r="AM54" s="29">
        <f t="shared" ref="AM54" si="148">AR18-AM18</f>
        <v>20.50635477644235</v>
      </c>
      <c r="AN54" s="29">
        <f t="shared" ref="AN54" si="149">AS18-AN18</f>
        <v>4.5503409601171256</v>
      </c>
      <c r="AO54" s="29">
        <f t="shared" ref="AO54" si="150">AT18-AO18</f>
        <v>4.120179372836219</v>
      </c>
      <c r="AP54" s="29">
        <f t="shared" ref="AP54" si="151">AU18-AP18</f>
        <v>29.176875109395667</v>
      </c>
      <c r="AQ54" s="29"/>
      <c r="AR54" s="29">
        <f t="shared" ref="AR54" si="152">AR18-AH18</f>
        <v>37.615800421368562</v>
      </c>
      <c r="AS54" s="29">
        <f t="shared" ref="AS54" si="153">AS18-AI18</f>
        <v>17.415251005969282</v>
      </c>
      <c r="AT54" s="29">
        <f t="shared" ref="AT54" si="154">AT18-AJ18</f>
        <v>9.5168276738090967</v>
      </c>
      <c r="AU54" s="29">
        <f t="shared" ref="AU54" si="155">AU18-AK18</f>
        <v>64.547879101146975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Hertfordshire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1.6781794729616051</v>
      </c>
      <c r="N7" s="91">
        <f>'Occ T2'!I180</f>
        <v>0.57043219051473582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8.1319402407187269E-3</v>
      </c>
      <c r="N9" s="91">
        <f>'Occ T2'!I178</f>
        <v>-9.6907278603364233E-2</v>
      </c>
    </row>
    <row r="10" spans="1:14" x14ac:dyDescent="0.2">
      <c r="L10" s="91" t="str">
        <f>'Occ T3'!A48</f>
        <v>91 Elementary trades and related occupations</v>
      </c>
      <c r="M10" s="91">
        <f>'Occ T2'!H177</f>
        <v>-2.6831587283700609</v>
      </c>
      <c r="N10" s="91">
        <f>'Occ T2'!I177</f>
        <v>-0.6502951094198739</v>
      </c>
    </row>
    <row r="11" spans="1:14" x14ac:dyDescent="0.2">
      <c r="L11" s="114" t="str">
        <f>"["&amp;'Occ T3'!A47&amp;"]"</f>
        <v>[Elementary occupations]</v>
      </c>
      <c r="M11" s="91">
        <f>'Occ T1'!H88</f>
        <v>-0.32538645164092994</v>
      </c>
      <c r="N11" s="91">
        <f>'Occ T1'!I88</f>
        <v>-0.1585375207374673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1.6479029795081868</v>
      </c>
      <c r="N13" s="91">
        <f>'Occ T2'!I176</f>
        <v>0.90839235518893613</v>
      </c>
    </row>
    <row r="14" spans="1:14" x14ac:dyDescent="0.2">
      <c r="L14" s="91" t="str">
        <f>'Occ T3'!A44</f>
        <v>81 Process, plant and machine operatives</v>
      </c>
      <c r="M14" s="91">
        <f>'Occ T2'!H175</f>
        <v>-2.2273936024274632</v>
      </c>
      <c r="N14" s="91">
        <f>'Occ T2'!I175</f>
        <v>1.6988883398043386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0.13337897976546387</v>
      </c>
      <c r="N15" s="91">
        <f>'Occ T1'!I87</f>
        <v>1.2057080499188189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3.317521636287224</v>
      </c>
      <c r="N17" s="91">
        <f>'Occ T2'!I174</f>
        <v>2.7099984250283038</v>
      </c>
    </row>
    <row r="18" spans="12:14" x14ac:dyDescent="0.2">
      <c r="L18" s="91" t="str">
        <f>'Occ T3'!A40</f>
        <v>71 Sales occupations</v>
      </c>
      <c r="M18" s="91">
        <f>'Occ T2'!H173</f>
        <v>-1.5744554647868614</v>
      </c>
      <c r="N18" s="91">
        <f>'Occ T2'!I173</f>
        <v>-0.86082934985212134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-0.65614198988033223</v>
      </c>
      <c r="N19" s="91">
        <f>'Occ T1'!I86</f>
        <v>5.2853310717360102E-2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2.7413988692279734</v>
      </c>
      <c r="N21" s="91">
        <f>'Occ T2'!I172</f>
        <v>-0.97954914033793195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3.4079315247529385</v>
      </c>
      <c r="N22" s="91">
        <f>'Occ T2'!I171</f>
        <v>0.34052881067401231</v>
      </c>
    </row>
    <row r="23" spans="12:14" x14ac:dyDescent="0.2">
      <c r="L23" s="91" t="str">
        <f>'Occ T3'!A35</f>
        <v>61 Caring personal service occupations</v>
      </c>
      <c r="M23" s="91">
        <f>'Occ T2'!H170</f>
        <v>1.8430324858232927</v>
      </c>
      <c r="N23" s="91">
        <f>'Occ T2'!I170</f>
        <v>1.2676764941560448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2.2647737243052468</v>
      </c>
      <c r="N24" s="91">
        <f>'Occ T1'!I85</f>
        <v>1.0029845629415002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-2.4587537926085701</v>
      </c>
      <c r="N26" s="91">
        <f>'Occ T2'!I169</f>
        <v>0.42991645154402125</v>
      </c>
    </row>
    <row r="27" spans="12:14" x14ac:dyDescent="0.2">
      <c r="L27" s="91" t="str">
        <f>'Occ T3'!A31</f>
        <v>53 Skilled construction and building trades</v>
      </c>
      <c r="M27" s="91">
        <f>'Occ T2'!H168</f>
        <v>-1.7163528459819832</v>
      </c>
      <c r="N27" s="91">
        <f>'Occ T2'!I168</f>
        <v>1.3158532595936023E-2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-2.3405197323585925</v>
      </c>
      <c r="N28" s="91">
        <f>'Occ T2'!I167</f>
        <v>0.1000381176189169</v>
      </c>
    </row>
    <row r="29" spans="12:14" x14ac:dyDescent="0.2">
      <c r="L29" s="91" t="str">
        <f>'Occ T3'!A29</f>
        <v>51 Skilled agricultural and related trades</v>
      </c>
      <c r="M29" s="91">
        <f>'Occ T2'!H166</f>
        <v>-2.4696355377622048</v>
      </c>
      <c r="N29" s="91">
        <f>'Occ T2'!I166</f>
        <v>1.7490142610369519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-2.1780435273838106</v>
      </c>
      <c r="N30" s="91">
        <f>'Occ T1'!I84</f>
        <v>0.30306765331804542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-1.3888052109325311</v>
      </c>
      <c r="N32" s="91">
        <f>'Occ T2'!I165</f>
        <v>-1.7377901079653313</v>
      </c>
    </row>
    <row r="33" spans="12:14" x14ac:dyDescent="0.2">
      <c r="L33" s="91" t="str">
        <f>'Occ T3'!A25</f>
        <v>41 Administrative occupations</v>
      </c>
      <c r="M33" s="91">
        <f>'Occ T2'!H164</f>
        <v>0.84741127405056904</v>
      </c>
      <c r="N33" s="91">
        <f>'Occ T2'!I164</f>
        <v>-0.82913335867318416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0.35737490276346318</v>
      </c>
      <c r="N34" s="91">
        <f>'Occ T1'!I83</f>
        <v>-1.0085610139994206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2.8025416183390384</v>
      </c>
      <c r="N36" s="91">
        <f>'Occ T2'!I163</f>
        <v>0.22338384702029757</v>
      </c>
    </row>
    <row r="37" spans="12:14" x14ac:dyDescent="0.2">
      <c r="L37" s="91" t="str">
        <f>'Occ T3'!A21</f>
        <v>34 Culture, media and sports occupations</v>
      </c>
      <c r="M37" s="91">
        <f>'Occ T2'!H162</f>
        <v>4.1724139379881064</v>
      </c>
      <c r="N37" s="91">
        <f>'Occ T2'!I162</f>
        <v>0.43633020842930303</v>
      </c>
    </row>
    <row r="38" spans="12:14" x14ac:dyDescent="0.2">
      <c r="L38" s="91" t="str">
        <f>'Occ T3'!A20</f>
        <v>33 Protective service occupations</v>
      </c>
      <c r="M38" s="91">
        <f>'Occ T2'!H161</f>
        <v>0.7818575254393334</v>
      </c>
      <c r="N38" s="91">
        <f>'Occ T2'!I161</f>
        <v>2.7151649646134812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4.5024154118377568</v>
      </c>
      <c r="N39" s="91">
        <f>'Occ T2'!I160</f>
        <v>0.75916622594414118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5.449999940064143</v>
      </c>
      <c r="N40" s="91">
        <f>'Occ T2'!I159</f>
        <v>-0.11044311117323069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3.4874182596849934</v>
      </c>
      <c r="N41" s="91">
        <f>'Occ T1'!I82</f>
        <v>0.45840818606925904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5.1389627687090433</v>
      </c>
      <c r="N43" s="91">
        <f>'Occ T2'!I158</f>
        <v>1.6924735822432924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3.4457108365340883</v>
      </c>
      <c r="N44" s="91">
        <f>'Occ T2'!I157</f>
        <v>0.8346076898561261</v>
      </c>
    </row>
    <row r="45" spans="12:14" x14ac:dyDescent="0.2">
      <c r="L45" s="91" t="str">
        <f>'Occ T3'!A13</f>
        <v>22 Health professionals</v>
      </c>
      <c r="M45" s="91">
        <f>'Occ T2'!H156</f>
        <v>4.2536169685746916</v>
      </c>
      <c r="N45" s="91">
        <f>'Occ T2'!I156</f>
        <v>1.1835584927488707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3.6503067393742095</v>
      </c>
      <c r="N46" s="91">
        <f>'Occ T2'!I155</f>
        <v>1.17705197751099</v>
      </c>
    </row>
    <row r="47" spans="12:14" x14ac:dyDescent="0.2">
      <c r="L47" s="114" t="str">
        <f>"["&amp;'Occ T3'!A11&amp;"]"</f>
        <v>[Professional occupations]</v>
      </c>
      <c r="M47" s="91">
        <f>'Occ T1'!H81</f>
        <v>4.1649691394405108</v>
      </c>
      <c r="N47" s="91">
        <f>'Occ T1'!I81</f>
        <v>1.2853553874149437</v>
      </c>
    </row>
    <row r="49" spans="12:14" x14ac:dyDescent="0.2">
      <c r="L49" s="107" t="str">
        <f>'Occ T3'!A9</f>
        <v>12 Other managers and proprietors</v>
      </c>
      <c r="M49" s="91">
        <f>'Occ T2'!H154</f>
        <v>1.9987032085805545</v>
      </c>
      <c r="N49" s="91">
        <f>'Occ T2'!I154</f>
        <v>2.5653106519142099</v>
      </c>
    </row>
    <row r="50" spans="12:14" x14ac:dyDescent="0.2">
      <c r="L50" s="107" t="str">
        <f>'Occ T3'!A8</f>
        <v>11 Corporate managers and directors</v>
      </c>
      <c r="M50" s="91">
        <f>'Occ T2'!H153</f>
        <v>4.3786758357659883</v>
      </c>
      <c r="N50" s="91">
        <f>'Occ T2'!I153</f>
        <v>0.3444546453748254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3.6455197621663826</v>
      </c>
      <c r="N51" s="91">
        <f>'Occ T1'!I80</f>
        <v>1.0696523297428762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Hertfordshire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11.846196556012266</v>
      </c>
      <c r="N82" s="94">
        <f>'Occ T2'!F119</f>
        <v>3.2510905148638116</v>
      </c>
    </row>
    <row r="83" spans="12:14" x14ac:dyDescent="0.2">
      <c r="L83" s="10" t="str">
        <f>name!D5</f>
        <v>12 Other managers and proprietors</v>
      </c>
      <c r="M83" s="94">
        <f>'Occ T2'!D9-'Occ T2'!B9</f>
        <v>2.4033588202193314</v>
      </c>
      <c r="N83" s="94">
        <f>'Occ T2'!F120</f>
        <v>11.790884589911428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9.190886143969891</v>
      </c>
      <c r="N84" s="94">
        <f>'Occ T2'!F121</f>
        <v>10.745525323989106</v>
      </c>
    </row>
    <row r="85" spans="12:14" x14ac:dyDescent="0.2">
      <c r="L85" s="10" t="str">
        <f>name!D7</f>
        <v>22 Health professionals</v>
      </c>
      <c r="M85" s="94">
        <f>'Occ T2'!D11-'Occ T2'!B11</f>
        <v>4.5270845358081964</v>
      </c>
      <c r="N85" s="94">
        <f>'Occ T2'!F122</f>
        <v>4.6475270497651309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4.9091860386478743</v>
      </c>
      <c r="N86" s="94">
        <f>'Occ T2'!F123</f>
        <v>4.1833166581103924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11.760782158876815</v>
      </c>
      <c r="N87" s="94">
        <f>'Occ T2'!F124</f>
        <v>15.190347802055662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3.8158475900083175</v>
      </c>
      <c r="N88" s="94">
        <f>'Occ T2'!F125</f>
        <v>-0.26916429869644887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2.0710826828804692</v>
      </c>
      <c r="N89" s="94">
        <f>'Occ T2'!F126</f>
        <v>1.2588407870416489</v>
      </c>
    </row>
    <row r="90" spans="12:14" x14ac:dyDescent="0.2">
      <c r="L90" s="10" t="str">
        <f>name!D12</f>
        <v>33 Protective service occupations</v>
      </c>
      <c r="M90" s="94">
        <f>'Occ T2'!D16-'Occ T2'!B16</f>
        <v>0.2497692225758783</v>
      </c>
      <c r="N90" s="94">
        <f>'Occ T2'!F127</f>
        <v>3.2344215885949072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3.3723851828349876</v>
      </c>
      <c r="N91" s="94">
        <f>'Occ T2'!F128</f>
        <v>1.2312089674502893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6.2434485463434939</v>
      </c>
      <c r="N92" s="94">
        <f>'Occ T2'!F129</f>
        <v>1.6463756200091879</v>
      </c>
    </row>
    <row r="93" spans="12:14" x14ac:dyDescent="0.2">
      <c r="L93" s="10" t="str">
        <f>name!D15</f>
        <v>41 Administrative occupations</v>
      </c>
      <c r="M93" s="94">
        <f>'Occ T2'!D19-'Occ T2'!B19</f>
        <v>2.4886357861872739</v>
      </c>
      <c r="N93" s="94">
        <f>'Occ T2'!F130</f>
        <v>-7.0720576877031576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-1.1444010369371398</v>
      </c>
      <c r="N94" s="94">
        <f>'Occ T2'!F131</f>
        <v>-3.6534223831566219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-0.70699407328617614</v>
      </c>
      <c r="N95" s="94">
        <f>'Occ T2'!F132</f>
        <v>1.5767938479819392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-2.8705106109311913</v>
      </c>
      <c r="N96" s="94">
        <f>'Occ T2'!F133</f>
        <v>0.34504602244833649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-1.7755689501898679</v>
      </c>
      <c r="N97" s="94">
        <f>'Occ T2'!F134</f>
        <v>3.8794788310568151E-2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-1.7082400260508717</v>
      </c>
      <c r="N98" s="94">
        <f>'Occ T2'!F135</f>
        <v>0.85654711207657463</v>
      </c>
    </row>
    <row r="99" spans="12:14" x14ac:dyDescent="0.2">
      <c r="L99" s="10" t="str">
        <f>name!D21</f>
        <v>61 Caring personal service occupations</v>
      </c>
      <c r="M99" s="94">
        <f>'Occ T2'!D25-'Occ T2'!B25</f>
        <v>3.9202352625975863</v>
      </c>
      <c r="N99" s="94">
        <f>'Occ T2'!F136</f>
        <v>9.3432272885604633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2.625363761127419</v>
      </c>
      <c r="N100" s="94">
        <f>'Occ T2'!F137</f>
        <v>0.890285365196263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9.7907846752799732E-2</v>
      </c>
      <c r="N101" s="94">
        <f>'Occ T2'!F138</f>
        <v>-0.10626214328320716</v>
      </c>
    </row>
    <row r="102" spans="12:14" x14ac:dyDescent="0.2">
      <c r="L102" s="10" t="str">
        <f>name!D24</f>
        <v>71 Sales occupations</v>
      </c>
      <c r="M102" s="94">
        <f>'Occ T2'!D28-'Occ T2'!B28</f>
        <v>-3.7819733106070998</v>
      </c>
      <c r="N102" s="94">
        <f>'Occ T2'!F139</f>
        <v>-5.5700668779556324</v>
      </c>
    </row>
    <row r="103" spans="12:14" x14ac:dyDescent="0.2">
      <c r="L103" s="10" t="str">
        <f>name!D25</f>
        <v>72 Customer service occupations</v>
      </c>
      <c r="M103" s="94">
        <f>'Occ T2'!D29-'Occ T2'!B29</f>
        <v>1.8404518564003318</v>
      </c>
      <c r="N103" s="94">
        <f>'Occ T2'!F140</f>
        <v>6.0317558902695882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-1.6168274759395853</v>
      </c>
      <c r="N104" s="94">
        <f>'Occ T2'!F141</f>
        <v>3.8989458275416204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1.8647531036536371</v>
      </c>
      <c r="N105" s="94">
        <f>'Occ T2'!F142</f>
        <v>3.4521217542526905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-1.3978028374674754</v>
      </c>
      <c r="N106" s="94">
        <f>'Occ T2'!F143</f>
        <v>-0.89456661124447123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2.9943226512671117E-2</v>
      </c>
      <c r="N107" s="94">
        <f>'Occ T2'!F144</f>
        <v>-1.0635167963900898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58.254999999999995</v>
      </c>
      <c r="N109" s="94">
        <f>'Occ T2'!F146</f>
        <v>64.98399999999981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Hertfordshire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14.249555376231598</v>
      </c>
      <c r="N153" s="94">
        <f>'Occ T1'!H8</f>
        <v>15.041975104775247</v>
      </c>
    </row>
    <row r="154" spans="1:14" x14ac:dyDescent="0.2">
      <c r="L154" s="10" t="str">
        <f>name!E5</f>
        <v>Professional occupations</v>
      </c>
      <c r="M154" s="94">
        <f>'Occ T1'!D9-'Occ T1'!B9</f>
        <v>30.387938877302787</v>
      </c>
      <c r="N154" s="94">
        <f>'Occ T1'!H9</f>
        <v>34.766716833920299</v>
      </c>
    </row>
    <row r="155" spans="1:14" x14ac:dyDescent="0.2">
      <c r="L155" s="10" t="str">
        <f>name!E6</f>
        <v>Associate professional occupations</v>
      </c>
      <c r="M155" s="94">
        <f>'Occ T1'!D10-'Occ T1'!B10</f>
        <v>15.752533224643145</v>
      </c>
      <c r="N155" s="94">
        <f>'Occ T1'!H10</f>
        <v>7.1016826643995898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1.3442347492501341</v>
      </c>
      <c r="N156" s="94">
        <f>'Occ T1'!H11</f>
        <v>-10.725480070859774</v>
      </c>
    </row>
    <row r="157" spans="1:14" x14ac:dyDescent="0.2">
      <c r="L157" s="10" t="str">
        <f>name!E8</f>
        <v>Skilled trades occupations</v>
      </c>
      <c r="M157" s="94">
        <f>'Occ T1'!D12-'Occ T1'!B12</f>
        <v>-7.0613136604581044</v>
      </c>
      <c r="N157" s="94">
        <f>'Occ T1'!H12</f>
        <v>2.8171817708174203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6.6435068704778075</v>
      </c>
      <c r="N158" s="94">
        <f>'Occ T1'!H13</f>
        <v>10.127250510473516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-1.9415214542067645</v>
      </c>
      <c r="N159" s="94">
        <f>'Occ T1'!H14</f>
        <v>0.46168901231395409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0.24792562771405358</v>
      </c>
      <c r="N160" s="94">
        <f>'Occ T1'!H15</f>
        <v>7.351067581794311</v>
      </c>
    </row>
    <row r="161" spans="12:14" x14ac:dyDescent="0.2">
      <c r="L161" s="10" t="str">
        <f>name!E12</f>
        <v>Elementary occupations</v>
      </c>
      <c r="M161" s="94">
        <f>'Occ T1'!D16-'Occ T1'!B16</f>
        <v>-1.3678596109547954</v>
      </c>
      <c r="N161" s="94">
        <f>'Occ T1'!H16</f>
        <v>-1.958083407634561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58.254999999999768</v>
      </c>
      <c r="N163" s="94">
        <f>'Occ T1'!H18</f>
        <v>64.983999999999995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Hertfordshire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55.705059831629256</v>
      </c>
      <c r="N5" s="87">
        <f>SUM(N6:N7)</f>
        <v>61.366576182728238</v>
      </c>
      <c r="O5" s="87">
        <f t="shared" ref="O5:AL5" si="1">SUM(O6:O7)</f>
        <v>65.76881209526519</v>
      </c>
      <c r="P5" s="87">
        <f t="shared" si="1"/>
        <v>67.989605935192742</v>
      </c>
      <c r="Q5" s="87">
        <f t="shared" si="1"/>
        <v>69.485479551657633</v>
      </c>
      <c r="R5" s="87">
        <f t="shared" si="1"/>
        <v>72.679868052011869</v>
      </c>
      <c r="S5" s="87">
        <f t="shared" si="1"/>
        <v>73.085179617798303</v>
      </c>
      <c r="T5" s="87">
        <f t="shared" si="1"/>
        <v>81.603897707164407</v>
      </c>
      <c r="U5" s="87">
        <f t="shared" si="1"/>
        <v>81.356673555102432</v>
      </c>
      <c r="V5" s="87">
        <f t="shared" si="1"/>
        <v>85.488343898800011</v>
      </c>
      <c r="W5" s="87">
        <f t="shared" si="1"/>
        <v>86.929423428243467</v>
      </c>
      <c r="X5" s="87">
        <f t="shared" si="1"/>
        <v>84.67812088373384</v>
      </c>
      <c r="Y5" s="87">
        <f t="shared" si="1"/>
        <v>85.847873743291231</v>
      </c>
      <c r="Z5" s="87">
        <f t="shared" si="1"/>
        <v>87.326551009507767</v>
      </c>
      <c r="AA5" s="87">
        <f t="shared" si="1"/>
        <v>88.876427986055262</v>
      </c>
      <c r="AB5" s="87">
        <f t="shared" si="1"/>
        <v>90.104909911919577</v>
      </c>
      <c r="AC5" s="87">
        <f t="shared" si="1"/>
        <v>91.281535027902081</v>
      </c>
      <c r="AD5" s="87">
        <f t="shared" si="1"/>
        <v>92.427533579604784</v>
      </c>
      <c r="AE5" s="87">
        <f t="shared" si="1"/>
        <v>93.571333467521768</v>
      </c>
      <c r="AF5" s="87">
        <f t="shared" si="1"/>
        <v>94.701563713612217</v>
      </c>
      <c r="AG5" s="87">
        <f t="shared" si="1"/>
        <v>95.85990264246675</v>
      </c>
      <c r="AH5" s="87">
        <f t="shared" si="1"/>
        <v>97.026982669741173</v>
      </c>
      <c r="AI5" s="87">
        <f t="shared" si="1"/>
        <v>98.210572832921699</v>
      </c>
      <c r="AJ5" s="87">
        <f t="shared" si="1"/>
        <v>99.429124712128697</v>
      </c>
      <c r="AK5" s="87">
        <f t="shared" si="1"/>
        <v>100.68389965556464</v>
      </c>
      <c r="AL5" s="87">
        <f t="shared" si="1"/>
        <v>101.97139853301871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38.589166816887662</v>
      </c>
      <c r="N6" s="11">
        <v>42.297510391101284</v>
      </c>
      <c r="O6" s="11">
        <v>44.907249242093037</v>
      </c>
      <c r="P6" s="11">
        <v>46.920932966282841</v>
      </c>
      <c r="Q6" s="11">
        <v>46.326829751500604</v>
      </c>
      <c r="R6" s="11">
        <v>49.573008314387621</v>
      </c>
      <c r="S6" s="11">
        <v>52.121153602119733</v>
      </c>
      <c r="T6" s="11">
        <v>57.626456032396497</v>
      </c>
      <c r="U6" s="11">
        <v>57.229001136090872</v>
      </c>
      <c r="V6" s="11">
        <v>60.17271649434651</v>
      </c>
      <c r="W6" s="11">
        <v>61.419204870399888</v>
      </c>
      <c r="X6" s="11">
        <v>54.960149426006176</v>
      </c>
      <c r="Y6" s="11">
        <v>55.648609608047302</v>
      </c>
      <c r="Z6" s="11">
        <v>56.542745499683022</v>
      </c>
      <c r="AA6" s="11">
        <v>57.447918575283019</v>
      </c>
      <c r="AB6" s="11">
        <v>58.128930560482594</v>
      </c>
      <c r="AC6" s="11">
        <v>58.774410616734777</v>
      </c>
      <c r="AD6" s="11">
        <v>59.408141706622139</v>
      </c>
      <c r="AE6" s="11">
        <v>60.034867182688139</v>
      </c>
      <c r="AF6" s="11">
        <v>60.654661910244933</v>
      </c>
      <c r="AG6" s="11">
        <v>61.29236008787101</v>
      </c>
      <c r="AH6" s="11">
        <v>61.940201484256995</v>
      </c>
      <c r="AI6" s="11">
        <v>62.59327710177034</v>
      </c>
      <c r="AJ6" s="11">
        <v>63.264634877364657</v>
      </c>
      <c r="AK6" s="11">
        <v>63.965178200101214</v>
      </c>
      <c r="AL6" s="11">
        <v>64.670295385263699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17.115893014741591</v>
      </c>
      <c r="N7" s="11">
        <v>19.069065791626954</v>
      </c>
      <c r="O7" s="11">
        <v>20.861562853172153</v>
      </c>
      <c r="P7" s="11">
        <v>21.068672968909908</v>
      </c>
      <c r="Q7" s="11">
        <v>23.158649800157029</v>
      </c>
      <c r="R7" s="11">
        <v>23.106859737624248</v>
      </c>
      <c r="S7" s="11">
        <v>20.964026015678577</v>
      </c>
      <c r="T7" s="11">
        <v>23.97744167476791</v>
      </c>
      <c r="U7" s="11">
        <v>24.127672419011557</v>
      </c>
      <c r="V7" s="11">
        <v>25.315627404453497</v>
      </c>
      <c r="W7" s="11">
        <v>25.510218557843579</v>
      </c>
      <c r="X7" s="11">
        <v>29.717971457727671</v>
      </c>
      <c r="Y7" s="11">
        <v>30.199264135243929</v>
      </c>
      <c r="Z7" s="11">
        <v>30.783805509824749</v>
      </c>
      <c r="AA7" s="11">
        <v>31.428509410772239</v>
      </c>
      <c r="AB7" s="11">
        <v>31.975979351436976</v>
      </c>
      <c r="AC7" s="11">
        <v>32.507124411167304</v>
      </c>
      <c r="AD7" s="11">
        <v>33.019391872982652</v>
      </c>
      <c r="AE7" s="11">
        <v>33.536466284833629</v>
      </c>
      <c r="AF7" s="11">
        <v>34.046901803367277</v>
      </c>
      <c r="AG7" s="11">
        <v>34.567542554595747</v>
      </c>
      <c r="AH7" s="11">
        <v>35.086781185484178</v>
      </c>
      <c r="AI7" s="11">
        <v>35.617295731151358</v>
      </c>
      <c r="AJ7" s="11">
        <v>36.164489834764041</v>
      </c>
      <c r="AK7" s="11">
        <v>36.718721455463431</v>
      </c>
      <c r="AL7" s="11">
        <v>37.301103147755008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116.72879251586647</v>
      </c>
      <c r="N9" s="87">
        <f>SUM(N10:N13)</f>
        <v>112.73177757163211</v>
      </c>
      <c r="O9" s="87">
        <f t="shared" ref="O9:AL9" si="3">SUM(O10:O13)</f>
        <v>119.56435949893786</v>
      </c>
      <c r="P9" s="87">
        <f t="shared" si="3"/>
        <v>126.66748956293262</v>
      </c>
      <c r="Q9" s="87">
        <f t="shared" si="3"/>
        <v>133.54445527107652</v>
      </c>
      <c r="R9" s="87">
        <f t="shared" si="3"/>
        <v>134.26202334775837</v>
      </c>
      <c r="S9" s="87">
        <f t="shared" si="3"/>
        <v>137.64707491994864</v>
      </c>
      <c r="T9" s="87">
        <f t="shared" si="3"/>
        <v>145.09647182776726</v>
      </c>
      <c r="U9" s="87">
        <f t="shared" si="3"/>
        <v>147.51450660407804</v>
      </c>
      <c r="V9" s="87">
        <f t="shared" si="3"/>
        <v>158.80060361244369</v>
      </c>
      <c r="W9" s="87">
        <f t="shared" si="3"/>
        <v>164.64996222506116</v>
      </c>
      <c r="X9" s="87">
        <f t="shared" si="3"/>
        <v>169.52052279307711</v>
      </c>
      <c r="Y9" s="87">
        <f t="shared" si="3"/>
        <v>171.28015040218156</v>
      </c>
      <c r="Z9" s="87">
        <f t="shared" si="3"/>
        <v>173.76424768411272</v>
      </c>
      <c r="AA9" s="87">
        <f t="shared" si="3"/>
        <v>176.38733241608412</v>
      </c>
      <c r="AB9" s="87">
        <f t="shared" si="3"/>
        <v>178.54280804506556</v>
      </c>
      <c r="AC9" s="87">
        <f t="shared" si="3"/>
        <v>180.66817449821258</v>
      </c>
      <c r="AD9" s="87">
        <f t="shared" si="3"/>
        <v>182.76380195211345</v>
      </c>
      <c r="AE9" s="87">
        <f t="shared" si="3"/>
        <v>184.86429119964544</v>
      </c>
      <c r="AF9" s="87">
        <f t="shared" si="3"/>
        <v>186.85430112091177</v>
      </c>
      <c r="AG9" s="87">
        <f t="shared" si="3"/>
        <v>188.86450541970731</v>
      </c>
      <c r="AH9" s="87">
        <f t="shared" si="3"/>
        <v>190.90902976299964</v>
      </c>
      <c r="AI9" s="87">
        <f t="shared" si="3"/>
        <v>193.07425962288505</v>
      </c>
      <c r="AJ9" s="87">
        <f t="shared" si="3"/>
        <v>195.16076276312026</v>
      </c>
      <c r="AK9" s="87">
        <f t="shared" si="3"/>
        <v>197.29634533176306</v>
      </c>
      <c r="AL9" s="87">
        <f t="shared" si="3"/>
        <v>199.41667905898146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37.87012215620291</v>
      </c>
      <c r="N10" s="11">
        <v>35.804132713912296</v>
      </c>
      <c r="O10" s="11">
        <v>39.57494252932122</v>
      </c>
      <c r="P10" s="11">
        <v>41.284025077451552</v>
      </c>
      <c r="Q10" s="11">
        <v>45.283324049539267</v>
      </c>
      <c r="R10" s="11">
        <v>46.812167165559181</v>
      </c>
      <c r="S10" s="11">
        <v>47.07631336409024</v>
      </c>
      <c r="T10" s="11">
        <v>49.965900774461062</v>
      </c>
      <c r="U10" s="11">
        <v>49.598121786698385</v>
      </c>
      <c r="V10" s="11">
        <v>54.331066751441895</v>
      </c>
      <c r="W10" s="11">
        <v>56.003053309529072</v>
      </c>
      <c r="X10" s="11">
        <v>56.457542404358271</v>
      </c>
      <c r="Y10" s="11">
        <v>57.155334936012572</v>
      </c>
      <c r="Z10" s="11">
        <v>58.037995218512542</v>
      </c>
      <c r="AA10" s="11">
        <v>58.959802280222362</v>
      </c>
      <c r="AB10" s="11">
        <v>59.691259681245846</v>
      </c>
      <c r="AC10" s="11">
        <v>60.394912583743938</v>
      </c>
      <c r="AD10" s="11">
        <v>61.079893731125168</v>
      </c>
      <c r="AE10" s="11">
        <v>61.785129488886234</v>
      </c>
      <c r="AF10" s="11">
        <v>62.476402003556338</v>
      </c>
      <c r="AG10" s="11">
        <v>63.174689832589074</v>
      </c>
      <c r="AH10" s="11">
        <v>63.873498246586401</v>
      </c>
      <c r="AI10" s="11">
        <v>64.587668137734539</v>
      </c>
      <c r="AJ10" s="11">
        <v>65.291405867265809</v>
      </c>
      <c r="AK10" s="11">
        <v>66.027590632033082</v>
      </c>
      <c r="AL10" s="11">
        <v>66.748578633518179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16.673495196445639</v>
      </c>
      <c r="N11" s="11">
        <v>17.670527393313449</v>
      </c>
      <c r="O11" s="11">
        <v>18.527644147564022</v>
      </c>
      <c r="P11" s="11">
        <v>19.745688803659007</v>
      </c>
      <c r="Q11" s="11">
        <v>20.138781837471409</v>
      </c>
      <c r="R11" s="11">
        <v>19.550354191822493</v>
      </c>
      <c r="S11" s="11">
        <v>20.448560543098544</v>
      </c>
      <c r="T11" s="11">
        <v>23.235569676299995</v>
      </c>
      <c r="U11" s="11">
        <v>22.823806308283206</v>
      </c>
      <c r="V11" s="11">
        <v>24.605320359041453</v>
      </c>
      <c r="W11" s="11">
        <v>24.077438727630689</v>
      </c>
      <c r="X11" s="11">
        <v>24.823991888428068</v>
      </c>
      <c r="Y11" s="11">
        <v>25.00996915090489</v>
      </c>
      <c r="Z11" s="11">
        <v>25.314195881909949</v>
      </c>
      <c r="AA11" s="11">
        <v>25.631109634684094</v>
      </c>
      <c r="AB11" s="11">
        <v>25.920502206060974</v>
      </c>
      <c r="AC11" s="11">
        <v>26.216085926634921</v>
      </c>
      <c r="AD11" s="11">
        <v>26.523049625293179</v>
      </c>
      <c r="AE11" s="11">
        <v>26.823909280001164</v>
      </c>
      <c r="AF11" s="11">
        <v>27.077859193289388</v>
      </c>
      <c r="AG11" s="11">
        <v>27.347448648833748</v>
      </c>
      <c r="AH11" s="11">
        <v>27.613981824717587</v>
      </c>
      <c r="AI11" s="11">
        <v>27.891525407536552</v>
      </c>
      <c r="AJ11" s="11">
        <v>28.173546833231104</v>
      </c>
      <c r="AK11" s="11">
        <v>28.455443193882953</v>
      </c>
      <c r="AL11" s="11">
        <v>28.72496577739582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23.762579724366379</v>
      </c>
      <c r="N12" s="11">
        <v>23.47071367701842</v>
      </c>
      <c r="O12" s="11">
        <v>23.830372693824021</v>
      </c>
      <c r="P12" s="11">
        <v>25.399946152314321</v>
      </c>
      <c r="Q12" s="11">
        <v>26.991352631036396</v>
      </c>
      <c r="R12" s="11">
        <v>26.597290294311065</v>
      </c>
      <c r="S12" s="11">
        <v>27.698555352692402</v>
      </c>
      <c r="T12" s="11">
        <v>26.10852461185376</v>
      </c>
      <c r="U12" s="11">
        <v>28.195106712356132</v>
      </c>
      <c r="V12" s="11">
        <v>30.304065183942377</v>
      </c>
      <c r="W12" s="11">
        <v>31.50647633295894</v>
      </c>
      <c r="X12" s="11">
        <v>31.741288160101337</v>
      </c>
      <c r="Y12" s="11">
        <v>31.859025969859552</v>
      </c>
      <c r="Z12" s="11">
        <v>32.172574374866436</v>
      </c>
      <c r="AA12" s="11">
        <v>32.531274618452869</v>
      </c>
      <c r="AB12" s="11">
        <v>32.834032364223205</v>
      </c>
      <c r="AC12" s="11">
        <v>33.137878540676908</v>
      </c>
      <c r="AD12" s="11">
        <v>33.44118800044118</v>
      </c>
      <c r="AE12" s="11">
        <v>33.738657411143222</v>
      </c>
      <c r="AF12" s="11">
        <v>34.001129060021036</v>
      </c>
      <c r="AG12" s="11">
        <v>34.266207152507825</v>
      </c>
      <c r="AH12" s="11">
        <v>34.542929885953363</v>
      </c>
      <c r="AI12" s="11">
        <v>34.828363193379467</v>
      </c>
      <c r="AJ12" s="11">
        <v>35.114850727404061</v>
      </c>
      <c r="AK12" s="11">
        <v>35.402558640501823</v>
      </c>
      <c r="AL12" s="11">
        <v>35.689792991069332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38.422595438851545</v>
      </c>
      <c r="N13" s="11">
        <v>35.78640378738794</v>
      </c>
      <c r="O13" s="11">
        <v>37.631400128228606</v>
      </c>
      <c r="P13" s="11">
        <v>40.237829529507735</v>
      </c>
      <c r="Q13" s="11">
        <v>41.130996753029457</v>
      </c>
      <c r="R13" s="11">
        <v>41.30221169606564</v>
      </c>
      <c r="S13" s="11">
        <v>42.423645660067436</v>
      </c>
      <c r="T13" s="11">
        <v>45.786476765152436</v>
      </c>
      <c r="U13" s="11">
        <v>46.897471796740298</v>
      </c>
      <c r="V13" s="11">
        <v>49.560151318017965</v>
      </c>
      <c r="W13" s="11">
        <v>53.062993854942455</v>
      </c>
      <c r="X13" s="11">
        <v>56.497700340189432</v>
      </c>
      <c r="Y13" s="11">
        <v>57.25582034540453</v>
      </c>
      <c r="Z13" s="11">
        <v>58.239482208823809</v>
      </c>
      <c r="AA13" s="11">
        <v>59.265145882724802</v>
      </c>
      <c r="AB13" s="11">
        <v>60.097013793535552</v>
      </c>
      <c r="AC13" s="11">
        <v>60.919297447156815</v>
      </c>
      <c r="AD13" s="11">
        <v>61.719670595253916</v>
      </c>
      <c r="AE13" s="11">
        <v>62.516595019614805</v>
      </c>
      <c r="AF13" s="11">
        <v>63.298910864044998</v>
      </c>
      <c r="AG13" s="11">
        <v>64.076159785776667</v>
      </c>
      <c r="AH13" s="11">
        <v>64.878619805742304</v>
      </c>
      <c r="AI13" s="11">
        <v>65.766702884234491</v>
      </c>
      <c r="AJ13" s="11">
        <v>66.580959335219291</v>
      </c>
      <c r="AK13" s="11">
        <v>67.410752865345231</v>
      </c>
      <c r="AL13" s="11">
        <v>68.253341656998117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71.292326977151603</v>
      </c>
      <c r="N15" s="87">
        <f>SUM(N16:N20)</f>
        <v>70.895878930694806</v>
      </c>
      <c r="O15" s="87">
        <f t="shared" ref="O15:AL15" si="5">SUM(O16:O20)</f>
        <v>77.251568064639116</v>
      </c>
      <c r="P15" s="87">
        <f t="shared" si="5"/>
        <v>78.512696357593342</v>
      </c>
      <c r="Q15" s="87">
        <f t="shared" si="5"/>
        <v>82.585303078622616</v>
      </c>
      <c r="R15" s="87">
        <f t="shared" si="5"/>
        <v>84.25410010680578</v>
      </c>
      <c r="S15" s="87">
        <f t="shared" si="5"/>
        <v>86.785667720285147</v>
      </c>
      <c r="T15" s="87">
        <f t="shared" si="5"/>
        <v>92.969312315502918</v>
      </c>
      <c r="U15" s="87">
        <f t="shared" si="5"/>
        <v>92.289034474759006</v>
      </c>
      <c r="V15" s="87">
        <f t="shared" si="5"/>
        <v>94.111452870364843</v>
      </c>
      <c r="W15" s="87">
        <f t="shared" si="5"/>
        <v>100.00663333144892</v>
      </c>
      <c r="X15" s="87">
        <f t="shared" si="5"/>
        <v>94.28076265376319</v>
      </c>
      <c r="Y15" s="87">
        <f t="shared" si="5"/>
        <v>94.959803490016753</v>
      </c>
      <c r="Z15" s="87">
        <f t="shared" si="5"/>
        <v>96.008405785546529</v>
      </c>
      <c r="AA15" s="87">
        <f t="shared" si="5"/>
        <v>97.219726453186482</v>
      </c>
      <c r="AB15" s="87">
        <f t="shared" si="5"/>
        <v>98.163060597242634</v>
      </c>
      <c r="AC15" s="87">
        <f t="shared" si="5"/>
        <v>99.044449717836585</v>
      </c>
      <c r="AD15" s="87">
        <f t="shared" si="5"/>
        <v>99.875676146878646</v>
      </c>
      <c r="AE15" s="87">
        <f t="shared" si="5"/>
        <v>100.6712345489982</v>
      </c>
      <c r="AF15" s="87">
        <f t="shared" si="5"/>
        <v>101.48305031296657</v>
      </c>
      <c r="AG15" s="87">
        <f t="shared" si="5"/>
        <v>102.32289883251516</v>
      </c>
      <c r="AH15" s="87">
        <f t="shared" si="5"/>
        <v>103.24046159951754</v>
      </c>
      <c r="AI15" s="87">
        <f t="shared" si="5"/>
        <v>104.21890999954167</v>
      </c>
      <c r="AJ15" s="87">
        <f t="shared" si="5"/>
        <v>105.1702437263005</v>
      </c>
      <c r="AK15" s="87">
        <f t="shared" si="5"/>
        <v>106.13710547606925</v>
      </c>
      <c r="AL15" s="87">
        <f t="shared" si="5"/>
        <v>107.10831599584851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11.304264694680585</v>
      </c>
      <c r="N16" s="11">
        <v>10.819199375496662</v>
      </c>
      <c r="O16" s="11">
        <v>12.0260413758208</v>
      </c>
      <c r="P16" s="11">
        <v>12.702943502205212</v>
      </c>
      <c r="Q16" s="11">
        <v>12.367822552611033</v>
      </c>
      <c r="R16" s="11">
        <v>12.557670670879798</v>
      </c>
      <c r="S16" s="11">
        <v>12.853985082268922</v>
      </c>
      <c r="T16" s="11">
        <v>15.452147425763252</v>
      </c>
      <c r="U16" s="11">
        <v>14.973299465596996</v>
      </c>
      <c r="V16" s="11">
        <v>14.992671963475477</v>
      </c>
      <c r="W16" s="11">
        <v>16.373518260888115</v>
      </c>
      <c r="X16" s="11">
        <v>14.0172872957701</v>
      </c>
      <c r="Y16" s="11">
        <v>14.162672636360218</v>
      </c>
      <c r="Z16" s="11">
        <v>14.364748558872769</v>
      </c>
      <c r="AA16" s="11">
        <v>14.564440341419377</v>
      </c>
      <c r="AB16" s="11">
        <v>14.710841172080295</v>
      </c>
      <c r="AC16" s="11">
        <v>14.847676898305913</v>
      </c>
      <c r="AD16" s="11">
        <v>14.973205625785516</v>
      </c>
      <c r="AE16" s="11">
        <v>15.093990650593744</v>
      </c>
      <c r="AF16" s="11">
        <v>15.209369402538949</v>
      </c>
      <c r="AG16" s="11">
        <v>15.360850708583385</v>
      </c>
      <c r="AH16" s="11">
        <v>15.508197952645816</v>
      </c>
      <c r="AI16" s="11">
        <v>15.658006268006542</v>
      </c>
      <c r="AJ16" s="11">
        <v>15.807971696192912</v>
      </c>
      <c r="AK16" s="11">
        <v>15.958417770430822</v>
      </c>
      <c r="AL16" s="11">
        <v>16.104353962191666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6.2596247728112466</v>
      </c>
      <c r="N17" s="11">
        <v>7.8605381310467166</v>
      </c>
      <c r="O17" s="11">
        <v>7.9908534850688566</v>
      </c>
      <c r="P17" s="11">
        <v>8.2000992872049405</v>
      </c>
      <c r="Q17" s="11">
        <v>8.3229578938575433</v>
      </c>
      <c r="R17" s="11">
        <v>8.4078943069388519</v>
      </c>
      <c r="S17" s="11">
        <v>8.7978562069280191</v>
      </c>
      <c r="T17" s="11">
        <v>9.2030524969837071</v>
      </c>
      <c r="U17" s="11">
        <v>9.8890431087922295</v>
      </c>
      <c r="V17" s="11">
        <v>10.342491231911538</v>
      </c>
      <c r="W17" s="11">
        <v>10.478976989819321</v>
      </c>
      <c r="X17" s="11">
        <v>10.139194441497608</v>
      </c>
      <c r="Y17" s="11">
        <v>10.208588056165675</v>
      </c>
      <c r="Z17" s="11">
        <v>10.325878950356108</v>
      </c>
      <c r="AA17" s="11">
        <v>10.451064517579267</v>
      </c>
      <c r="AB17" s="11">
        <v>10.566516396525346</v>
      </c>
      <c r="AC17" s="11">
        <v>10.681533435830113</v>
      </c>
      <c r="AD17" s="11">
        <v>10.799947993191923</v>
      </c>
      <c r="AE17" s="11">
        <v>10.907280539120283</v>
      </c>
      <c r="AF17" s="11">
        <v>11.017636553413702</v>
      </c>
      <c r="AG17" s="11">
        <v>11.128736191558692</v>
      </c>
      <c r="AH17" s="11">
        <v>11.257933567961834</v>
      </c>
      <c r="AI17" s="11">
        <v>11.374284800272111</v>
      </c>
      <c r="AJ17" s="11">
        <v>11.489598111363746</v>
      </c>
      <c r="AK17" s="11">
        <v>11.610380595758812</v>
      </c>
      <c r="AL17" s="11">
        <v>11.73781777686097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5.0980752853459341</v>
      </c>
      <c r="N18" s="11">
        <v>5.9304120297564493</v>
      </c>
      <c r="O18" s="11">
        <v>6.1839874515177442</v>
      </c>
      <c r="P18" s="11">
        <v>5.9421994563504086</v>
      </c>
      <c r="Q18" s="11">
        <v>5.9796723845776967</v>
      </c>
      <c r="R18" s="11">
        <v>6.2899940957465876</v>
      </c>
      <c r="S18" s="11">
        <v>6.7098509041806054</v>
      </c>
      <c r="T18" s="11">
        <v>6.3852959500201871</v>
      </c>
      <c r="U18" s="11">
        <v>6.1460239158639967</v>
      </c>
      <c r="V18" s="11">
        <v>6.061465655053099</v>
      </c>
      <c r="W18" s="11">
        <v>6.5397633183224659</v>
      </c>
      <c r="X18" s="11">
        <v>7.4541603232555644</v>
      </c>
      <c r="Y18" s="11">
        <v>7.6176053146547096</v>
      </c>
      <c r="Z18" s="11">
        <v>7.7929089863659842</v>
      </c>
      <c r="AA18" s="11">
        <v>7.9860950330290734</v>
      </c>
      <c r="AB18" s="11">
        <v>8.1501856041845979</v>
      </c>
      <c r="AC18" s="11">
        <v>8.3051334612290972</v>
      </c>
      <c r="AD18" s="11">
        <v>8.4540693703614433</v>
      </c>
      <c r="AE18" s="11">
        <v>8.5901612188458554</v>
      </c>
      <c r="AF18" s="11">
        <v>8.7515068715097879</v>
      </c>
      <c r="AG18" s="11">
        <v>8.9025815565510413</v>
      </c>
      <c r="AH18" s="11">
        <v>9.0727419563588434</v>
      </c>
      <c r="AI18" s="11">
        <v>9.2357327561554907</v>
      </c>
      <c r="AJ18" s="11">
        <v>9.4248061219907715</v>
      </c>
      <c r="AK18" s="11">
        <v>9.5830825642601578</v>
      </c>
      <c r="AL18" s="11">
        <v>9.7741849069173732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10.348841380969295</v>
      </c>
      <c r="N19" s="11">
        <v>11.072035823525589</v>
      </c>
      <c r="O19" s="11">
        <v>13.217409786547142</v>
      </c>
      <c r="P19" s="11">
        <v>12.260242746074109</v>
      </c>
      <c r="Q19" s="11">
        <v>14.537199358710565</v>
      </c>
      <c r="R19" s="11">
        <v>14.871299015461746</v>
      </c>
      <c r="S19" s="11">
        <v>16.108700638695193</v>
      </c>
      <c r="T19" s="11">
        <v>16.001256780796787</v>
      </c>
      <c r="U19" s="11">
        <v>15.698223772336069</v>
      </c>
      <c r="V19" s="11">
        <v>15.655603627625412</v>
      </c>
      <c r="W19" s="11">
        <v>18.243684198296734</v>
      </c>
      <c r="X19" s="11">
        <v>17.055879244951473</v>
      </c>
      <c r="Y19" s="11">
        <v>17.023347828783695</v>
      </c>
      <c r="Z19" s="11">
        <v>17.141541753850667</v>
      </c>
      <c r="AA19" s="11">
        <v>17.37343784222583</v>
      </c>
      <c r="AB19" s="11">
        <v>17.570115452284959</v>
      </c>
      <c r="AC19" s="11">
        <v>17.750159160589472</v>
      </c>
      <c r="AD19" s="11">
        <v>17.921015199837036</v>
      </c>
      <c r="AE19" s="11">
        <v>18.095131114520669</v>
      </c>
      <c r="AF19" s="11">
        <v>18.270034023589037</v>
      </c>
      <c r="AG19" s="11">
        <v>18.450267220545999</v>
      </c>
      <c r="AH19" s="11">
        <v>18.661090307618455</v>
      </c>
      <c r="AI19" s="11">
        <v>18.895961358694592</v>
      </c>
      <c r="AJ19" s="11">
        <v>19.079221659923419</v>
      </c>
      <c r="AK19" s="11">
        <v>19.289574781771602</v>
      </c>
      <c r="AL19" s="11">
        <v>19.474893165747023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38.281520843344538</v>
      </c>
      <c r="N20" s="11">
        <v>35.213693570869381</v>
      </c>
      <c r="O20" s="11">
        <v>37.833275965684564</v>
      </c>
      <c r="P20" s="11">
        <v>39.407211365758677</v>
      </c>
      <c r="Q20" s="11">
        <v>41.37765088886578</v>
      </c>
      <c r="R20" s="11">
        <v>42.127242017778798</v>
      </c>
      <c r="S20" s="11">
        <v>42.315274888212414</v>
      </c>
      <c r="T20" s="11">
        <v>45.927559661938993</v>
      </c>
      <c r="U20" s="11">
        <v>45.582444212169719</v>
      </c>
      <c r="V20" s="11">
        <v>47.059220392299324</v>
      </c>
      <c r="W20" s="11">
        <v>48.370690564122292</v>
      </c>
      <c r="X20" s="11">
        <v>45.614241348288452</v>
      </c>
      <c r="Y20" s="11">
        <v>45.94758965405245</v>
      </c>
      <c r="Z20" s="11">
        <v>46.383327536101</v>
      </c>
      <c r="AA20" s="11">
        <v>46.844688718932929</v>
      </c>
      <c r="AB20" s="11">
        <v>47.16540197216743</v>
      </c>
      <c r="AC20" s="11">
        <v>47.459946761881994</v>
      </c>
      <c r="AD20" s="11">
        <v>47.727437957702726</v>
      </c>
      <c r="AE20" s="11">
        <v>47.984671025917656</v>
      </c>
      <c r="AF20" s="11">
        <v>48.234503461915097</v>
      </c>
      <c r="AG20" s="11">
        <v>48.480463155276048</v>
      </c>
      <c r="AH20" s="11">
        <v>48.740497814932596</v>
      </c>
      <c r="AI20" s="11">
        <v>49.054924816412921</v>
      </c>
      <c r="AJ20" s="11">
        <v>49.368646136829661</v>
      </c>
      <c r="AK20" s="11">
        <v>49.695649763847854</v>
      </c>
      <c r="AL20" s="11">
        <v>50.01706618413148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70.174276871711768</v>
      </c>
      <c r="N22" s="87">
        <f>SUM(N23:N24)</f>
        <v>66.586570551759038</v>
      </c>
      <c r="O22" s="87">
        <f t="shared" ref="O22:AL22" si="7">SUM(O23:O24)</f>
        <v>69.35850839652565</v>
      </c>
      <c r="P22" s="87">
        <f t="shared" si="7"/>
        <v>69.335637466981311</v>
      </c>
      <c r="Q22" s="87">
        <f t="shared" si="7"/>
        <v>72.256731565011663</v>
      </c>
      <c r="R22" s="87">
        <f t="shared" si="7"/>
        <v>74.692492312888447</v>
      </c>
      <c r="S22" s="87">
        <f t="shared" si="7"/>
        <v>71.613377363194346</v>
      </c>
      <c r="T22" s="87">
        <f t="shared" si="7"/>
        <v>76.846629251863305</v>
      </c>
      <c r="U22" s="87">
        <f t="shared" si="7"/>
        <v>77.132024887635737</v>
      </c>
      <c r="V22" s="87">
        <f t="shared" si="7"/>
        <v>75.645432081946936</v>
      </c>
      <c r="W22" s="87">
        <f t="shared" si="7"/>
        <v>76.036727062138581</v>
      </c>
      <c r="X22" s="87">
        <f t="shared" si="7"/>
        <v>73.556358163386477</v>
      </c>
      <c r="Y22" s="87">
        <f t="shared" si="7"/>
        <v>73.20746443599657</v>
      </c>
      <c r="Z22" s="87">
        <f t="shared" si="7"/>
        <v>73.036067670057903</v>
      </c>
      <c r="AA22" s="87">
        <f t="shared" si="7"/>
        <v>72.872186045912287</v>
      </c>
      <c r="AB22" s="87">
        <f t="shared" si="7"/>
        <v>72.378152486315045</v>
      </c>
      <c r="AC22" s="87">
        <f t="shared" si="7"/>
        <v>71.767130241788266</v>
      </c>
      <c r="AD22" s="87">
        <f t="shared" si="7"/>
        <v>71.079494340387242</v>
      </c>
      <c r="AE22" s="87">
        <f t="shared" si="7"/>
        <v>70.476742014087534</v>
      </c>
      <c r="AF22" s="87">
        <f t="shared" si="7"/>
        <v>69.903244017816007</v>
      </c>
      <c r="AG22" s="87">
        <f t="shared" si="7"/>
        <v>69.391909480827039</v>
      </c>
      <c r="AH22" s="87">
        <f t="shared" si="7"/>
        <v>68.740624745925643</v>
      </c>
      <c r="AI22" s="87">
        <f t="shared" si="7"/>
        <v>67.825657665908977</v>
      </c>
      <c r="AJ22" s="87">
        <f t="shared" si="7"/>
        <v>67.041626626965012</v>
      </c>
      <c r="AK22" s="87">
        <f t="shared" si="7"/>
        <v>66.178423778244536</v>
      </c>
      <c r="AL22" s="87">
        <f t="shared" si="7"/>
        <v>65.311246991278807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51.77710405653913</v>
      </c>
      <c r="N23" s="11">
        <v>50.513171243581091</v>
      </c>
      <c r="O23" s="11">
        <v>53.062592198299008</v>
      </c>
      <c r="P23" s="11">
        <v>52.304295445367892</v>
      </c>
      <c r="Q23" s="11">
        <v>54.544056884276202</v>
      </c>
      <c r="R23" s="11">
        <v>57.747962637952362</v>
      </c>
      <c r="S23" s="11">
        <v>55.666851234897209</v>
      </c>
      <c r="T23" s="11">
        <v>59.753491267774393</v>
      </c>
      <c r="U23" s="11">
        <v>59.304325108382244</v>
      </c>
      <c r="V23" s="11">
        <v>59.099984402121912</v>
      </c>
      <c r="W23" s="11">
        <v>60.236598424139636</v>
      </c>
      <c r="X23" s="11">
        <v>56.00633267071435</v>
      </c>
      <c r="Y23" s="11">
        <v>55.929431489273981</v>
      </c>
      <c r="Z23" s="11">
        <v>56.00196522674954</v>
      </c>
      <c r="AA23" s="11">
        <v>56.097938607380435</v>
      </c>
      <c r="AB23" s="11">
        <v>55.979326425051049</v>
      </c>
      <c r="AC23" s="11">
        <v>55.795321013099802</v>
      </c>
      <c r="AD23" s="11">
        <v>55.565777702188257</v>
      </c>
      <c r="AE23" s="11">
        <v>55.299296505281838</v>
      </c>
      <c r="AF23" s="11">
        <v>55.01248512449871</v>
      </c>
      <c r="AG23" s="11">
        <v>54.745396839615857</v>
      </c>
      <c r="AH23" s="11">
        <v>54.455149955637793</v>
      </c>
      <c r="AI23" s="11">
        <v>54.139772238677537</v>
      </c>
      <c r="AJ23" s="11">
        <v>53.831808783979675</v>
      </c>
      <c r="AK23" s="11">
        <v>53.524905469133252</v>
      </c>
      <c r="AL23" s="11">
        <v>53.164540736436479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18.397172815172638</v>
      </c>
      <c r="N24" s="11">
        <v>16.073399308177951</v>
      </c>
      <c r="O24" s="11">
        <v>16.295916198226642</v>
      </c>
      <c r="P24" s="11">
        <v>17.031342021613415</v>
      </c>
      <c r="Q24" s="11">
        <v>17.712674680735457</v>
      </c>
      <c r="R24" s="11">
        <v>16.944529674936089</v>
      </c>
      <c r="S24" s="11">
        <v>15.946526128297133</v>
      </c>
      <c r="T24" s="11">
        <v>17.093137984088905</v>
      </c>
      <c r="U24" s="11">
        <v>17.827699779253493</v>
      </c>
      <c r="V24" s="11">
        <v>16.545447679825028</v>
      </c>
      <c r="W24" s="11">
        <v>15.800128637998949</v>
      </c>
      <c r="X24" s="11">
        <v>17.550025492672134</v>
      </c>
      <c r="Y24" s="11">
        <v>17.27803294672259</v>
      </c>
      <c r="Z24" s="11">
        <v>17.03410244330836</v>
      </c>
      <c r="AA24" s="11">
        <v>16.774247438531859</v>
      </c>
      <c r="AB24" s="11">
        <v>16.398826061263996</v>
      </c>
      <c r="AC24" s="11">
        <v>15.971809228688469</v>
      </c>
      <c r="AD24" s="11">
        <v>15.513716638198989</v>
      </c>
      <c r="AE24" s="11">
        <v>15.1774455088057</v>
      </c>
      <c r="AF24" s="11">
        <v>14.890758893317303</v>
      </c>
      <c r="AG24" s="11">
        <v>14.646512641211178</v>
      </c>
      <c r="AH24" s="11">
        <v>14.285474790287854</v>
      </c>
      <c r="AI24" s="11">
        <v>13.685885427231447</v>
      </c>
      <c r="AJ24" s="11">
        <v>13.209817842985338</v>
      </c>
      <c r="AK24" s="11">
        <v>12.653518309111284</v>
      </c>
      <c r="AL24" s="11">
        <v>12.146706254842327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61.617399941945209</v>
      </c>
      <c r="N26" s="87">
        <f>SUM(N27:N30)</f>
        <v>60.723889403091981</v>
      </c>
      <c r="O26" s="87">
        <f t="shared" ref="O26:AL26" si="9">SUM(O27:O30)</f>
        <v>61.341249029482178</v>
      </c>
      <c r="P26" s="87">
        <f t="shared" si="9"/>
        <v>61.849302766783197</v>
      </c>
      <c r="Q26" s="87">
        <f t="shared" si="9"/>
        <v>66.203609498340313</v>
      </c>
      <c r="R26" s="87">
        <f>SUM(R27:R30)</f>
        <v>67.727598167648253</v>
      </c>
      <c r="S26" s="87">
        <f t="shared" si="9"/>
        <v>66.80439478996999</v>
      </c>
      <c r="T26" s="87">
        <f t="shared" si="9"/>
        <v>66.861314685466795</v>
      </c>
      <c r="U26" s="87">
        <f t="shared" si="9"/>
        <v>64.481889613367258</v>
      </c>
      <c r="V26" s="87">
        <f t="shared" si="9"/>
        <v>65.167787304063964</v>
      </c>
      <c r="W26" s="87">
        <f t="shared" si="9"/>
        <v>60.666284507190149</v>
      </c>
      <c r="X26" s="87">
        <f t="shared" si="9"/>
        <v>62.473076005376718</v>
      </c>
      <c r="Y26" s="87">
        <f t="shared" si="9"/>
        <v>62.599695560656443</v>
      </c>
      <c r="Z26" s="87">
        <f t="shared" si="9"/>
        <v>63.159032289666023</v>
      </c>
      <c r="AA26" s="87">
        <f t="shared" si="9"/>
        <v>63.641681640261041</v>
      </c>
      <c r="AB26" s="87">
        <f t="shared" si="9"/>
        <v>63.704685917060232</v>
      </c>
      <c r="AC26" s="87">
        <f t="shared" si="9"/>
        <v>63.680538033646407</v>
      </c>
      <c r="AD26" s="87">
        <f t="shared" si="9"/>
        <v>63.618726527746588</v>
      </c>
      <c r="AE26" s="87">
        <f t="shared" si="9"/>
        <v>63.573188832292388</v>
      </c>
      <c r="AF26" s="87">
        <f t="shared" si="9"/>
        <v>63.549800213032128</v>
      </c>
      <c r="AG26" s="87">
        <f t="shared" si="9"/>
        <v>63.548844530962057</v>
      </c>
      <c r="AH26" s="87">
        <f t="shared" si="9"/>
        <v>63.541253343218038</v>
      </c>
      <c r="AI26" s="87">
        <f t="shared" si="9"/>
        <v>63.54146930086786</v>
      </c>
      <c r="AJ26" s="87">
        <f t="shared" si="9"/>
        <v>63.535843892529456</v>
      </c>
      <c r="AK26" s="87">
        <f t="shared" si="9"/>
        <v>63.517598957818031</v>
      </c>
      <c r="AL26" s="87">
        <f t="shared" si="9"/>
        <v>63.483466278007569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5.6717432925613522</v>
      </c>
      <c r="N27" s="11">
        <v>4.7718136989655839</v>
      </c>
      <c r="O27" s="11">
        <v>5.6804784239213166</v>
      </c>
      <c r="P27" s="11">
        <v>5.1522539563563852</v>
      </c>
      <c r="Q27" s="11">
        <v>6.0561952163848858</v>
      </c>
      <c r="R27" s="11">
        <v>6.0153606668459672</v>
      </c>
      <c r="S27" s="11">
        <v>6.9184923799888445</v>
      </c>
      <c r="T27" s="11">
        <v>5.154424422892748</v>
      </c>
      <c r="U27" s="11">
        <v>5.3485897105833047</v>
      </c>
      <c r="V27" s="11">
        <v>6.8614667568713745</v>
      </c>
      <c r="W27" s="11">
        <v>5.308366593559791</v>
      </c>
      <c r="X27" s="11">
        <v>5.2163440970388999</v>
      </c>
      <c r="Y27" s="11">
        <v>5.3031079103609366</v>
      </c>
      <c r="Z27" s="11">
        <v>5.4357352190794073</v>
      </c>
      <c r="AA27" s="11">
        <v>5.5945644560217955</v>
      </c>
      <c r="AB27" s="11">
        <v>5.7212396024014307</v>
      </c>
      <c r="AC27" s="11">
        <v>5.8378279957256538</v>
      </c>
      <c r="AD27" s="11">
        <v>5.9423669528599268</v>
      </c>
      <c r="AE27" s="11">
        <v>6.0507927819371918</v>
      </c>
      <c r="AF27" s="11">
        <v>6.1586223196330403</v>
      </c>
      <c r="AG27" s="11">
        <v>6.2757939939171612</v>
      </c>
      <c r="AH27" s="11">
        <v>6.3954128207490459</v>
      </c>
      <c r="AI27" s="11">
        <v>6.5150229349733895</v>
      </c>
      <c r="AJ27" s="11">
        <v>6.6349018026598641</v>
      </c>
      <c r="AK27" s="11">
        <v>6.7577102441623973</v>
      </c>
      <c r="AL27" s="11">
        <v>6.8851604415417302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21.458056460813701</v>
      </c>
      <c r="N28" s="11">
        <v>22.388747305212892</v>
      </c>
      <c r="O28" s="11">
        <v>22.472975135475625</v>
      </c>
      <c r="P28" s="11">
        <v>22.792187901055382</v>
      </c>
      <c r="Q28" s="11">
        <v>24.941947043441964</v>
      </c>
      <c r="R28" s="11">
        <v>25.704221754059155</v>
      </c>
      <c r="S28" s="11">
        <v>25.599890808832054</v>
      </c>
      <c r="T28" s="11">
        <v>24.796750972824373</v>
      </c>
      <c r="U28" s="11">
        <v>24.72479441058195</v>
      </c>
      <c r="V28" s="11">
        <v>25.724277511659842</v>
      </c>
      <c r="W28" s="11">
        <v>22.833711143127964</v>
      </c>
      <c r="X28" s="11">
        <v>23.251341139320399</v>
      </c>
      <c r="Y28" s="11">
        <v>23.337202886159599</v>
      </c>
      <c r="Z28" s="11">
        <v>23.501322509922865</v>
      </c>
      <c r="AA28" s="11">
        <v>23.641353288527995</v>
      </c>
      <c r="AB28" s="11">
        <v>23.635600895299998</v>
      </c>
      <c r="AC28" s="11">
        <v>23.614309471175197</v>
      </c>
      <c r="AD28" s="11">
        <v>23.580306204014189</v>
      </c>
      <c r="AE28" s="11">
        <v>23.542341826101342</v>
      </c>
      <c r="AF28" s="11">
        <v>23.491153410302022</v>
      </c>
      <c r="AG28" s="11">
        <v>23.442202077762122</v>
      </c>
      <c r="AH28" s="11">
        <v>23.39347431129762</v>
      </c>
      <c r="AI28" s="11">
        <v>23.350795289691284</v>
      </c>
      <c r="AJ28" s="11">
        <v>23.295832057750832</v>
      </c>
      <c r="AK28" s="11">
        <v>23.239722989179725</v>
      </c>
      <c r="AL28" s="11">
        <v>23.1787571655763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22.38685609170124</v>
      </c>
      <c r="N29" s="11">
        <v>21.411770319526347</v>
      </c>
      <c r="O29" s="11">
        <v>19.682263427978402</v>
      </c>
      <c r="P29" s="11">
        <v>20.586487591071116</v>
      </c>
      <c r="Q29" s="11">
        <v>21.020544990539417</v>
      </c>
      <c r="R29" s="11">
        <v>21.412544320541055</v>
      </c>
      <c r="S29" s="11">
        <v>19.564188465141282</v>
      </c>
      <c r="T29" s="11">
        <v>21.584244926645322</v>
      </c>
      <c r="U29" s="11">
        <v>20.568054541813211</v>
      </c>
      <c r="V29" s="11">
        <v>19.406856351822903</v>
      </c>
      <c r="W29" s="11">
        <v>19.636975370351188</v>
      </c>
      <c r="X29" s="11">
        <v>21.169999780949844</v>
      </c>
      <c r="Y29" s="11">
        <v>21.080533405446321</v>
      </c>
      <c r="Z29" s="11">
        <v>21.249784198138538</v>
      </c>
      <c r="AA29" s="11">
        <v>21.321458310589161</v>
      </c>
      <c r="AB29" s="11">
        <v>21.186289972246826</v>
      </c>
      <c r="AC29" s="11">
        <v>21.029982091706238</v>
      </c>
      <c r="AD29" s="11">
        <v>20.87206525840184</v>
      </c>
      <c r="AE29" s="11">
        <v>20.717898283993755</v>
      </c>
      <c r="AF29" s="11">
        <v>20.571996001894163</v>
      </c>
      <c r="AG29" s="11">
        <v>20.432610332087943</v>
      </c>
      <c r="AH29" s="11">
        <v>20.291382985093669</v>
      </c>
      <c r="AI29" s="11">
        <v>20.145855418189495</v>
      </c>
      <c r="AJ29" s="11">
        <v>19.995128125138105</v>
      </c>
      <c r="AK29" s="11">
        <v>19.836055476885093</v>
      </c>
      <c r="AL29" s="11">
        <v>19.675770158661756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12.100744096868919</v>
      </c>
      <c r="N30" s="11">
        <v>12.151558079387158</v>
      </c>
      <c r="O30" s="11">
        <v>13.505532042106831</v>
      </c>
      <c r="P30" s="11">
        <v>13.318373318300313</v>
      </c>
      <c r="Q30" s="11">
        <v>14.184922247974043</v>
      </c>
      <c r="R30" s="11">
        <v>14.59547142620208</v>
      </c>
      <c r="S30" s="11">
        <v>14.721823136007817</v>
      </c>
      <c r="T30" s="11">
        <v>15.325894363104346</v>
      </c>
      <c r="U30" s="11">
        <v>13.840450950388787</v>
      </c>
      <c r="V30" s="11">
        <v>13.175186683709843</v>
      </c>
      <c r="W30" s="11">
        <v>12.887231400151208</v>
      </c>
      <c r="X30" s="11">
        <v>12.83539098806758</v>
      </c>
      <c r="Y30" s="11">
        <v>12.878851358689584</v>
      </c>
      <c r="Z30" s="11">
        <v>12.972190362525213</v>
      </c>
      <c r="AA30" s="11">
        <v>13.084305585122092</v>
      </c>
      <c r="AB30" s="11">
        <v>13.161555447111979</v>
      </c>
      <c r="AC30" s="11">
        <v>13.198418475039318</v>
      </c>
      <c r="AD30" s="11">
        <v>13.223988112470639</v>
      </c>
      <c r="AE30" s="11">
        <v>13.262155940260099</v>
      </c>
      <c r="AF30" s="11">
        <v>13.328028481202908</v>
      </c>
      <c r="AG30" s="11">
        <v>13.398238127194833</v>
      </c>
      <c r="AH30" s="11">
        <v>13.460983226077703</v>
      </c>
      <c r="AI30" s="11">
        <v>13.529795658013693</v>
      </c>
      <c r="AJ30" s="11">
        <v>13.609981906980648</v>
      </c>
      <c r="AK30" s="11">
        <v>13.684110247590814</v>
      </c>
      <c r="AL30" s="11">
        <v>13.743778512227783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49.357333267153187</v>
      </c>
      <c r="N32" s="87">
        <f t="shared" si="10"/>
        <v>47.091870097948082</v>
      </c>
      <c r="O32" s="87">
        <f t="shared" si="10"/>
        <v>49.376173008948825</v>
      </c>
      <c r="P32" s="87">
        <f t="shared" si="10"/>
        <v>52.257598471338248</v>
      </c>
      <c r="Q32" s="87">
        <f t="shared" si="10"/>
        <v>55.137592004129949</v>
      </c>
      <c r="R32" s="87">
        <f t="shared" si="10"/>
        <v>56.070270410888128</v>
      </c>
      <c r="S32" s="87">
        <f t="shared" si="10"/>
        <v>58.99890367789304</v>
      </c>
      <c r="T32" s="87">
        <f t="shared" si="10"/>
        <v>60.863167654467837</v>
      </c>
      <c r="U32" s="87">
        <f t="shared" si="10"/>
        <v>60.375652948392194</v>
      </c>
      <c r="V32" s="87">
        <f t="shared" si="10"/>
        <v>63.98043414808577</v>
      </c>
      <c r="W32" s="87">
        <f t="shared" si="10"/>
        <v>62.713777281365935</v>
      </c>
      <c r="X32" s="87">
        <f t="shared" si="10"/>
        <v>64.333871053155477</v>
      </c>
      <c r="Y32" s="87">
        <f t="shared" si="10"/>
        <v>64.845391498377055</v>
      </c>
      <c r="Z32" s="87">
        <f t="shared" si="10"/>
        <v>65.481339654173425</v>
      </c>
      <c r="AA32" s="87">
        <f t="shared" si="10"/>
        <v>66.178675416206559</v>
      </c>
      <c r="AB32" s="87">
        <f t="shared" si="10"/>
        <v>66.761342751637855</v>
      </c>
      <c r="AC32" s="87">
        <f t="shared" si="10"/>
        <v>67.345987014466075</v>
      </c>
      <c r="AD32" s="87">
        <f t="shared" si="10"/>
        <v>67.9152517795048</v>
      </c>
      <c r="AE32" s="87">
        <f t="shared" ref="AE32" si="11">SUM(AE33:AE35)</f>
        <v>68.444150033957996</v>
      </c>
      <c r="AF32" s="87">
        <f t="shared" ref="AF32" si="12">SUM(AF33:AF35)</f>
        <v>68.99273434287268</v>
      </c>
      <c r="AG32" s="87">
        <f t="shared" ref="AG32" si="13">SUM(AG33:AG35)</f>
        <v>69.564492616933038</v>
      </c>
      <c r="AH32" s="87">
        <f t="shared" ref="AH32" si="14">SUM(AH33:AH35)</f>
        <v>70.158920390941844</v>
      </c>
      <c r="AI32" s="87">
        <f t="shared" ref="AI32" si="15">SUM(AI33:AI35)</f>
        <v>70.806369005891909</v>
      </c>
      <c r="AJ32" s="87">
        <f t="shared" ref="AJ32" si="16">SUM(AJ33:AJ35)</f>
        <v>71.457830678733956</v>
      </c>
      <c r="AK32" s="87">
        <f t="shared" ref="AK32" si="17">SUM(AK33:AK35)</f>
        <v>72.129559958401146</v>
      </c>
      <c r="AL32" s="87">
        <f t="shared" ref="AL32" si="18">SUM(AL33:AL35)</f>
        <v>72.841027791839451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34.841709659344701</v>
      </c>
      <c r="N33" s="11">
        <v>33.237066587006169</v>
      </c>
      <c r="O33" s="11">
        <v>34.835354604653588</v>
      </c>
      <c r="P33" s="11">
        <v>37.746696325154659</v>
      </c>
      <c r="Q33" s="11">
        <v>40.441326201031558</v>
      </c>
      <c r="R33" s="11">
        <v>41.001680365487189</v>
      </c>
      <c r="S33" s="11">
        <v>43.07875794388579</v>
      </c>
      <c r="T33" s="11">
        <v>44.401024077593291</v>
      </c>
      <c r="U33" s="11">
        <v>44.031015396344522</v>
      </c>
      <c r="V33" s="11">
        <v>46.556938435281559</v>
      </c>
      <c r="W33" s="11">
        <v>44.921915628084776</v>
      </c>
      <c r="X33" s="11">
        <v>46.615659983322423</v>
      </c>
      <c r="Y33" s="11">
        <v>47.03196798038779</v>
      </c>
      <c r="Z33" s="11">
        <v>47.564021482062969</v>
      </c>
      <c r="AA33" s="11">
        <v>48.134741241340116</v>
      </c>
      <c r="AB33" s="11">
        <v>48.651035737894993</v>
      </c>
      <c r="AC33" s="11">
        <v>49.181334012075524</v>
      </c>
      <c r="AD33" s="11">
        <v>49.705013082280715</v>
      </c>
      <c r="AE33" s="11">
        <v>50.194707483813509</v>
      </c>
      <c r="AF33" s="11">
        <v>50.698733609532233</v>
      </c>
      <c r="AG33" s="11">
        <v>51.221887364412936</v>
      </c>
      <c r="AH33" s="11">
        <v>51.761335394484433</v>
      </c>
      <c r="AI33" s="11">
        <v>52.350048822496177</v>
      </c>
      <c r="AJ33" s="11">
        <v>52.960639463848494</v>
      </c>
      <c r="AK33" s="11">
        <v>53.598670684284301</v>
      </c>
      <c r="AL33" s="11">
        <v>54.265142916645239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13.589820025877311</v>
      </c>
      <c r="N34" s="11">
        <v>13.178976214659269</v>
      </c>
      <c r="O34" s="11">
        <v>13.897964465142154</v>
      </c>
      <c r="P34" s="11">
        <v>13.921515127821765</v>
      </c>
      <c r="Q34" s="11">
        <v>14.012852622099333</v>
      </c>
      <c r="R34" s="11">
        <v>14.392403210136701</v>
      </c>
      <c r="S34" s="11">
        <v>15.347266853645197</v>
      </c>
      <c r="T34" s="11">
        <v>15.854588904135563</v>
      </c>
      <c r="U34" s="11">
        <v>15.679214450703965</v>
      </c>
      <c r="V34" s="11">
        <v>16.842683897153471</v>
      </c>
      <c r="W34" s="11">
        <v>17.01776697126412</v>
      </c>
      <c r="X34" s="11">
        <v>17.145633251216978</v>
      </c>
      <c r="Y34" s="11">
        <v>17.2328816503206</v>
      </c>
      <c r="Z34" s="11">
        <v>17.328499250164331</v>
      </c>
      <c r="AA34" s="11">
        <v>17.445922113027589</v>
      </c>
      <c r="AB34" s="11">
        <v>17.504744839906557</v>
      </c>
      <c r="AC34" s="11">
        <v>17.552627209198445</v>
      </c>
      <c r="AD34" s="11">
        <v>17.592066484496112</v>
      </c>
      <c r="AE34" s="11">
        <v>17.62578240656466</v>
      </c>
      <c r="AF34" s="11">
        <v>17.663150242317535</v>
      </c>
      <c r="AG34" s="11">
        <v>17.705779371271547</v>
      </c>
      <c r="AH34" s="11">
        <v>17.754448420186517</v>
      </c>
      <c r="AI34" s="11">
        <v>17.807769701886173</v>
      </c>
      <c r="AJ34" s="11">
        <v>17.841487846149786</v>
      </c>
      <c r="AK34" s="11">
        <v>17.870017137400254</v>
      </c>
      <c r="AL34" s="11">
        <v>17.908052336460383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0.92580358193117473</v>
      </c>
      <c r="N35" s="11">
        <v>0.67582729628264315</v>
      </c>
      <c r="O35" s="11">
        <v>0.64285393915308719</v>
      </c>
      <c r="P35" s="11">
        <v>0.58938701836182283</v>
      </c>
      <c r="Q35" s="11">
        <v>0.68341318099905923</v>
      </c>
      <c r="R35" s="11">
        <v>0.67618683526423695</v>
      </c>
      <c r="S35" s="11">
        <v>0.57287888036205181</v>
      </c>
      <c r="T35" s="11">
        <v>0.60755467273898811</v>
      </c>
      <c r="U35" s="11">
        <v>0.66542310134370208</v>
      </c>
      <c r="V35" s="11">
        <v>0.58081181565073814</v>
      </c>
      <c r="W35" s="11">
        <v>0.77409468201703668</v>
      </c>
      <c r="X35" s="11">
        <v>0.57257781861607659</v>
      </c>
      <c r="Y35" s="11">
        <v>0.58054186766865301</v>
      </c>
      <c r="Z35" s="11">
        <v>0.58881892194613272</v>
      </c>
      <c r="AA35" s="11">
        <v>0.59801206183885636</v>
      </c>
      <c r="AB35" s="11">
        <v>0.60556217383630695</v>
      </c>
      <c r="AC35" s="11">
        <v>0.61202579319210804</v>
      </c>
      <c r="AD35" s="11">
        <v>0.6181722127279683</v>
      </c>
      <c r="AE35" s="11">
        <v>0.62366014357982968</v>
      </c>
      <c r="AF35" s="11">
        <v>0.63085049102290935</v>
      </c>
      <c r="AG35" s="11">
        <v>0.63682588124855199</v>
      </c>
      <c r="AH35" s="11">
        <v>0.64313657627088561</v>
      </c>
      <c r="AI35" s="11">
        <v>0.64855048150955941</v>
      </c>
      <c r="AJ35" s="11">
        <v>0.65570336873566748</v>
      </c>
      <c r="AK35" s="11">
        <v>0.66087213671659173</v>
      </c>
      <c r="AL35" s="11">
        <v>0.66783253873382953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58.283605338691537</v>
      </c>
      <c r="N37" s="87">
        <f t="shared" ref="N37:AL37" si="19">SUM(N38:N39)</f>
        <v>62.438656666239659</v>
      </c>
      <c r="O37" s="87">
        <f t="shared" si="19"/>
        <v>63.435163127295894</v>
      </c>
      <c r="P37" s="87">
        <f t="shared" si="19"/>
        <v>61.200246599399314</v>
      </c>
      <c r="Q37" s="87">
        <f t="shared" si="19"/>
        <v>59.890733614086543</v>
      </c>
      <c r="R37" s="87">
        <f t="shared" si="19"/>
        <v>59.9616388197596</v>
      </c>
      <c r="S37" s="87">
        <f t="shared" si="19"/>
        <v>60.203090473839545</v>
      </c>
      <c r="T37" s="87">
        <f t="shared" si="19"/>
        <v>60.391269855376166</v>
      </c>
      <c r="U37" s="87">
        <f t="shared" si="19"/>
        <v>61.250577967415502</v>
      </c>
      <c r="V37" s="87">
        <f t="shared" si="19"/>
        <v>58.340733879680997</v>
      </c>
      <c r="W37" s="87">
        <f t="shared" si="19"/>
        <v>58.020117365552835</v>
      </c>
      <c r="X37" s="87">
        <f t="shared" si="19"/>
        <v>57.664649696554804</v>
      </c>
      <c r="Y37" s="87">
        <f t="shared" si="19"/>
        <v>57.792252395599277</v>
      </c>
      <c r="Z37" s="87">
        <f t="shared" si="19"/>
        <v>57.99740579545206</v>
      </c>
      <c r="AA37" s="87">
        <f t="shared" si="19"/>
        <v>58.248326496832583</v>
      </c>
      <c r="AB37" s="87">
        <f t="shared" si="19"/>
        <v>58.341470158001371</v>
      </c>
      <c r="AC37" s="87">
        <f t="shared" si="19"/>
        <v>58.382628884588996</v>
      </c>
      <c r="AD37" s="87">
        <f t="shared" si="19"/>
        <v>58.36623619135365</v>
      </c>
      <c r="AE37" s="87">
        <f t="shared" si="19"/>
        <v>58.348105270590004</v>
      </c>
      <c r="AF37" s="87">
        <f t="shared" si="19"/>
        <v>58.338995289937465</v>
      </c>
      <c r="AG37" s="87">
        <f t="shared" si="19"/>
        <v>58.376606851489129</v>
      </c>
      <c r="AH37" s="87">
        <f t="shared" si="19"/>
        <v>58.368115499210404</v>
      </c>
      <c r="AI37" s="87">
        <f t="shared" si="19"/>
        <v>58.41790997149711</v>
      </c>
      <c r="AJ37" s="87">
        <f t="shared" si="19"/>
        <v>58.444027567041914</v>
      </c>
      <c r="AK37" s="87">
        <f t="shared" si="19"/>
        <v>58.458970651390231</v>
      </c>
      <c r="AL37" s="87">
        <f t="shared" si="19"/>
        <v>58.481806377866789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48.677350944077766</v>
      </c>
      <c r="N38" s="11">
        <v>53.316256962710575</v>
      </c>
      <c r="O38" s="11">
        <v>53.720946645677522</v>
      </c>
      <c r="P38" s="11">
        <v>51.529841356811872</v>
      </c>
      <c r="Q38" s="11">
        <v>50.569744537078584</v>
      </c>
      <c r="R38" s="11">
        <v>49.578462071194679</v>
      </c>
      <c r="S38" s="11">
        <v>49.939862013510123</v>
      </c>
      <c r="T38" s="11">
        <v>48.706682219644932</v>
      </c>
      <c r="U38" s="11">
        <v>49.000831585872547</v>
      </c>
      <c r="V38" s="11">
        <v>46.326009265108965</v>
      </c>
      <c r="W38" s="11">
        <v>45.796488760587579</v>
      </c>
      <c r="X38" s="11">
        <v>43.000528959876938</v>
      </c>
      <c r="Y38" s="11">
        <v>42.88697263352158</v>
      </c>
      <c r="Z38" s="11">
        <v>42.812521904638245</v>
      </c>
      <c r="AA38" s="11">
        <v>42.7722531172438</v>
      </c>
      <c r="AB38" s="11">
        <v>42.614425349316072</v>
      </c>
      <c r="AC38" s="11">
        <v>42.412982353992987</v>
      </c>
      <c r="AD38" s="11">
        <v>42.160227084791792</v>
      </c>
      <c r="AE38" s="11">
        <v>41.901316943282438</v>
      </c>
      <c r="AF38" s="11">
        <v>41.641023344308643</v>
      </c>
      <c r="AG38" s="11">
        <v>41.427055545455417</v>
      </c>
      <c r="AH38" s="11">
        <v>41.163730975588408</v>
      </c>
      <c r="AI38" s="11">
        <v>40.95795395244599</v>
      </c>
      <c r="AJ38" s="11">
        <v>40.723376628959343</v>
      </c>
      <c r="AK38" s="11">
        <v>40.47047675449155</v>
      </c>
      <c r="AL38" s="11">
        <v>40.226421882631946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9.6062543946137691</v>
      </c>
      <c r="N39" s="11">
        <v>9.1223997035290836</v>
      </c>
      <c r="O39" s="11">
        <v>9.7142164816183758</v>
      </c>
      <c r="P39" s="11">
        <v>9.6704052425874405</v>
      </c>
      <c r="Q39" s="11">
        <v>9.3209890770079618</v>
      </c>
      <c r="R39" s="11">
        <v>10.383176748564923</v>
      </c>
      <c r="S39" s="11">
        <v>10.263228460329424</v>
      </c>
      <c r="T39" s="11">
        <v>11.684587635731232</v>
      </c>
      <c r="U39" s="11">
        <v>12.249746381542957</v>
      </c>
      <c r="V39" s="11">
        <v>12.014724614572035</v>
      </c>
      <c r="W39" s="11">
        <v>12.223628604965254</v>
      </c>
      <c r="X39" s="11">
        <v>14.664120736677868</v>
      </c>
      <c r="Y39" s="11">
        <v>14.905279762077699</v>
      </c>
      <c r="Z39" s="11">
        <v>15.184883890813813</v>
      </c>
      <c r="AA39" s="11">
        <v>15.476073379588785</v>
      </c>
      <c r="AB39" s="11">
        <v>15.727044808685296</v>
      </c>
      <c r="AC39" s="11">
        <v>15.969646530596009</v>
      </c>
      <c r="AD39" s="11">
        <v>16.206009106561861</v>
      </c>
      <c r="AE39" s="11">
        <v>16.446788327307566</v>
      </c>
      <c r="AF39" s="11">
        <v>16.697971945628822</v>
      </c>
      <c r="AG39" s="11">
        <v>16.949551306033708</v>
      </c>
      <c r="AH39" s="11">
        <v>17.204384523621993</v>
      </c>
      <c r="AI39" s="11">
        <v>17.459956019051123</v>
      </c>
      <c r="AJ39" s="11">
        <v>17.720650938082574</v>
      </c>
      <c r="AK39" s="11">
        <v>17.988493896898678</v>
      </c>
      <c r="AL39" s="11">
        <v>18.255384495234843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35.215205857845405</v>
      </c>
      <c r="N41" s="87">
        <f t="shared" ref="N41" si="20">SUM(N42:N43)</f>
        <v>34.885104354381014</v>
      </c>
      <c r="O41" s="87">
        <f t="shared" ref="O41" si="21">SUM(O42:O43)</f>
        <v>34.093431792942503</v>
      </c>
      <c r="P41" s="87">
        <f t="shared" ref="P41" si="22">SUM(P42:P43)</f>
        <v>35.36628486774076</v>
      </c>
      <c r="Q41" s="87">
        <f t="shared" ref="Q41" si="23">SUM(Q42:Q43)</f>
        <v>36.640939266548131</v>
      </c>
      <c r="R41" s="87">
        <f t="shared" ref="R41" si="24">SUM(R42:R43)</f>
        <v>37.077078911804065</v>
      </c>
      <c r="S41" s="87">
        <f t="shared" ref="S41" si="25">SUM(S42:S43)</f>
        <v>39.923719630182752</v>
      </c>
      <c r="T41" s="87">
        <f t="shared" ref="T41" si="26">SUM(T42:T43)</f>
        <v>41.470223023278365</v>
      </c>
      <c r="U41" s="87">
        <f t="shared" ref="U41" si="27">SUM(U42:U43)</f>
        <v>43.905002595887609</v>
      </c>
      <c r="V41" s="87">
        <f t="shared" ref="V41" si="28">SUM(V42:V43)</f>
        <v>41.822777005647005</v>
      </c>
      <c r="W41" s="87">
        <f t="shared" ref="W41" si="29">SUM(W42:W43)</f>
        <v>37.325004539518119</v>
      </c>
      <c r="X41" s="87">
        <f t="shared" ref="X41" si="30">SUM(X42:X43)</f>
        <v>42.230906624289261</v>
      </c>
      <c r="Y41" s="87">
        <f t="shared" ref="Y41" si="31">SUM(Y42:Y43)</f>
        <v>42.506390581771697</v>
      </c>
      <c r="Z41" s="87">
        <f t="shared" ref="Z41" si="32">SUM(Z42:Z43)</f>
        <v>42.946815967582822</v>
      </c>
      <c r="AA41" s="87">
        <f t="shared" ref="AA41" si="33">SUM(AA42:AA43)</f>
        <v>43.35579835365931</v>
      </c>
      <c r="AB41" s="87">
        <f t="shared" ref="AB41" si="34">SUM(AB42:AB43)</f>
        <v>43.568166338608265</v>
      </c>
      <c r="AC41" s="87">
        <f t="shared" ref="AC41" si="35">SUM(AC42:AC43)</f>
        <v>43.70806226417681</v>
      </c>
      <c r="AD41" s="87">
        <f t="shared" ref="AD41" si="36">SUM(AD42:AD43)</f>
        <v>43.829358926272654</v>
      </c>
      <c r="AE41" s="87">
        <f t="shared" ref="AE41" si="37">SUM(AE42:AE43)</f>
        <v>43.963277072348234</v>
      </c>
      <c r="AF41" s="87">
        <f t="shared" ref="AF41" si="38">SUM(AF42:AF43)</f>
        <v>44.075055142698531</v>
      </c>
      <c r="AG41" s="87">
        <f t="shared" ref="AG41" si="39">SUM(AG42:AG43)</f>
        <v>44.18075539299457</v>
      </c>
      <c r="AH41" s="87">
        <f t="shared" ref="AH41" si="40">SUM(AH42:AH43)</f>
        <v>44.296338736469963</v>
      </c>
      <c r="AI41" s="87">
        <f t="shared" ref="AI41" si="41">SUM(AI42:AI43)</f>
        <v>44.402079297896172</v>
      </c>
      <c r="AJ41" s="87">
        <f t="shared" ref="AJ41" si="42">SUM(AJ42:AJ43)</f>
        <v>44.512146546839588</v>
      </c>
      <c r="AK41" s="87">
        <f t="shared" ref="AK41" si="43">SUM(AK42:AK43)</f>
        <v>44.598264585931432</v>
      </c>
      <c r="AL41" s="87">
        <f t="shared" ref="AL41" si="44">SUM(AL42:AL43)</f>
        <v>44.67607212131243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13.613375922787894</v>
      </c>
      <c r="N42" s="11">
        <v>13.216106932307101</v>
      </c>
      <c r="O42" s="11">
        <v>13.705932747915098</v>
      </c>
      <c r="P42" s="11">
        <v>13.872497233893545</v>
      </c>
      <c r="Q42" s="11">
        <v>14.882904727055569</v>
      </c>
      <c r="R42" s="11">
        <v>15.178958810260694</v>
      </c>
      <c r="S42" s="11">
        <v>14.839034365429834</v>
      </c>
      <c r="T42" s="11">
        <v>16.427762260961533</v>
      </c>
      <c r="U42" s="11">
        <v>16.147774329111691</v>
      </c>
      <c r="V42" s="11">
        <v>15.159395876181144</v>
      </c>
      <c r="W42" s="11">
        <v>13.562131334321109</v>
      </c>
      <c r="X42" s="11">
        <v>16.492786469216391</v>
      </c>
      <c r="Y42" s="11">
        <v>16.631963888500966</v>
      </c>
      <c r="Z42" s="11">
        <v>16.868697173343936</v>
      </c>
      <c r="AA42" s="11">
        <v>17.0806141779372</v>
      </c>
      <c r="AB42" s="11">
        <v>17.190409226573077</v>
      </c>
      <c r="AC42" s="11">
        <v>17.2486707835175</v>
      </c>
      <c r="AD42" s="11">
        <v>17.298747241814873</v>
      </c>
      <c r="AE42" s="11">
        <v>17.347707889937549</v>
      </c>
      <c r="AF42" s="11">
        <v>17.385685767633383</v>
      </c>
      <c r="AG42" s="11">
        <v>17.418721676177263</v>
      </c>
      <c r="AH42" s="11">
        <v>17.44981081108261</v>
      </c>
      <c r="AI42" s="11">
        <v>17.472348259457668</v>
      </c>
      <c r="AJ42" s="11">
        <v>17.490347226746668</v>
      </c>
      <c r="AK42" s="11">
        <v>17.477497341872642</v>
      </c>
      <c r="AL42" s="11">
        <v>17.461077161862729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21.601829935057513</v>
      </c>
      <c r="N43" s="11">
        <v>21.668997422073911</v>
      </c>
      <c r="O43" s="11">
        <v>20.387499045027404</v>
      </c>
      <c r="P43" s="11">
        <v>21.493787633847216</v>
      </c>
      <c r="Q43" s="11">
        <v>21.758034539492559</v>
      </c>
      <c r="R43" s="11">
        <v>21.89812010154337</v>
      </c>
      <c r="S43" s="11">
        <v>25.084685264752917</v>
      </c>
      <c r="T43" s="11">
        <v>25.042460762316836</v>
      </c>
      <c r="U43" s="11">
        <v>27.757228266775918</v>
      </c>
      <c r="V43" s="11">
        <v>26.663381129465861</v>
      </c>
      <c r="W43" s="11">
        <v>23.762873205197007</v>
      </c>
      <c r="X43" s="11">
        <v>25.738120155072874</v>
      </c>
      <c r="Y43" s="11">
        <v>25.874426693270728</v>
      </c>
      <c r="Z43" s="11">
        <v>26.07811879423889</v>
      </c>
      <c r="AA43" s="11">
        <v>26.27518417572211</v>
      </c>
      <c r="AB43" s="11">
        <v>26.377757112035184</v>
      </c>
      <c r="AC43" s="11">
        <v>26.45939148065931</v>
      </c>
      <c r="AD43" s="11">
        <v>26.530611684457782</v>
      </c>
      <c r="AE43" s="11">
        <v>26.615569182410688</v>
      </c>
      <c r="AF43" s="11">
        <v>26.689369375065144</v>
      </c>
      <c r="AG43" s="11">
        <v>26.762033716817303</v>
      </c>
      <c r="AH43" s="11">
        <v>26.846527925387356</v>
      </c>
      <c r="AI43" s="11">
        <v>26.929731038438504</v>
      </c>
      <c r="AJ43" s="11">
        <v>27.021799320092924</v>
      </c>
      <c r="AK43" s="11">
        <v>27.120767244058786</v>
      </c>
      <c r="AL43" s="11">
        <v>27.214994959449697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78.864999398005494</v>
      </c>
      <c r="N45" s="87">
        <f t="shared" ref="N45" si="45">SUM(N46:N47)</f>
        <v>73.710676241525107</v>
      </c>
      <c r="O45" s="87">
        <f t="shared" ref="O45" si="46">SUM(O46:O47)</f>
        <v>76.439734985962758</v>
      </c>
      <c r="P45" s="87">
        <f t="shared" ref="P45" si="47">SUM(P46:P47)</f>
        <v>77.685137972038461</v>
      </c>
      <c r="Q45" s="87">
        <f t="shared" ref="Q45" si="48">SUM(Q46:Q47)</f>
        <v>83.572156150526922</v>
      </c>
      <c r="R45" s="87">
        <f t="shared" ref="R45" si="49">SUM(R46:R47)</f>
        <v>84.624929870435494</v>
      </c>
      <c r="S45" s="87">
        <f t="shared" ref="S45" si="50">SUM(S46:S47)</f>
        <v>83.221591806887886</v>
      </c>
      <c r="T45" s="87">
        <f t="shared" ref="T45" si="51">SUM(T46:T47)</f>
        <v>85.531713679112812</v>
      </c>
      <c r="U45" s="87">
        <f t="shared" ref="U45" si="52">SUM(U46:U47)</f>
        <v>89.644637353362256</v>
      </c>
      <c r="V45" s="87">
        <f t="shared" ref="V45" si="53">SUM(V46:V47)</f>
        <v>90.883435198966353</v>
      </c>
      <c r="W45" s="87">
        <f t="shared" ref="W45" si="54">SUM(W46:W47)</f>
        <v>83.257070259480699</v>
      </c>
      <c r="X45" s="87">
        <f t="shared" ref="X45" si="55">SUM(X46:X47)</f>
        <v>84.246732126663318</v>
      </c>
      <c r="Y45" s="87">
        <f t="shared" ref="Y45" si="56">SUM(Y46:Y47)</f>
        <v>84.220977892109403</v>
      </c>
      <c r="Z45" s="87">
        <f t="shared" ref="Z45" si="57">SUM(Z46:Z47)</f>
        <v>84.25213414390079</v>
      </c>
      <c r="AA45" s="87">
        <f t="shared" ref="AA45" si="58">SUM(AA46:AA47)</f>
        <v>84.327845191802581</v>
      </c>
      <c r="AB45" s="87">
        <f t="shared" ref="AB45" si="59">SUM(AB46:AB47)</f>
        <v>84.167403794149692</v>
      </c>
      <c r="AC45" s="87">
        <f t="shared" ref="AC45" si="60">SUM(AC46:AC47)</f>
        <v>83.959494317382422</v>
      </c>
      <c r="AD45" s="87">
        <f t="shared" ref="AD45" si="61">SUM(AD46:AD47)</f>
        <v>83.698920556137693</v>
      </c>
      <c r="AE45" s="87">
        <f t="shared" ref="AE45" si="62">SUM(AE46:AE47)</f>
        <v>83.429677560558375</v>
      </c>
      <c r="AF45" s="87">
        <f t="shared" ref="AF45" si="63">SUM(AF46:AF47)</f>
        <v>83.155255846152798</v>
      </c>
      <c r="AG45" s="87">
        <f t="shared" ref="AG45" si="64">SUM(AG46:AG47)</f>
        <v>82.875084232104783</v>
      </c>
      <c r="AH45" s="87">
        <f t="shared" ref="AH45" si="65">SUM(AH46:AH47)</f>
        <v>82.579273251975778</v>
      </c>
      <c r="AI45" s="87">
        <f t="shared" ref="AI45" si="66">SUM(AI46:AI47)</f>
        <v>82.260772302589729</v>
      </c>
      <c r="AJ45" s="87">
        <f t="shared" ref="AJ45" si="67">SUM(AJ46:AJ47)</f>
        <v>81.940393486340568</v>
      </c>
      <c r="AK45" s="87">
        <f t="shared" ref="AK45" si="68">SUM(AK46:AK47)</f>
        <v>81.628831604817378</v>
      </c>
      <c r="AL45" s="87">
        <f t="shared" ref="AL45" si="69">SUM(AL46:AL47)</f>
        <v>81.298986851846138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10.410016380671793</v>
      </c>
      <c r="N46" s="11">
        <v>10.180353739768394</v>
      </c>
      <c r="O46" s="11">
        <v>10.09877804894753</v>
      </c>
      <c r="P46" s="11">
        <v>9.9800490278496845</v>
      </c>
      <c r="Q46" s="11">
        <v>11.043173721465561</v>
      </c>
      <c r="R46" s="11">
        <v>10.993407523001258</v>
      </c>
      <c r="S46" s="11">
        <v>11.211637133249177</v>
      </c>
      <c r="T46" s="11">
        <v>11.290473127810319</v>
      </c>
      <c r="U46" s="11">
        <v>11.334878799102841</v>
      </c>
      <c r="V46" s="11">
        <v>10.497645986642308</v>
      </c>
      <c r="W46" s="11">
        <v>9.5956046855337824</v>
      </c>
      <c r="X46" s="11">
        <v>8.2745702549189986</v>
      </c>
      <c r="Y46" s="11">
        <v>8.2983882190548943</v>
      </c>
      <c r="Z46" s="11">
        <v>8.3795891457517211</v>
      </c>
      <c r="AA46" s="11">
        <v>8.4505340502104733</v>
      </c>
      <c r="AB46" s="11">
        <v>8.4694528847084118</v>
      </c>
      <c r="AC46" s="11">
        <v>8.4922398049283316</v>
      </c>
      <c r="AD46" s="11">
        <v>8.5062613667516214</v>
      </c>
      <c r="AE46" s="11">
        <v>8.5284225168211236</v>
      </c>
      <c r="AF46" s="11">
        <v>8.5500687805775613</v>
      </c>
      <c r="AG46" s="11">
        <v>8.572204073715131</v>
      </c>
      <c r="AH46" s="11">
        <v>8.5975547584787559</v>
      </c>
      <c r="AI46" s="11">
        <v>8.6240355353060405</v>
      </c>
      <c r="AJ46" s="11">
        <v>8.6490488292529584</v>
      </c>
      <c r="AK46" s="11">
        <v>8.6734059378158417</v>
      </c>
      <c r="AL46" s="11">
        <v>8.7010380742893112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68.454983017333703</v>
      </c>
      <c r="N47" s="11">
        <v>63.530322501756714</v>
      </c>
      <c r="O47" s="11">
        <v>66.340956937015221</v>
      </c>
      <c r="P47" s="11">
        <v>67.705088944188773</v>
      </c>
      <c r="Q47" s="11">
        <v>72.528982429061358</v>
      </c>
      <c r="R47" s="11">
        <v>73.631522347434242</v>
      </c>
      <c r="S47" s="11">
        <v>72.009954673638717</v>
      </c>
      <c r="T47" s="11">
        <v>74.241240551302496</v>
      </c>
      <c r="U47" s="11">
        <v>78.309758554259417</v>
      </c>
      <c r="V47" s="11">
        <v>80.385789212324042</v>
      </c>
      <c r="W47" s="11">
        <v>73.661465573946913</v>
      </c>
      <c r="X47" s="11">
        <v>75.972161871744319</v>
      </c>
      <c r="Y47" s="11">
        <v>75.922589673054503</v>
      </c>
      <c r="Z47" s="11">
        <v>75.872544998149067</v>
      </c>
      <c r="AA47" s="11">
        <v>75.877311141592102</v>
      </c>
      <c r="AB47" s="11">
        <v>75.697950909441275</v>
      </c>
      <c r="AC47" s="11">
        <v>75.46725451245409</v>
      </c>
      <c r="AD47" s="11">
        <v>75.192659189386077</v>
      </c>
      <c r="AE47" s="11">
        <v>74.901255043737251</v>
      </c>
      <c r="AF47" s="11">
        <v>74.605187065575237</v>
      </c>
      <c r="AG47" s="11">
        <v>74.302880158389655</v>
      </c>
      <c r="AH47" s="11">
        <v>73.981718493497027</v>
      </c>
      <c r="AI47" s="11">
        <v>73.636736767283693</v>
      </c>
      <c r="AJ47" s="11">
        <v>73.291344657087606</v>
      </c>
      <c r="AK47" s="11">
        <v>72.955425667001535</v>
      </c>
      <c r="AL47" s="11">
        <v>72.597948777556823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597.23899999999992</v>
      </c>
      <c r="N49" s="87">
        <f t="shared" si="70"/>
        <v>590.43099999999993</v>
      </c>
      <c r="O49" s="87">
        <f t="shared" si="70"/>
        <v>616.62899999999991</v>
      </c>
      <c r="P49" s="87">
        <f t="shared" si="70"/>
        <v>630.86400000000003</v>
      </c>
      <c r="Q49" s="87">
        <f t="shared" si="70"/>
        <v>659.31700000000023</v>
      </c>
      <c r="R49" s="87">
        <f t="shared" si="70"/>
        <v>671.35</v>
      </c>
      <c r="S49" s="87">
        <f t="shared" si="70"/>
        <v>678.28299999999956</v>
      </c>
      <c r="T49" s="87">
        <f t="shared" si="70"/>
        <v>711.6339999999999</v>
      </c>
      <c r="U49" s="87">
        <f t="shared" si="70"/>
        <v>717.95</v>
      </c>
      <c r="V49" s="87">
        <f t="shared" si="70"/>
        <v>734.24099999999953</v>
      </c>
      <c r="W49" s="87">
        <f t="shared" si="70"/>
        <v>729.60499999999979</v>
      </c>
      <c r="X49" s="87">
        <f t="shared" si="70"/>
        <v>732.98500000000013</v>
      </c>
      <c r="Y49" s="87">
        <f t="shared" si="70"/>
        <v>737.26</v>
      </c>
      <c r="Z49" s="87">
        <f t="shared" si="70"/>
        <v>743.97199999999998</v>
      </c>
      <c r="AA49" s="87">
        <f t="shared" si="70"/>
        <v>751.10800000000017</v>
      </c>
      <c r="AB49" s="87">
        <f t="shared" si="70"/>
        <v>755.7320000000002</v>
      </c>
      <c r="AC49" s="87">
        <f t="shared" si="70"/>
        <v>759.83800000000019</v>
      </c>
      <c r="AD49" s="87">
        <f t="shared" si="70"/>
        <v>763.57499999999959</v>
      </c>
      <c r="AE49" s="87">
        <f t="shared" ref="AE49:AL49" si="71">SUM(AE5,AE9,AE15,AE22,AE26,AE32,AE37,AE41,AE45)</f>
        <v>767.34199999999998</v>
      </c>
      <c r="AF49" s="87">
        <f t="shared" si="71"/>
        <v>771.05400000000009</v>
      </c>
      <c r="AG49" s="87">
        <f t="shared" si="71"/>
        <v>774.98499999999979</v>
      </c>
      <c r="AH49" s="87">
        <f t="shared" si="71"/>
        <v>778.86099999999999</v>
      </c>
      <c r="AI49" s="87">
        <f t="shared" si="71"/>
        <v>782.75800000000027</v>
      </c>
      <c r="AJ49" s="87">
        <f t="shared" si="71"/>
        <v>786.69199999999989</v>
      </c>
      <c r="AK49" s="87">
        <f t="shared" si="71"/>
        <v>790.62899999999979</v>
      </c>
      <c r="AL49" s="87">
        <f t="shared" si="71"/>
        <v>794.58899999999983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9.3270968291804895E-2</v>
      </c>
      <c r="N52" s="337">
        <f t="shared" si="73"/>
        <v>0.10393522051302903</v>
      </c>
      <c r="O52" s="337">
        <f t="shared" si="73"/>
        <v>0.10665864254724511</v>
      </c>
      <c r="P52" s="337">
        <f t="shared" si="73"/>
        <v>0.10777220753631962</v>
      </c>
      <c r="Q52" s="337">
        <f t="shared" si="73"/>
        <v>0.10539009240116304</v>
      </c>
      <c r="R52" s="337">
        <f t="shared" si="73"/>
        <v>0.10825928063158094</v>
      </c>
      <c r="S52" s="337">
        <f t="shared" si="73"/>
        <v>0.10775027476407097</v>
      </c>
      <c r="T52" s="337">
        <f t="shared" si="73"/>
        <v>0.1146711620118831</v>
      </c>
      <c r="U52" s="337">
        <f t="shared" si="73"/>
        <v>0.11331802152671137</v>
      </c>
      <c r="V52" s="337">
        <f t="shared" si="73"/>
        <v>0.11643090470131751</v>
      </c>
      <c r="W52" s="337">
        <f t="shared" si="73"/>
        <v>0.11914587129781662</v>
      </c>
      <c r="X52" s="337">
        <f t="shared" si="73"/>
        <v>0.11552503923509189</v>
      </c>
      <c r="Y52" s="337">
        <f t="shared" si="73"/>
        <v>0.11644178952240897</v>
      </c>
      <c r="Z52" s="337">
        <f t="shared" si="73"/>
        <v>0.11737881400040293</v>
      </c>
      <c r="AA52" s="337">
        <f t="shared" si="73"/>
        <v>0.11832709541910783</v>
      </c>
      <c r="AB52" s="337">
        <f t="shared" si="73"/>
        <v>0.11922865501516351</v>
      </c>
      <c r="AC52" s="337">
        <f t="shared" si="73"/>
        <v>0.12013289020541491</v>
      </c>
      <c r="AD52" s="337">
        <f t="shared" si="73"/>
        <v>0.12104578277131235</v>
      </c>
      <c r="AE52" s="337">
        <f t="shared" ref="AE52:AL52" si="74">AE5/AE$49</f>
        <v>0.12194215026353539</v>
      </c>
      <c r="AF52" s="337">
        <f t="shared" si="74"/>
        <v>0.12282092267676739</v>
      </c>
      <c r="AG52" s="337">
        <f t="shared" si="74"/>
        <v>0.12369259100817019</v>
      </c>
      <c r="AH52" s="337">
        <f t="shared" si="74"/>
        <v>0.12457547966805524</v>
      </c>
      <c r="AI52" s="337">
        <f t="shared" si="74"/>
        <v>0.1254673511263017</v>
      </c>
      <c r="AJ52" s="337">
        <f t="shared" si="74"/>
        <v>0.12638888499200285</v>
      </c>
      <c r="AK52" s="337">
        <f t="shared" si="74"/>
        <v>0.12734658057769785</v>
      </c>
      <c r="AL52" s="337">
        <f t="shared" si="74"/>
        <v>0.12833225545913515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6.4612603692805845E-2</v>
      </c>
      <c r="N53" s="336">
        <f t="shared" si="75"/>
        <v>7.16383631467543E-2</v>
      </c>
      <c r="O53" s="336">
        <f t="shared" si="75"/>
        <v>7.2827014691318512E-2</v>
      </c>
      <c r="P53" s="336">
        <f t="shared" si="75"/>
        <v>7.4375670455570198E-2</v>
      </c>
      <c r="Q53" s="336">
        <f t="shared" si="75"/>
        <v>7.0264879794545848E-2</v>
      </c>
      <c r="R53" s="336">
        <f t="shared" si="75"/>
        <v>7.384078098516067E-2</v>
      </c>
      <c r="S53" s="336">
        <f t="shared" si="75"/>
        <v>7.6842783325130906E-2</v>
      </c>
      <c r="T53" s="336">
        <f t="shared" si="75"/>
        <v>8.0977659910005009E-2</v>
      </c>
      <c r="U53" s="336">
        <f t="shared" si="75"/>
        <v>7.9711680668696799E-2</v>
      </c>
      <c r="V53" s="336">
        <f t="shared" si="75"/>
        <v>8.1952269751139672E-2</v>
      </c>
      <c r="W53" s="336">
        <f t="shared" si="75"/>
        <v>8.4181447317932173E-2</v>
      </c>
      <c r="X53" s="336">
        <f t="shared" si="75"/>
        <v>7.498127441353665E-2</v>
      </c>
      <c r="Y53" s="336">
        <f t="shared" si="75"/>
        <v>7.5480304923700323E-2</v>
      </c>
      <c r="Z53" s="336">
        <f t="shared" si="75"/>
        <v>7.6001174102900415E-2</v>
      </c>
      <c r="AA53" s="336">
        <f t="shared" si="75"/>
        <v>7.6484232061545088E-2</v>
      </c>
      <c r="AB53" s="336">
        <f t="shared" si="75"/>
        <v>7.6917386799133264E-2</v>
      </c>
      <c r="AC53" s="336">
        <f t="shared" si="75"/>
        <v>7.735123883871925E-2</v>
      </c>
      <c r="AD53" s="336">
        <f t="shared" si="75"/>
        <v>7.7802628041282351E-2</v>
      </c>
      <c r="AE53" s="336">
        <f t="shared" ref="AE53:AL53" si="76">AE6/AE$49</f>
        <v>7.8237431526865645E-2</v>
      </c>
      <c r="AF53" s="336">
        <f t="shared" si="76"/>
        <v>7.8664609625583845E-2</v>
      </c>
      <c r="AG53" s="336">
        <f t="shared" si="76"/>
        <v>7.9088446986549446E-2</v>
      </c>
      <c r="AH53" s="336">
        <f t="shared" si="76"/>
        <v>7.9526644015115652E-2</v>
      </c>
      <c r="AI53" s="336">
        <f t="shared" si="76"/>
        <v>7.9965042965731828E-2</v>
      </c>
      <c r="AJ53" s="336">
        <f t="shared" si="76"/>
        <v>8.0418556280430792E-2</v>
      </c>
      <c r="AK53" s="336">
        <f t="shared" si="76"/>
        <v>8.090416390001029E-2</v>
      </c>
      <c r="AL53" s="336">
        <f t="shared" si="76"/>
        <v>8.1388359749837602E-2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2.865836459899905E-2</v>
      </c>
      <c r="N54" s="336">
        <f t="shared" si="77"/>
        <v>3.2296857366274731E-2</v>
      </c>
      <c r="O54" s="336">
        <f t="shared" si="77"/>
        <v>3.383162785592659E-2</v>
      </c>
      <c r="P54" s="336">
        <f t="shared" si="77"/>
        <v>3.3396537080749425E-2</v>
      </c>
      <c r="Q54" s="336">
        <f t="shared" si="77"/>
        <v>3.5125212606617183E-2</v>
      </c>
      <c r="R54" s="336">
        <f t="shared" si="77"/>
        <v>3.441849964642027E-2</v>
      </c>
      <c r="S54" s="336">
        <f t="shared" si="77"/>
        <v>3.0907491438940074E-2</v>
      </c>
      <c r="T54" s="336">
        <f t="shared" si="77"/>
        <v>3.3693502101878089E-2</v>
      </c>
      <c r="U54" s="336">
        <f t="shared" si="77"/>
        <v>3.3606340858014561E-2</v>
      </c>
      <c r="V54" s="336">
        <f t="shared" si="77"/>
        <v>3.4478634950177819E-2</v>
      </c>
      <c r="W54" s="336">
        <f t="shared" si="77"/>
        <v>3.4964423979884439E-2</v>
      </c>
      <c r="X54" s="336">
        <f t="shared" si="77"/>
        <v>4.0543764821555237E-2</v>
      </c>
      <c r="Y54" s="336">
        <f t="shared" si="77"/>
        <v>4.0961484598708638E-2</v>
      </c>
      <c r="Z54" s="336">
        <f t="shared" si="77"/>
        <v>4.1377639897502524E-2</v>
      </c>
      <c r="AA54" s="336">
        <f t="shared" si="77"/>
        <v>4.1842863357562737E-2</v>
      </c>
      <c r="AB54" s="336">
        <f t="shared" si="77"/>
        <v>4.2311268216030241E-2</v>
      </c>
      <c r="AC54" s="336">
        <f t="shared" si="77"/>
        <v>4.2781651366695657E-2</v>
      </c>
      <c r="AD54" s="336">
        <f t="shared" si="77"/>
        <v>4.3243154730030015E-2</v>
      </c>
      <c r="AE54" s="336">
        <f t="shared" ref="AE54:AL54" si="78">AE7/AE$49</f>
        <v>4.3704718736669736E-2</v>
      </c>
      <c r="AF54" s="336">
        <f t="shared" si="78"/>
        <v>4.4156313051183539E-2</v>
      </c>
      <c r="AG54" s="336">
        <f t="shared" si="78"/>
        <v>4.4604144021620752E-2</v>
      </c>
      <c r="AH54" s="336">
        <f t="shared" si="78"/>
        <v>4.5048835652939587E-2</v>
      </c>
      <c r="AI54" s="336">
        <f t="shared" si="78"/>
        <v>4.5502308160569868E-2</v>
      </c>
      <c r="AJ54" s="336">
        <f t="shared" si="78"/>
        <v>4.5970328711572056E-2</v>
      </c>
      <c r="AK54" s="336">
        <f t="shared" si="78"/>
        <v>4.6442416677687566E-2</v>
      </c>
      <c r="AL54" s="336">
        <f t="shared" si="78"/>
        <v>4.694389570929753E-2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0.19544737117948843</v>
      </c>
      <c r="N56" s="337">
        <f t="shared" si="79"/>
        <v>0.19093133248700039</v>
      </c>
      <c r="O56" s="337">
        <f t="shared" si="79"/>
        <v>0.19389999416008311</v>
      </c>
      <c r="P56" s="337">
        <f t="shared" si="79"/>
        <v>0.20078414612806025</v>
      </c>
      <c r="Q56" s="337">
        <f t="shared" si="79"/>
        <v>0.20254969198591341</v>
      </c>
      <c r="R56" s="337">
        <f t="shared" si="79"/>
        <v>0.19998811848925058</v>
      </c>
      <c r="S56" s="337">
        <f t="shared" si="79"/>
        <v>0.20293457881142343</v>
      </c>
      <c r="T56" s="337">
        <f t="shared" si="79"/>
        <v>0.20389198917950418</v>
      </c>
      <c r="U56" s="337">
        <f t="shared" si="79"/>
        <v>0.20546626729448852</v>
      </c>
      <c r="V56" s="337">
        <f t="shared" si="79"/>
        <v>0.21627858375171613</v>
      </c>
      <c r="W56" s="337">
        <f t="shared" si="79"/>
        <v>0.22567000256996758</v>
      </c>
      <c r="X56" s="337">
        <f t="shared" si="79"/>
        <v>0.23127420451042938</v>
      </c>
      <c r="Y56" s="337">
        <f t="shared" si="79"/>
        <v>0.23231987413148897</v>
      </c>
      <c r="Z56" s="337">
        <f t="shared" si="79"/>
        <v>0.23356288635071309</v>
      </c>
      <c r="AA56" s="337">
        <f t="shared" si="79"/>
        <v>0.23483617857363265</v>
      </c>
      <c r="AB56" s="337">
        <f t="shared" si="79"/>
        <v>0.23625148603614179</v>
      </c>
      <c r="AC56" s="337">
        <f t="shared" si="79"/>
        <v>0.23777196520602092</v>
      </c>
      <c r="AD56" s="337">
        <f t="shared" si="79"/>
        <v>0.2393527838812344</v>
      </c>
      <c r="AE56" s="337">
        <f t="shared" ref="AE56:AL56" si="80">AE9/AE$49</f>
        <v>0.24091512154899047</v>
      </c>
      <c r="AF56" s="337">
        <f t="shared" si="80"/>
        <v>0.24233620618129437</v>
      </c>
      <c r="AG56" s="337">
        <f t="shared" si="80"/>
        <v>0.24370085281612852</v>
      </c>
      <c r="AH56" s="337">
        <f t="shared" si="80"/>
        <v>0.24511309433005329</v>
      </c>
      <c r="AI56" s="337">
        <f t="shared" si="80"/>
        <v>0.24665894136231759</v>
      </c>
      <c r="AJ56" s="337">
        <f t="shared" si="80"/>
        <v>0.24807772643311524</v>
      </c>
      <c r="AK56" s="337">
        <f t="shared" si="80"/>
        <v>0.24954352209666369</v>
      </c>
      <c r="AL56" s="337">
        <f t="shared" si="80"/>
        <v>0.25096833590570911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6.3408655757917542E-2</v>
      </c>
      <c r="N57" s="336">
        <f t="shared" si="81"/>
        <v>6.0640672176617248E-2</v>
      </c>
      <c r="O57" s="336">
        <f t="shared" si="81"/>
        <v>6.4179502633384455E-2</v>
      </c>
      <c r="P57" s="336">
        <f t="shared" si="81"/>
        <v>6.5440451630544058E-2</v>
      </c>
      <c r="Q57" s="336">
        <f t="shared" si="81"/>
        <v>6.8682172687097781E-2</v>
      </c>
      <c r="R57" s="336">
        <f t="shared" si="81"/>
        <v>6.9728408677380171E-2</v>
      </c>
      <c r="S57" s="336">
        <f t="shared" si="81"/>
        <v>6.9405120523572422E-2</v>
      </c>
      <c r="T57" s="336">
        <f t="shared" si="81"/>
        <v>7.0212919526696407E-2</v>
      </c>
      <c r="U57" s="336">
        <f t="shared" si="81"/>
        <v>6.9082974840446246E-2</v>
      </c>
      <c r="V57" s="336">
        <f t="shared" si="81"/>
        <v>7.3996231144054792E-2</v>
      </c>
      <c r="W57" s="336">
        <f t="shared" si="81"/>
        <v>7.6758044845538456E-2</v>
      </c>
      <c r="X57" s="336">
        <f t="shared" si="81"/>
        <v>7.7024144292663924E-2</v>
      </c>
      <c r="Y57" s="336">
        <f t="shared" si="81"/>
        <v>7.7523987380317086E-2</v>
      </c>
      <c r="Z57" s="336">
        <f t="shared" si="81"/>
        <v>7.8010993987021743E-2</v>
      </c>
      <c r="AA57" s="336">
        <f t="shared" si="81"/>
        <v>7.8497103319658895E-2</v>
      </c>
      <c r="AB57" s="336">
        <f t="shared" si="81"/>
        <v>7.8984692564620568E-2</v>
      </c>
      <c r="AC57" s="336">
        <f t="shared" si="81"/>
        <v>7.9483932869564206E-2</v>
      </c>
      <c r="AD57" s="336">
        <f t="shared" si="81"/>
        <v>7.999200305290928E-2</v>
      </c>
      <c r="AE57" s="336">
        <f t="shared" ref="AE57:AL57" si="82">AE10/AE$49</f>
        <v>8.0518373148982123E-2</v>
      </c>
      <c r="AF57" s="336">
        <f t="shared" si="82"/>
        <v>8.1027271765085618E-2</v>
      </c>
      <c r="AG57" s="336">
        <f t="shared" si="82"/>
        <v>8.1517306570564704E-2</v>
      </c>
      <c r="AH57" s="336">
        <f t="shared" si="82"/>
        <v>8.2008854271283835E-2</v>
      </c>
      <c r="AI57" s="336">
        <f t="shared" si="82"/>
        <v>8.2512945428516241E-2</v>
      </c>
      <c r="AJ57" s="336">
        <f t="shared" si="82"/>
        <v>8.2994877114888441E-2</v>
      </c>
      <c r="AK57" s="336">
        <f t="shared" si="82"/>
        <v>8.3512735596636481E-2</v>
      </c>
      <c r="AL57" s="336">
        <f t="shared" si="82"/>
        <v>8.4003904702328117E-2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Hertfordshire</v>
      </c>
      <c r="L58" s="232" t="str">
        <f>'Occ T3'!A13</f>
        <v>22 Health professionals</v>
      </c>
      <c r="M58" s="336">
        <f t="shared" ref="M58:AD58" si="83">M11/M$49</f>
        <v>2.7917626270966299E-2</v>
      </c>
      <c r="N58" s="336">
        <f t="shared" si="83"/>
        <v>2.9928183637568915E-2</v>
      </c>
      <c r="O58" s="336">
        <f t="shared" si="83"/>
        <v>3.0046663630098527E-2</v>
      </c>
      <c r="P58" s="336">
        <f t="shared" si="83"/>
        <v>3.129943823654386E-2</v>
      </c>
      <c r="Q58" s="336">
        <f t="shared" si="83"/>
        <v>3.054491517353777E-2</v>
      </c>
      <c r="R58" s="336">
        <f t="shared" si="83"/>
        <v>2.9120956567844629E-2</v>
      </c>
      <c r="S58" s="336">
        <f t="shared" si="83"/>
        <v>3.0147535089481172E-2</v>
      </c>
      <c r="T58" s="336">
        <f t="shared" si="83"/>
        <v>3.2651011160652804E-2</v>
      </c>
      <c r="U58" s="336">
        <f t="shared" si="83"/>
        <v>3.1790244875385759E-2</v>
      </c>
      <c r="V58" s="336">
        <f t="shared" si="83"/>
        <v>3.3511231814951047E-2</v>
      </c>
      <c r="W58" s="336">
        <f t="shared" si="83"/>
        <v>3.3000649293289788E-2</v>
      </c>
      <c r="X58" s="336">
        <f t="shared" si="83"/>
        <v>3.3866984847477181E-2</v>
      </c>
      <c r="Y58" s="336">
        <f t="shared" si="83"/>
        <v>3.3922861881703729E-2</v>
      </c>
      <c r="Z58" s="336">
        <f t="shared" si="83"/>
        <v>3.402573736902726E-2</v>
      </c>
      <c r="AA58" s="336">
        <f t="shared" si="83"/>
        <v>3.4124399733039837E-2</v>
      </c>
      <c r="AB58" s="336">
        <f t="shared" si="83"/>
        <v>3.4298537320188859E-2</v>
      </c>
      <c r="AC58" s="336">
        <f t="shared" si="83"/>
        <v>3.4502204320703778E-2</v>
      </c>
      <c r="AD58" s="336">
        <f t="shared" si="83"/>
        <v>3.4735356219484911E-2</v>
      </c>
      <c r="AE58" s="336">
        <f t="shared" ref="AE58:AL58" si="84">AE11/AE$49</f>
        <v>3.4956915273764717E-2</v>
      </c>
      <c r="AF58" s="336">
        <f t="shared" si="84"/>
        <v>3.5117980314335162E-2</v>
      </c>
      <c r="AG58" s="336">
        <f t="shared" si="84"/>
        <v>3.528771350262748E-2</v>
      </c>
      <c r="AH58" s="336">
        <f t="shared" si="84"/>
        <v>3.5454313189025498E-2</v>
      </c>
      <c r="AI58" s="336">
        <f t="shared" si="84"/>
        <v>3.563237348904328E-2</v>
      </c>
      <c r="AJ58" s="336">
        <f t="shared" si="84"/>
        <v>3.5812677430596865E-2</v>
      </c>
      <c r="AK58" s="336">
        <f t="shared" si="84"/>
        <v>3.5990892307116183E-2</v>
      </c>
      <c r="AL58" s="336">
        <f t="shared" si="84"/>
        <v>3.6150721665409197E-2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3.9787387836973775E-2</v>
      </c>
      <c r="N59" s="336">
        <f t="shared" si="85"/>
        <v>3.9751831589158466E-2</v>
      </c>
      <c r="O59" s="336">
        <f t="shared" si="85"/>
        <v>3.8646208163780851E-2</v>
      </c>
      <c r="P59" s="336">
        <f t="shared" si="85"/>
        <v>4.0262158170880441E-2</v>
      </c>
      <c r="Q59" s="336">
        <f t="shared" si="85"/>
        <v>4.0938353828335057E-2</v>
      </c>
      <c r="R59" s="336">
        <f t="shared" si="85"/>
        <v>3.9617621649379701E-2</v>
      </c>
      <c r="S59" s="336">
        <f t="shared" si="85"/>
        <v>4.0836281246459695E-2</v>
      </c>
      <c r="T59" s="336">
        <f t="shared" si="85"/>
        <v>3.6688135490791279E-2</v>
      </c>
      <c r="U59" s="336">
        <f t="shared" si="85"/>
        <v>3.9271685649914519E-2</v>
      </c>
      <c r="V59" s="336">
        <f t="shared" si="85"/>
        <v>4.1272640977475239E-2</v>
      </c>
      <c r="W59" s="336">
        <f t="shared" si="85"/>
        <v>4.3182922722512798E-2</v>
      </c>
      <c r="X59" s="336">
        <f t="shared" si="85"/>
        <v>4.3304144232284882E-2</v>
      </c>
      <c r="Y59" s="336">
        <f t="shared" si="85"/>
        <v>4.3212741732712411E-2</v>
      </c>
      <c r="Z59" s="336">
        <f t="shared" si="85"/>
        <v>4.3244334968071965E-2</v>
      </c>
      <c r="AA59" s="336">
        <f t="shared" si="85"/>
        <v>4.3311047969736526E-2</v>
      </c>
      <c r="AB59" s="336">
        <f t="shared" si="85"/>
        <v>4.3446661467587973E-2</v>
      </c>
      <c r="AC59" s="336">
        <f t="shared" si="85"/>
        <v>4.3611767956691951E-2</v>
      </c>
      <c r="AD59" s="336">
        <f t="shared" si="85"/>
        <v>4.3795551190703205E-2</v>
      </c>
      <c r="AE59" s="336">
        <f t="shared" ref="AE59:AL59" si="86">AE12/AE$49</f>
        <v>4.3968214187602432E-2</v>
      </c>
      <c r="AF59" s="336">
        <f t="shared" si="86"/>
        <v>4.4096949189059431E-2</v>
      </c>
      <c r="AG59" s="336">
        <f t="shared" si="86"/>
        <v>4.4215316622267312E-2</v>
      </c>
      <c r="AH59" s="336">
        <f t="shared" si="86"/>
        <v>4.4350570751332218E-2</v>
      </c>
      <c r="AI59" s="336">
        <f t="shared" si="86"/>
        <v>4.4494419978306776E-2</v>
      </c>
      <c r="AJ59" s="336">
        <f t="shared" si="86"/>
        <v>4.4636084677871474E-2</v>
      </c>
      <c r="AK59" s="336">
        <f t="shared" si="86"/>
        <v>4.4777713239081585E-2</v>
      </c>
      <c r="AL59" s="336">
        <f t="shared" si="86"/>
        <v>4.491604211871715E-2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6.4333701313630809E-2</v>
      </c>
      <c r="N60" s="336">
        <f t="shared" si="87"/>
        <v>6.0610645083655747E-2</v>
      </c>
      <c r="O60" s="336">
        <f t="shared" si="87"/>
        <v>6.1027619732819269E-2</v>
      </c>
      <c r="P60" s="336">
        <f t="shared" si="87"/>
        <v>6.3782098090091888E-2</v>
      </c>
      <c r="Q60" s="336">
        <f t="shared" si="87"/>
        <v>6.2384250296942813E-2</v>
      </c>
      <c r="R60" s="336">
        <f t="shared" si="87"/>
        <v>6.1521131594646068E-2</v>
      </c>
      <c r="S60" s="336">
        <f t="shared" si="87"/>
        <v>6.2545641951910133E-2</v>
      </c>
      <c r="T60" s="336">
        <f t="shared" si="87"/>
        <v>6.433992300136368E-2</v>
      </c>
      <c r="U60" s="336">
        <f t="shared" si="87"/>
        <v>6.5321361928741967E-2</v>
      </c>
      <c r="V60" s="336">
        <f t="shared" si="87"/>
        <v>6.7498479815235046E-2</v>
      </c>
      <c r="W60" s="336">
        <f t="shared" si="87"/>
        <v>7.2728385708626539E-2</v>
      </c>
      <c r="X60" s="336">
        <f t="shared" si="87"/>
        <v>7.7078931138003404E-2</v>
      </c>
      <c r="Y60" s="336">
        <f t="shared" si="87"/>
        <v>7.7660283136755728E-2</v>
      </c>
      <c r="Z60" s="336">
        <f t="shared" si="87"/>
        <v>7.8281820026592147E-2</v>
      </c>
      <c r="AA60" s="336">
        <f t="shared" si="87"/>
        <v>7.8903627551197411E-2</v>
      </c>
      <c r="AB60" s="336">
        <f t="shared" si="87"/>
        <v>7.9521594683744423E-2</v>
      </c>
      <c r="AC60" s="336">
        <f t="shared" si="87"/>
        <v>8.0174060059061011E-2</v>
      </c>
      <c r="AD60" s="336">
        <f t="shared" si="87"/>
        <v>8.082987341813698E-2</v>
      </c>
      <c r="AE60" s="336">
        <f t="shared" ref="AE60:AL60" si="88">AE13/AE$49</f>
        <v>8.1471618938641188E-2</v>
      </c>
      <c r="AF60" s="336">
        <f t="shared" si="88"/>
        <v>8.2094004912814142E-2</v>
      </c>
      <c r="AG60" s="336">
        <f t="shared" si="88"/>
        <v>8.2680516120669026E-2</v>
      </c>
      <c r="AH60" s="336">
        <f t="shared" si="88"/>
        <v>8.3299356118411758E-2</v>
      </c>
      <c r="AI60" s="336">
        <f t="shared" si="88"/>
        <v>8.4019202466451282E-2</v>
      </c>
      <c r="AJ60" s="336">
        <f t="shared" si="88"/>
        <v>8.4634087209758457E-2</v>
      </c>
      <c r="AK60" s="336">
        <f t="shared" si="88"/>
        <v>8.5262180953829481E-2</v>
      </c>
      <c r="AL60" s="336">
        <f t="shared" si="88"/>
        <v>8.5897667419254642E-2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0.11936984519957942</v>
      </c>
      <c r="N62" s="337">
        <f t="shared" si="89"/>
        <v>0.12007479100977898</v>
      </c>
      <c r="O62" s="337">
        <f t="shared" si="89"/>
        <v>0.12528046534405474</v>
      </c>
      <c r="P62" s="337">
        <f t="shared" si="89"/>
        <v>0.12445264963223981</v>
      </c>
      <c r="Q62" s="337">
        <f t="shared" si="89"/>
        <v>0.12525887104173347</v>
      </c>
      <c r="R62" s="337">
        <f t="shared" si="89"/>
        <v>0.12549951605988796</v>
      </c>
      <c r="S62" s="337">
        <f t="shared" si="89"/>
        <v>0.12794905330118136</v>
      </c>
      <c r="T62" s="337">
        <f t="shared" si="89"/>
        <v>0.13064203272398864</v>
      </c>
      <c r="U62" s="337">
        <f t="shared" si="89"/>
        <v>0.12854521133053695</v>
      </c>
      <c r="V62" s="337">
        <f t="shared" si="89"/>
        <v>0.12817515348552438</v>
      </c>
      <c r="W62" s="337">
        <f t="shared" si="89"/>
        <v>0.13706955589866976</v>
      </c>
      <c r="X62" s="337">
        <f t="shared" si="89"/>
        <v>0.12862577358849522</v>
      </c>
      <c r="Y62" s="337">
        <f t="shared" si="89"/>
        <v>0.12880097047176947</v>
      </c>
      <c r="Z62" s="337">
        <f t="shared" si="89"/>
        <v>0.12904841282406668</v>
      </c>
      <c r="AA62" s="337">
        <f t="shared" si="89"/>
        <v>0.12943508317470517</v>
      </c>
      <c r="AB62" s="337">
        <f t="shared" si="89"/>
        <v>0.12989136439537113</v>
      </c>
      <c r="AC62" s="337">
        <f t="shared" si="89"/>
        <v>0.13034942937552024</v>
      </c>
      <c r="AD62" s="337">
        <f t="shared" si="89"/>
        <v>0.13080008662787376</v>
      </c>
      <c r="AE62" s="337">
        <f t="shared" ref="AE62:AL62" si="90">AE15/AE$49</f>
        <v>0.13119474047947097</v>
      </c>
      <c r="AF62" s="337">
        <f t="shared" si="90"/>
        <v>0.13161600914198818</v>
      </c>
      <c r="AG62" s="337">
        <f t="shared" si="90"/>
        <v>0.13203210234071006</v>
      </c>
      <c r="AH62" s="337">
        <f t="shared" si="90"/>
        <v>0.13255312770766228</v>
      </c>
      <c r="AI62" s="337">
        <f t="shared" si="90"/>
        <v>0.13314320645658254</v>
      </c>
      <c r="AJ62" s="337">
        <f t="shared" si="90"/>
        <v>0.13368668262331448</v>
      </c>
      <c r="AK62" s="337">
        <f t="shared" si="90"/>
        <v>0.13424388110740851</v>
      </c>
      <c r="AL62" s="337">
        <f t="shared" si="90"/>
        <v>0.13479712907660255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1.8927539384870355E-2</v>
      </c>
      <c r="N63" s="336">
        <f t="shared" si="91"/>
        <v>1.8324240047518956E-2</v>
      </c>
      <c r="O63" s="336">
        <f t="shared" si="91"/>
        <v>1.9502879974540286E-2</v>
      </c>
      <c r="P63" s="336">
        <f t="shared" si="91"/>
        <v>2.0135787590043513E-2</v>
      </c>
      <c r="Q63" s="336">
        <f t="shared" si="91"/>
        <v>1.8758537323641022E-2</v>
      </c>
      <c r="R63" s="336">
        <f t="shared" si="91"/>
        <v>1.8705102660132266E-2</v>
      </c>
      <c r="S63" s="336">
        <f t="shared" si="91"/>
        <v>1.8950769932710877E-2</v>
      </c>
      <c r="T63" s="336">
        <f t="shared" si="91"/>
        <v>2.1713616024196785E-2</v>
      </c>
      <c r="U63" s="336">
        <f t="shared" si="91"/>
        <v>2.0855629870599617E-2</v>
      </c>
      <c r="V63" s="336">
        <f t="shared" si="91"/>
        <v>2.0419279178737617E-2</v>
      </c>
      <c r="W63" s="336">
        <f t="shared" si="91"/>
        <v>2.2441620138140665E-2</v>
      </c>
      <c r="X63" s="336">
        <f t="shared" si="91"/>
        <v>1.9123566370075919E-2</v>
      </c>
      <c r="Y63" s="336">
        <f t="shared" si="91"/>
        <v>1.9209875262946884E-2</v>
      </c>
      <c r="Z63" s="336">
        <f t="shared" si="91"/>
        <v>1.9308184392521181E-2</v>
      </c>
      <c r="AA63" s="336">
        <f t="shared" si="91"/>
        <v>1.9390607397896671E-2</v>
      </c>
      <c r="AB63" s="336">
        <f t="shared" si="91"/>
        <v>1.9465685153044057E-2</v>
      </c>
      <c r="AC63" s="336">
        <f t="shared" si="91"/>
        <v>1.9540582200819001E-2</v>
      </c>
      <c r="AD63" s="336">
        <f t="shared" si="91"/>
        <v>1.9609345022801327E-2</v>
      </c>
      <c r="AE63" s="336">
        <f t="shared" ref="AE63:AL63" si="92">AE16/AE$49</f>
        <v>1.9670486758959816E-2</v>
      </c>
      <c r="AF63" s="336">
        <f t="shared" si="92"/>
        <v>1.9725427016186865E-2</v>
      </c>
      <c r="AG63" s="336">
        <f t="shared" si="92"/>
        <v>1.982083615629127E-2</v>
      </c>
      <c r="AH63" s="336">
        <f t="shared" si="92"/>
        <v>1.9911380788928724E-2</v>
      </c>
      <c r="AI63" s="336">
        <f t="shared" si="92"/>
        <v>2.0003636204301376E-2</v>
      </c>
      <c r="AJ63" s="336">
        <f t="shared" si="92"/>
        <v>2.0094232172429508E-2</v>
      </c>
      <c r="AK63" s="336">
        <f t="shared" si="92"/>
        <v>2.0184457906844838E-2</v>
      </c>
      <c r="AL63" s="336">
        <f t="shared" si="92"/>
        <v>2.0267526938066938E-2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1.0480937736502887E-2</v>
      </c>
      <c r="N64" s="336">
        <f t="shared" si="93"/>
        <v>1.3313220564378763E-2</v>
      </c>
      <c r="O64" s="336">
        <f t="shared" si="93"/>
        <v>1.2958932332194655E-2</v>
      </c>
      <c r="P64" s="336">
        <f t="shared" si="93"/>
        <v>1.2998204505574798E-2</v>
      </c>
      <c r="Q64" s="336">
        <f t="shared" si="93"/>
        <v>1.2623605782738107E-2</v>
      </c>
      <c r="R64" s="336">
        <f t="shared" si="93"/>
        <v>1.2523861334533181E-2</v>
      </c>
      <c r="S64" s="336">
        <f t="shared" si="93"/>
        <v>1.2970775040695439E-2</v>
      </c>
      <c r="T64" s="336">
        <f t="shared" si="93"/>
        <v>1.2932283304316134E-2</v>
      </c>
      <c r="U64" s="336">
        <f t="shared" si="93"/>
        <v>1.3773999733675366E-2</v>
      </c>
      <c r="V64" s="336">
        <f t="shared" si="93"/>
        <v>1.4085962554408627E-2</v>
      </c>
      <c r="W64" s="336">
        <f t="shared" si="93"/>
        <v>1.4362534508150745E-2</v>
      </c>
      <c r="X64" s="336">
        <f t="shared" si="93"/>
        <v>1.3832744792182113E-2</v>
      </c>
      <c r="Y64" s="336">
        <f t="shared" si="93"/>
        <v>1.3846659328005962E-2</v>
      </c>
      <c r="Z64" s="336">
        <f t="shared" si="93"/>
        <v>1.3879391899636153E-2</v>
      </c>
      <c r="AA64" s="336">
        <f t="shared" si="93"/>
        <v>1.3914196783391024E-2</v>
      </c>
      <c r="AB64" s="336">
        <f t="shared" si="93"/>
        <v>1.3981830062145499E-2</v>
      </c>
      <c r="AC64" s="336">
        <f t="shared" si="93"/>
        <v>1.405764575584547E-2</v>
      </c>
      <c r="AD64" s="336">
        <f t="shared" si="93"/>
        <v>1.414392560415405E-2</v>
      </c>
      <c r="AE64" s="336">
        <f t="shared" ref="AE64:AL64" si="94">AE17/AE$49</f>
        <v>1.421436665674534E-2</v>
      </c>
      <c r="AF64" s="336">
        <f t="shared" si="94"/>
        <v>1.4289059590396653E-2</v>
      </c>
      <c r="AG64" s="336">
        <f t="shared" si="94"/>
        <v>1.4359937536286116E-2</v>
      </c>
      <c r="AH64" s="336">
        <f t="shared" si="94"/>
        <v>1.4454355228932805E-2</v>
      </c>
      <c r="AI64" s="336">
        <f t="shared" si="94"/>
        <v>1.4531036157116385E-2</v>
      </c>
      <c r="AJ64" s="336">
        <f t="shared" si="94"/>
        <v>1.4604950999074285E-2</v>
      </c>
      <c r="AK64" s="336">
        <f t="shared" si="94"/>
        <v>1.4684992070565102E-2</v>
      </c>
      <c r="AL64" s="336">
        <f t="shared" si="94"/>
        <v>1.4772187604989464E-2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8.5360723016178353E-3</v>
      </c>
      <c r="N65" s="336">
        <f t="shared" si="95"/>
        <v>1.004420843376525E-2</v>
      </c>
      <c r="O65" s="336">
        <f t="shared" si="95"/>
        <v>1.0028700323075537E-2</v>
      </c>
      <c r="P65" s="336">
        <f t="shared" si="95"/>
        <v>9.4191449446321372E-3</v>
      </c>
      <c r="Q65" s="336">
        <f t="shared" si="95"/>
        <v>9.069495226996566E-3</v>
      </c>
      <c r="R65" s="336">
        <f t="shared" si="95"/>
        <v>9.369172705364694E-3</v>
      </c>
      <c r="S65" s="336">
        <f t="shared" si="95"/>
        <v>9.8924061257330779E-3</v>
      </c>
      <c r="T65" s="336">
        <f t="shared" si="95"/>
        <v>8.9727246731046966E-3</v>
      </c>
      <c r="U65" s="336">
        <f t="shared" si="95"/>
        <v>8.5605180247426641E-3</v>
      </c>
      <c r="V65" s="336">
        <f t="shared" si="95"/>
        <v>8.2554170293583484E-3</v>
      </c>
      <c r="W65" s="336">
        <f t="shared" si="95"/>
        <v>8.9634299632300601E-3</v>
      </c>
      <c r="X65" s="336">
        <f t="shared" si="95"/>
        <v>1.0169594634618121E-2</v>
      </c>
      <c r="Y65" s="336">
        <f t="shared" si="95"/>
        <v>1.0332318740545682E-2</v>
      </c>
      <c r="Z65" s="336">
        <f t="shared" si="95"/>
        <v>1.0474734245866759E-2</v>
      </c>
      <c r="AA65" s="336">
        <f t="shared" si="95"/>
        <v>1.0632419083579288E-2</v>
      </c>
      <c r="AB65" s="336">
        <f t="shared" si="95"/>
        <v>1.0784491862438796E-2</v>
      </c>
      <c r="AC65" s="336">
        <f t="shared" si="95"/>
        <v>1.0930137030826433E-2</v>
      </c>
      <c r="AD65" s="336">
        <f t="shared" si="95"/>
        <v>1.1071694817616407E-2</v>
      </c>
      <c r="AE65" s="336">
        <f t="shared" ref="AE65:AL65" si="96">AE18/AE$49</f>
        <v>1.1194697043620519E-2</v>
      </c>
      <c r="AF65" s="336">
        <f t="shared" si="96"/>
        <v>1.1350057027795441E-2</v>
      </c>
      <c r="AG65" s="336">
        <f t="shared" si="96"/>
        <v>1.148742434569836E-2</v>
      </c>
      <c r="AH65" s="336">
        <f t="shared" si="96"/>
        <v>1.1648730590386274E-2</v>
      </c>
      <c r="AI65" s="336">
        <f t="shared" si="96"/>
        <v>1.1798963097349995E-2</v>
      </c>
      <c r="AJ65" s="336">
        <f t="shared" si="96"/>
        <v>1.1980299942024035E-2</v>
      </c>
      <c r="AK65" s="336">
        <f t="shared" si="96"/>
        <v>1.2120833620143153E-2</v>
      </c>
      <c r="AL65" s="336">
        <f t="shared" si="96"/>
        <v>1.2300931559482167E-2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1.7327805754428792E-2</v>
      </c>
      <c r="N66" s="336">
        <f t="shared" si="97"/>
        <v>1.8752463579191456E-2</v>
      </c>
      <c r="O66" s="336">
        <f t="shared" si="97"/>
        <v>2.1434946761419174E-2</v>
      </c>
      <c r="P66" s="336">
        <f t="shared" si="97"/>
        <v>1.9434050359624432E-2</v>
      </c>
      <c r="Q66" s="336">
        <f t="shared" si="97"/>
        <v>2.2048876881243105E-2</v>
      </c>
      <c r="R66" s="336">
        <f t="shared" si="97"/>
        <v>2.2151335392063373E-2</v>
      </c>
      <c r="S66" s="336">
        <f t="shared" si="97"/>
        <v>2.374923245709417E-2</v>
      </c>
      <c r="T66" s="336">
        <f t="shared" si="97"/>
        <v>2.2485233674609122E-2</v>
      </c>
      <c r="U66" s="336">
        <f t="shared" si="97"/>
        <v>2.1865344066210834E-2</v>
      </c>
      <c r="V66" s="336">
        <f t="shared" si="97"/>
        <v>2.1322159383125462E-2</v>
      </c>
      <c r="W66" s="336">
        <f t="shared" si="97"/>
        <v>2.5004878253708156E-2</v>
      </c>
      <c r="X66" s="336">
        <f t="shared" si="97"/>
        <v>2.3269069960437757E-2</v>
      </c>
      <c r="Y66" s="336">
        <f t="shared" si="97"/>
        <v>2.3090019570821279E-2</v>
      </c>
      <c r="Z66" s="336">
        <f t="shared" si="97"/>
        <v>2.304057377676938E-2</v>
      </c>
      <c r="AA66" s="336">
        <f t="shared" si="97"/>
        <v>2.3130412460293095E-2</v>
      </c>
      <c r="AB66" s="336">
        <f t="shared" si="97"/>
        <v>2.3249135212330501E-2</v>
      </c>
      <c r="AC66" s="336">
        <f t="shared" si="97"/>
        <v>2.3360452044500889E-2</v>
      </c>
      <c r="AD66" s="336">
        <f t="shared" si="97"/>
        <v>2.3469882067690857E-2</v>
      </c>
      <c r="AE66" s="336">
        <f t="shared" ref="AE66:AL66" si="98">AE19/AE$49</f>
        <v>2.3581572642342879E-2</v>
      </c>
      <c r="AF66" s="336">
        <f t="shared" si="98"/>
        <v>2.3694882619880106E-2</v>
      </c>
      <c r="AG66" s="336">
        <f t="shared" si="98"/>
        <v>2.380725719923096E-2</v>
      </c>
      <c r="AH66" s="336">
        <f t="shared" si="98"/>
        <v>2.3959461710906637E-2</v>
      </c>
      <c r="AI66" s="336">
        <f t="shared" si="98"/>
        <v>2.4140234093672101E-2</v>
      </c>
      <c r="AJ66" s="336">
        <f t="shared" si="98"/>
        <v>2.425246686113933E-2</v>
      </c>
      <c r="AK66" s="336">
        <f t="shared" si="98"/>
        <v>2.4397757711608868E-2</v>
      </c>
      <c r="AL66" s="336">
        <f t="shared" si="98"/>
        <v>2.4509391856352186E-2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6.4097490022159545E-2</v>
      </c>
      <c r="N67" s="336">
        <f t="shared" si="99"/>
        <v>5.964065838492455E-2</v>
      </c>
      <c r="O67" s="336">
        <f t="shared" si="99"/>
        <v>6.1355005952825066E-2</v>
      </c>
      <c r="P67" s="336">
        <f t="shared" si="99"/>
        <v>6.2465462232364939E-2</v>
      </c>
      <c r="Q67" s="336">
        <f t="shared" si="99"/>
        <v>6.275835582711467E-2</v>
      </c>
      <c r="R67" s="336">
        <f t="shared" si="99"/>
        <v>6.2750043967794433E-2</v>
      </c>
      <c r="S67" s="336">
        <f t="shared" si="99"/>
        <v>6.2385869744947822E-2</v>
      </c>
      <c r="T67" s="336">
        <f t="shared" si="99"/>
        <v>6.4538175047761909E-2</v>
      </c>
      <c r="U67" s="336">
        <f t="shared" si="99"/>
        <v>6.3489719635308473E-2</v>
      </c>
      <c r="V67" s="336">
        <f t="shared" si="99"/>
        <v>6.4092335339894335E-2</v>
      </c>
      <c r="W67" s="336">
        <f t="shared" si="99"/>
        <v>6.6297093035440138E-2</v>
      </c>
      <c r="X67" s="336">
        <f t="shared" si="99"/>
        <v>6.2230797831181323E-2</v>
      </c>
      <c r="Y67" s="336">
        <f t="shared" si="99"/>
        <v>6.2322097569449654E-2</v>
      </c>
      <c r="Z67" s="336">
        <f t="shared" si="99"/>
        <v>6.2345528509273197E-2</v>
      </c>
      <c r="AA67" s="336">
        <f t="shared" si="99"/>
        <v>6.2367447449545095E-2</v>
      </c>
      <c r="AB67" s="336">
        <f t="shared" si="99"/>
        <v>6.2410222105412257E-2</v>
      </c>
      <c r="AC67" s="336">
        <f t="shared" si="99"/>
        <v>6.2460612343528468E-2</v>
      </c>
      <c r="AD67" s="336">
        <f t="shared" si="99"/>
        <v>6.2505239115611108E-2</v>
      </c>
      <c r="AE67" s="336">
        <f t="shared" ref="AE67:AL67" si="100">AE20/AE$49</f>
        <v>6.2533617377802414E-2</v>
      </c>
      <c r="AF67" s="336">
        <f t="shared" si="100"/>
        <v>6.2556582887729126E-2</v>
      </c>
      <c r="AG67" s="336">
        <f t="shared" si="100"/>
        <v>6.2556647103203369E-2</v>
      </c>
      <c r="AH67" s="336">
        <f t="shared" si="100"/>
        <v>6.2579199388507825E-2</v>
      </c>
      <c r="AI67" s="336">
        <f t="shared" si="100"/>
        <v>6.266933690414267E-2</v>
      </c>
      <c r="AJ67" s="336">
        <f t="shared" si="100"/>
        <v>6.2754732648647338E-2</v>
      </c>
      <c r="AK67" s="336">
        <f t="shared" si="100"/>
        <v>6.2855839798246549E-2</v>
      </c>
      <c r="AL67" s="336">
        <f t="shared" si="100"/>
        <v>6.2947091117711781E-2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0.11749781389311779</v>
      </c>
      <c r="N69" s="337">
        <f t="shared" si="101"/>
        <v>0.11277621017825799</v>
      </c>
      <c r="O69" s="337">
        <f t="shared" si="101"/>
        <v>0.1124801272670044</v>
      </c>
      <c r="P69" s="337">
        <f t="shared" si="101"/>
        <v>0.1099058393995874</v>
      </c>
      <c r="Q69" s="337">
        <f t="shared" si="101"/>
        <v>0.10959330878016438</v>
      </c>
      <c r="R69" s="337">
        <f t="shared" si="101"/>
        <v>0.11125715694181641</v>
      </c>
      <c r="S69" s="337">
        <f t="shared" si="101"/>
        <v>0.10558038070126244</v>
      </c>
      <c r="T69" s="337">
        <f t="shared" si="101"/>
        <v>0.10798616880568286</v>
      </c>
      <c r="U69" s="337">
        <f t="shared" si="101"/>
        <v>0.10743369996188555</v>
      </c>
      <c r="V69" s="337">
        <f t="shared" si="101"/>
        <v>0.10302534465107095</v>
      </c>
      <c r="W69" s="337">
        <f t="shared" si="101"/>
        <v>0.10421629109194509</v>
      </c>
      <c r="X69" s="337">
        <f t="shared" si="101"/>
        <v>0.10035179186939223</v>
      </c>
      <c r="Y69" s="337">
        <f t="shared" si="101"/>
        <v>9.9296672050560961E-2</v>
      </c>
      <c r="Z69" s="337">
        <f t="shared" si="101"/>
        <v>9.8170452207956629E-2</v>
      </c>
      <c r="AA69" s="337">
        <f t="shared" si="101"/>
        <v>9.7019584461771502E-2</v>
      </c>
      <c r="AB69" s="337">
        <f t="shared" si="101"/>
        <v>9.5772247948102004E-2</v>
      </c>
      <c r="AC69" s="337">
        <f t="shared" si="101"/>
        <v>9.445056741277516E-2</v>
      </c>
      <c r="AD69" s="337">
        <f t="shared" si="101"/>
        <v>9.3087770474920312E-2</v>
      </c>
      <c r="AE69" s="337">
        <f t="shared" ref="AE69:AL69" si="102">AE22/AE$49</f>
        <v>9.1845281522564298E-2</v>
      </c>
      <c r="AF69" s="337">
        <f t="shared" si="102"/>
        <v>9.0659336463874127E-2</v>
      </c>
      <c r="AG69" s="337">
        <f t="shared" si="102"/>
        <v>8.9539680743275105E-2</v>
      </c>
      <c r="AH69" s="337">
        <f t="shared" si="102"/>
        <v>8.8257885227178715E-2</v>
      </c>
      <c r="AI69" s="337">
        <f t="shared" si="102"/>
        <v>8.6649587312948514E-2</v>
      </c>
      <c r="AJ69" s="337">
        <f t="shared" si="102"/>
        <v>8.5219662367184396E-2</v>
      </c>
      <c r="AK69" s="337">
        <f t="shared" si="102"/>
        <v>8.3703511733372482E-2</v>
      </c>
      <c r="AL69" s="337">
        <f t="shared" si="102"/>
        <v>8.2195005205557614E-2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8.6694110827556708E-2</v>
      </c>
      <c r="N70" s="336">
        <f t="shared" si="103"/>
        <v>8.5553047254600612E-2</v>
      </c>
      <c r="O70" s="336">
        <f t="shared" si="103"/>
        <v>8.6052703000181655E-2</v>
      </c>
      <c r="P70" s="336">
        <f t="shared" si="103"/>
        <v>8.2908987428935377E-2</v>
      </c>
      <c r="Q70" s="336">
        <f t="shared" si="103"/>
        <v>8.2728121501912097E-2</v>
      </c>
      <c r="R70" s="336">
        <f t="shared" si="103"/>
        <v>8.6017669826398094E-2</v>
      </c>
      <c r="S70" s="336">
        <f t="shared" si="103"/>
        <v>8.2070243887724215E-2</v>
      </c>
      <c r="T70" s="336">
        <f t="shared" si="103"/>
        <v>8.3966605400773997E-2</v>
      </c>
      <c r="U70" s="336">
        <f t="shared" si="103"/>
        <v>8.2602305325415751E-2</v>
      </c>
      <c r="V70" s="336">
        <f t="shared" si="103"/>
        <v>8.0491261591387503E-2</v>
      </c>
      <c r="W70" s="336">
        <f t="shared" si="103"/>
        <v>8.2560561432747384E-2</v>
      </c>
      <c r="X70" s="336">
        <f t="shared" si="103"/>
        <v>7.6408565892500308E-2</v>
      </c>
      <c r="Y70" s="336">
        <f t="shared" si="103"/>
        <v>7.5861204309570551E-2</v>
      </c>
      <c r="Z70" s="336">
        <f t="shared" si="103"/>
        <v>7.527429154154934E-2</v>
      </c>
      <c r="AA70" s="336">
        <f t="shared" si="103"/>
        <v>7.4686914008878114E-2</v>
      </c>
      <c r="AB70" s="336">
        <f t="shared" si="103"/>
        <v>7.407298675330809E-2</v>
      </c>
      <c r="AC70" s="336">
        <f t="shared" si="103"/>
        <v>7.3430548370968268E-2</v>
      </c>
      <c r="AD70" s="336">
        <f t="shared" si="103"/>
        <v>7.2770556529729608E-2</v>
      </c>
      <c r="AE70" s="336">
        <f t="shared" ref="AE70:AL70" si="104">AE23/AE$49</f>
        <v>7.2066036402649455E-2</v>
      </c>
      <c r="AF70" s="336">
        <f t="shared" si="104"/>
        <v>7.1347123709232685E-2</v>
      </c>
      <c r="AG70" s="336">
        <f t="shared" si="104"/>
        <v>7.0640588965742393E-2</v>
      </c>
      <c r="AH70" s="336">
        <f t="shared" si="104"/>
        <v>6.9916390672581874E-2</v>
      </c>
      <c r="AI70" s="336">
        <f t="shared" si="104"/>
        <v>6.9165402638717871E-2</v>
      </c>
      <c r="AJ70" s="336">
        <f t="shared" si="104"/>
        <v>6.8428061787814909E-2</v>
      </c>
      <c r="AK70" s="336">
        <f t="shared" si="104"/>
        <v>6.7699142668853865E-2</v>
      </c>
      <c r="AL70" s="336">
        <f t="shared" si="104"/>
        <v>6.6908226437109614E-2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3.0803703065561093E-2</v>
      </c>
      <c r="N71" s="336">
        <f t="shared" si="105"/>
        <v>2.7223162923657385E-2</v>
      </c>
      <c r="O71" s="336">
        <f t="shared" si="105"/>
        <v>2.6427424266822749E-2</v>
      </c>
      <c r="P71" s="336">
        <f t="shared" si="105"/>
        <v>2.6996851970652019E-2</v>
      </c>
      <c r="Q71" s="336">
        <f t="shared" si="105"/>
        <v>2.6865187278252267E-2</v>
      </c>
      <c r="R71" s="336">
        <f t="shared" si="105"/>
        <v>2.5239487115418319E-2</v>
      </c>
      <c r="S71" s="336">
        <f t="shared" si="105"/>
        <v>2.351013681353822E-2</v>
      </c>
      <c r="T71" s="336">
        <f t="shared" si="105"/>
        <v>2.4019563404908854E-2</v>
      </c>
      <c r="U71" s="336">
        <f t="shared" si="105"/>
        <v>2.4831394636469797E-2</v>
      </c>
      <c r="V71" s="336">
        <f t="shared" si="105"/>
        <v>2.2534083059683453E-2</v>
      </c>
      <c r="W71" s="336">
        <f t="shared" si="105"/>
        <v>2.1655729659197723E-2</v>
      </c>
      <c r="X71" s="336">
        <f t="shared" si="105"/>
        <v>2.394322597689193E-2</v>
      </c>
      <c r="Y71" s="336">
        <f t="shared" si="105"/>
        <v>2.3435467740990409E-2</v>
      </c>
      <c r="Z71" s="336">
        <f t="shared" si="105"/>
        <v>2.2896160666407286E-2</v>
      </c>
      <c r="AA71" s="336">
        <f t="shared" si="105"/>
        <v>2.2332670452893399E-2</v>
      </c>
      <c r="AB71" s="336">
        <f t="shared" si="105"/>
        <v>2.1699261194793911E-2</v>
      </c>
      <c r="AC71" s="336">
        <f t="shared" si="105"/>
        <v>2.1020019041806892E-2</v>
      </c>
      <c r="AD71" s="336">
        <f t="shared" si="105"/>
        <v>2.0317213945190711E-2</v>
      </c>
      <c r="AE71" s="336">
        <f t="shared" ref="AE71:AL71" si="106">AE24/AE$49</f>
        <v>1.977924511991485E-2</v>
      </c>
      <c r="AF71" s="336">
        <f t="shared" si="106"/>
        <v>1.9312212754641442E-2</v>
      </c>
      <c r="AG71" s="336">
        <f t="shared" si="106"/>
        <v>1.8899091777532705E-2</v>
      </c>
      <c r="AH71" s="336">
        <f t="shared" si="106"/>
        <v>1.8341494554596844E-2</v>
      </c>
      <c r="AI71" s="336">
        <f t="shared" si="106"/>
        <v>1.7484184674230661E-2</v>
      </c>
      <c r="AJ71" s="336">
        <f t="shared" si="106"/>
        <v>1.6791600579369487E-2</v>
      </c>
      <c r="AK71" s="336">
        <f t="shared" si="106"/>
        <v>1.6004369064518614E-2</v>
      </c>
      <c r="AL71" s="336">
        <f t="shared" si="106"/>
        <v>1.5286778768448002E-2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0.10317042246394696</v>
      </c>
      <c r="N73" s="337">
        <f t="shared" si="107"/>
        <v>0.10284671604826302</v>
      </c>
      <c r="O73" s="337">
        <f t="shared" si="107"/>
        <v>9.9478371969988738E-2</v>
      </c>
      <c r="P73" s="337">
        <f t="shared" si="107"/>
        <v>9.8039042910648244E-2</v>
      </c>
      <c r="Q73" s="337">
        <f t="shared" si="107"/>
        <v>0.10041241087115953</v>
      </c>
      <c r="R73" s="337">
        <f t="shared" si="107"/>
        <v>0.10088269630989537</v>
      </c>
      <c r="S73" s="337">
        <f t="shared" si="107"/>
        <v>9.8490445418755942E-2</v>
      </c>
      <c r="T73" s="337">
        <f t="shared" si="107"/>
        <v>9.3954637756862094E-2</v>
      </c>
      <c r="U73" s="337">
        <f t="shared" si="107"/>
        <v>8.9813900150939832E-2</v>
      </c>
      <c r="V73" s="337">
        <f t="shared" si="107"/>
        <v>8.8755309638203272E-2</v>
      </c>
      <c r="W73" s="337">
        <f t="shared" si="107"/>
        <v>8.3149491172881437E-2</v>
      </c>
      <c r="X73" s="337">
        <f t="shared" si="107"/>
        <v>8.5231042934543963E-2</v>
      </c>
      <c r="Y73" s="337">
        <f t="shared" si="107"/>
        <v>8.4908574397982314E-2</v>
      </c>
      <c r="Z73" s="337">
        <f t="shared" si="107"/>
        <v>8.4894367381656871E-2</v>
      </c>
      <c r="AA73" s="337">
        <f t="shared" si="107"/>
        <v>8.4730400475379081E-2</v>
      </c>
      <c r="AB73" s="337">
        <f t="shared" si="107"/>
        <v>8.4295340037288641E-2</v>
      </c>
      <c r="AC73" s="337">
        <f t="shared" si="107"/>
        <v>8.3808045969859885E-2</v>
      </c>
      <c r="AD73" s="337">
        <f t="shared" si="107"/>
        <v>8.331693223029385E-2</v>
      </c>
      <c r="AE73" s="337">
        <f t="shared" ref="AE73:AL73" si="108">AE26/AE$49</f>
        <v>8.2848571865338255E-2</v>
      </c>
      <c r="AF73" s="337">
        <f t="shared" si="108"/>
        <v>8.2419389839145013E-2</v>
      </c>
      <c r="AG73" s="337">
        <f t="shared" si="108"/>
        <v>8.2000096170844694E-2</v>
      </c>
      <c r="AH73" s="337">
        <f t="shared" si="108"/>
        <v>8.1582276353826991E-2</v>
      </c>
      <c r="AI73" s="337">
        <f t="shared" si="108"/>
        <v>8.1176390788555139E-2</v>
      </c>
      <c r="AJ73" s="337">
        <f t="shared" si="108"/>
        <v>8.0763302401104201E-2</v>
      </c>
      <c r="AK73" s="337">
        <f t="shared" si="108"/>
        <v>8.0338058631568093E-2</v>
      </c>
      <c r="AL73" s="337">
        <f t="shared" si="108"/>
        <v>7.9894720765084318E-2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9.4966057015053486E-3</v>
      </c>
      <c r="N74" s="336">
        <f t="shared" si="109"/>
        <v>8.0819159206843554E-3</v>
      </c>
      <c r="O74" s="336">
        <f t="shared" si="109"/>
        <v>9.2121493214255539E-3</v>
      </c>
      <c r="P74" s="336">
        <f t="shared" si="109"/>
        <v>8.1669804527701451E-3</v>
      </c>
      <c r="Q74" s="336">
        <f t="shared" si="109"/>
        <v>9.1855590199932408E-3</v>
      </c>
      <c r="R74" s="336">
        <f t="shared" si="109"/>
        <v>8.9600963235956909E-3</v>
      </c>
      <c r="S74" s="336">
        <f t="shared" si="109"/>
        <v>1.020000852150039E-2</v>
      </c>
      <c r="T74" s="336">
        <f t="shared" si="109"/>
        <v>7.2430834149193948E-3</v>
      </c>
      <c r="U74" s="336">
        <f t="shared" si="109"/>
        <v>7.4498080793694611E-3</v>
      </c>
      <c r="V74" s="336">
        <f t="shared" si="109"/>
        <v>9.3449790421283735E-3</v>
      </c>
      <c r="W74" s="336">
        <f t="shared" si="109"/>
        <v>7.2756718958337631E-3</v>
      </c>
      <c r="X74" s="336">
        <f t="shared" si="109"/>
        <v>7.1165768699753733E-3</v>
      </c>
      <c r="Y74" s="336">
        <f t="shared" si="109"/>
        <v>7.1929955651478944E-3</v>
      </c>
      <c r="Z74" s="336">
        <f t="shared" si="109"/>
        <v>7.3063706955092496E-3</v>
      </c>
      <c r="AA74" s="336">
        <f t="shared" si="109"/>
        <v>7.4484154822233211E-3</v>
      </c>
      <c r="AB74" s="336">
        <f t="shared" si="109"/>
        <v>7.5704609602364713E-3</v>
      </c>
      <c r="AC74" s="336">
        <f t="shared" si="109"/>
        <v>7.6829903159958473E-3</v>
      </c>
      <c r="AD74" s="336">
        <f t="shared" si="109"/>
        <v>7.7822963727989126E-3</v>
      </c>
      <c r="AE74" s="336">
        <f t="shared" ref="AE74:AL74" si="110">AE27/AE$49</f>
        <v>7.8853924090395051E-3</v>
      </c>
      <c r="AF74" s="336">
        <f t="shared" si="110"/>
        <v>7.9872775702260011E-3</v>
      </c>
      <c r="AG74" s="336">
        <f t="shared" si="110"/>
        <v>8.0979554364499478E-3</v>
      </c>
      <c r="AH74" s="336">
        <f t="shared" si="110"/>
        <v>8.2112377186032495E-3</v>
      </c>
      <c r="AI74" s="336">
        <f t="shared" si="110"/>
        <v>8.3231636533556818E-3</v>
      </c>
      <c r="AJ74" s="336">
        <f t="shared" si="110"/>
        <v>8.4339256057769305E-3</v>
      </c>
      <c r="AK74" s="336">
        <f t="shared" si="110"/>
        <v>8.5472582515470578E-3</v>
      </c>
      <c r="AL74" s="336">
        <f t="shared" si="110"/>
        <v>8.6650588436811126E-3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3.5928759610162272E-2</v>
      </c>
      <c r="N75" s="336">
        <f t="shared" si="111"/>
        <v>3.7919328939728596E-2</v>
      </c>
      <c r="O75" s="336">
        <f t="shared" si="111"/>
        <v>3.6444888475040307E-2</v>
      </c>
      <c r="P75" s="336">
        <f t="shared" si="111"/>
        <v>3.6128528337415637E-2</v>
      </c>
      <c r="Q75" s="336">
        <f t="shared" si="111"/>
        <v>3.7829977148233634E-2</v>
      </c>
      <c r="R75" s="336">
        <f t="shared" si="111"/>
        <v>3.8287363899693387E-2</v>
      </c>
      <c r="S75" s="336">
        <f t="shared" si="111"/>
        <v>3.7742197296456011E-2</v>
      </c>
      <c r="T75" s="336">
        <f t="shared" si="111"/>
        <v>3.4844809231746064E-2</v>
      </c>
      <c r="U75" s="336">
        <f t="shared" si="111"/>
        <v>3.4438045003944491E-2</v>
      </c>
      <c r="V75" s="336">
        <f t="shared" si="111"/>
        <v>3.5035196225299131E-2</v>
      </c>
      <c r="W75" s="336">
        <f t="shared" si="111"/>
        <v>3.1295990492290995E-2</v>
      </c>
      <c r="X75" s="336">
        <f t="shared" si="111"/>
        <v>3.1721441965825214E-2</v>
      </c>
      <c r="Y75" s="336">
        <f t="shared" si="111"/>
        <v>3.1653965881994955E-2</v>
      </c>
      <c r="Z75" s="336">
        <f t="shared" si="111"/>
        <v>3.158898790535513E-2</v>
      </c>
      <c r="AA75" s="336">
        <f t="shared" si="111"/>
        <v>3.1475304867646187E-2</v>
      </c>
      <c r="AB75" s="336">
        <f t="shared" si="111"/>
        <v>3.1275109291785966E-2</v>
      </c>
      <c r="AC75" s="336">
        <f t="shared" si="111"/>
        <v>3.1078084369530336E-2</v>
      </c>
      <c r="AD75" s="336">
        <f t="shared" si="111"/>
        <v>3.0881453955425731E-2</v>
      </c>
      <c r="AE75" s="336">
        <f t="shared" ref="AE75:AL75" si="112">AE28/AE$49</f>
        <v>3.0680376971547685E-2</v>
      </c>
      <c r="AF75" s="336">
        <f t="shared" si="112"/>
        <v>3.0466288237013257E-2</v>
      </c>
      <c r="AG75" s="336">
        <f t="shared" si="112"/>
        <v>3.0248588137527989E-2</v>
      </c>
      <c r="AH75" s="336">
        <f t="shared" si="112"/>
        <v>3.0035493253992202E-2</v>
      </c>
      <c r="AI75" s="336">
        <f t="shared" si="112"/>
        <v>2.9831436139510902E-2</v>
      </c>
      <c r="AJ75" s="336">
        <f t="shared" si="112"/>
        <v>2.9612392216713575E-2</v>
      </c>
      <c r="AK75" s="336">
        <f t="shared" si="112"/>
        <v>2.9393967321183174E-2</v>
      </c>
      <c r="AL75" s="336">
        <f t="shared" si="112"/>
        <v>2.9170750118081557E-2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3.748391530308845E-2</v>
      </c>
      <c r="N76" s="336">
        <f t="shared" si="113"/>
        <v>3.6264644504652277E-2</v>
      </c>
      <c r="O76" s="336">
        <f t="shared" si="113"/>
        <v>3.1919133592449279E-2</v>
      </c>
      <c r="P76" s="336">
        <f t="shared" si="113"/>
        <v>3.2632211682820884E-2</v>
      </c>
      <c r="Q76" s="336">
        <f t="shared" si="113"/>
        <v>3.1882303945658018E-2</v>
      </c>
      <c r="R76" s="336">
        <f t="shared" si="113"/>
        <v>3.1894755821167881E-2</v>
      </c>
      <c r="S76" s="336">
        <f t="shared" si="113"/>
        <v>2.8843695721610735E-2</v>
      </c>
      <c r="T76" s="336">
        <f t="shared" si="113"/>
        <v>3.0330542001429563E-2</v>
      </c>
      <c r="U76" s="336">
        <f t="shared" si="113"/>
        <v>2.864831052554246E-2</v>
      </c>
      <c r="V76" s="336">
        <f t="shared" si="113"/>
        <v>2.6431180432341581E-2</v>
      </c>
      <c r="W76" s="336">
        <f t="shared" si="113"/>
        <v>2.6914529602115107E-2</v>
      </c>
      <c r="X76" s="336">
        <f t="shared" si="113"/>
        <v>2.888190042217759E-2</v>
      </c>
      <c r="Y76" s="336">
        <f t="shared" si="113"/>
        <v>2.8593078975458212E-2</v>
      </c>
      <c r="Z76" s="336">
        <f t="shared" si="113"/>
        <v>2.8562612837766125E-2</v>
      </c>
      <c r="AA76" s="336">
        <f t="shared" si="113"/>
        <v>2.8386674500323731E-2</v>
      </c>
      <c r="AB76" s="336">
        <f t="shared" si="113"/>
        <v>2.80341311102968E-2</v>
      </c>
      <c r="AC76" s="336">
        <f t="shared" si="113"/>
        <v>2.7676928623872762E-2</v>
      </c>
      <c r="AD76" s="336">
        <f t="shared" si="113"/>
        <v>2.7334662945227187E-2</v>
      </c>
      <c r="AE76" s="336">
        <f t="shared" ref="AE76:AL76" si="114">AE29/AE$49</f>
        <v>2.6999562494941964E-2</v>
      </c>
      <c r="AF76" s="336">
        <f t="shared" si="114"/>
        <v>2.6680357020253006E-2</v>
      </c>
      <c r="AG76" s="336">
        <f t="shared" si="114"/>
        <v>2.6365168786606125E-2</v>
      </c>
      <c r="AH76" s="336">
        <f t="shared" si="114"/>
        <v>2.6052637100963675E-2</v>
      </c>
      <c r="AI76" s="336">
        <f t="shared" si="114"/>
        <v>2.5737016316906999E-2</v>
      </c>
      <c r="AJ76" s="336">
        <f t="shared" si="114"/>
        <v>2.5416717247840462E-2</v>
      </c>
      <c r="AK76" s="336">
        <f t="shared" si="114"/>
        <v>2.5088955093836803E-2</v>
      </c>
      <c r="AL76" s="336">
        <f t="shared" si="114"/>
        <v>2.4762198015152184E-2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2.0261141849190895E-2</v>
      </c>
      <c r="N77" s="336">
        <f t="shared" si="115"/>
        <v>2.0580826683197797E-2</v>
      </c>
      <c r="O77" s="336">
        <f t="shared" si="115"/>
        <v>2.1902200581073599E-2</v>
      </c>
      <c r="P77" s="336">
        <f t="shared" si="115"/>
        <v>2.1111322437641571E-2</v>
      </c>
      <c r="Q77" s="336">
        <f t="shared" si="115"/>
        <v>2.1514570757274632E-2</v>
      </c>
      <c r="R77" s="336">
        <f t="shared" si="115"/>
        <v>2.1740480265438414E-2</v>
      </c>
      <c r="S77" s="336">
        <f t="shared" si="115"/>
        <v>2.1704543879188815E-2</v>
      </c>
      <c r="T77" s="336">
        <f t="shared" si="115"/>
        <v>2.1536203108767075E-2</v>
      </c>
      <c r="U77" s="336">
        <f t="shared" si="115"/>
        <v>1.9277736542083413E-2</v>
      </c>
      <c r="V77" s="336">
        <f t="shared" si="115"/>
        <v>1.794395393843418E-2</v>
      </c>
      <c r="W77" s="336">
        <f t="shared" si="115"/>
        <v>1.7663299182641583E-2</v>
      </c>
      <c r="X77" s="336">
        <f t="shared" si="115"/>
        <v>1.7511123676565793E-2</v>
      </c>
      <c r="Y77" s="336">
        <f t="shared" si="115"/>
        <v>1.7468533975381256E-2</v>
      </c>
      <c r="Z77" s="336">
        <f t="shared" si="115"/>
        <v>1.7436395943026369E-2</v>
      </c>
      <c r="AA77" s="336">
        <f t="shared" si="115"/>
        <v>1.7420005625185843E-2</v>
      </c>
      <c r="AB77" s="336">
        <f t="shared" si="115"/>
        <v>1.74156386749694E-2</v>
      </c>
      <c r="AC77" s="336">
        <f t="shared" si="115"/>
        <v>1.7370042660460935E-2</v>
      </c>
      <c r="AD77" s="336">
        <f t="shared" si="115"/>
        <v>1.731851895684202E-2</v>
      </c>
      <c r="AE77" s="336">
        <f t="shared" ref="AE77:AL77" si="116">AE30/AE$49</f>
        <v>1.7283239989809105E-2</v>
      </c>
      <c r="AF77" s="336">
        <f t="shared" si="116"/>
        <v>1.7285467011652761E-2</v>
      </c>
      <c r="AG77" s="336">
        <f t="shared" si="116"/>
        <v>1.7288383810260634E-2</v>
      </c>
      <c r="AH77" s="336">
        <f t="shared" si="116"/>
        <v>1.7282908280267857E-2</v>
      </c>
      <c r="AI77" s="336">
        <f t="shared" si="116"/>
        <v>1.7284774678781551E-2</v>
      </c>
      <c r="AJ77" s="336">
        <f t="shared" si="116"/>
        <v>1.7300267330773226E-2</v>
      </c>
      <c r="AK77" s="336">
        <f t="shared" si="116"/>
        <v>1.7307877965001054E-2</v>
      </c>
      <c r="AL77" s="336">
        <f t="shared" si="116"/>
        <v>1.7296713788169462E-2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8.2642515420381452E-2</v>
      </c>
      <c r="N79" s="337">
        <f t="shared" si="117"/>
        <v>7.9758464745157506E-2</v>
      </c>
      <c r="O79" s="337">
        <f t="shared" si="117"/>
        <v>8.0074360772764225E-2</v>
      </c>
      <c r="P79" s="337">
        <f t="shared" si="117"/>
        <v>8.2834966761993464E-2</v>
      </c>
      <c r="Q79" s="337">
        <f t="shared" si="117"/>
        <v>8.362834873684423E-2</v>
      </c>
      <c r="R79" s="337">
        <f t="shared" si="117"/>
        <v>8.3518686841272255E-2</v>
      </c>
      <c r="S79" s="337">
        <f t="shared" si="117"/>
        <v>8.6982725024647642E-2</v>
      </c>
      <c r="T79" s="337">
        <f t="shared" si="117"/>
        <v>8.5525941220441756E-2</v>
      </c>
      <c r="U79" s="337">
        <f t="shared" si="117"/>
        <v>8.4094509295065387E-2</v>
      </c>
      <c r="V79" s="337">
        <f t="shared" si="117"/>
        <v>8.7138193247293202E-2</v>
      </c>
      <c r="W79" s="337">
        <f t="shared" si="117"/>
        <v>8.5955794274115385E-2</v>
      </c>
      <c r="X79" s="337">
        <f t="shared" si="117"/>
        <v>8.7769696587454676E-2</v>
      </c>
      <c r="Y79" s="337">
        <f t="shared" si="117"/>
        <v>8.7954577080510341E-2</v>
      </c>
      <c r="Z79" s="337">
        <f t="shared" si="117"/>
        <v>8.8015865723674314E-2</v>
      </c>
      <c r="AA79" s="337">
        <f t="shared" si="117"/>
        <v>8.8108068901152095E-2</v>
      </c>
      <c r="AB79" s="337">
        <f t="shared" si="117"/>
        <v>8.8339970719299749E-2</v>
      </c>
      <c r="AC79" s="337">
        <f t="shared" si="117"/>
        <v>8.8632033426159343E-2</v>
      </c>
      <c r="AD79" s="337">
        <f t="shared" si="117"/>
        <v>8.8943786503624181E-2</v>
      </c>
      <c r="AE79" s="337">
        <f t="shared" ref="AE79:AL79" si="118">AE32/AE$49</f>
        <v>8.9196407904113151E-2</v>
      </c>
      <c r="AF79" s="337">
        <f t="shared" si="118"/>
        <v>8.9478472769576031E-2</v>
      </c>
      <c r="AG79" s="337">
        <f t="shared" si="118"/>
        <v>8.9762372971003382E-2</v>
      </c>
      <c r="AH79" s="337">
        <f t="shared" si="118"/>
        <v>9.0078872084931511E-2</v>
      </c>
      <c r="AI79" s="337">
        <f t="shared" si="118"/>
        <v>9.0457547550956849E-2</v>
      </c>
      <c r="AJ79" s="337">
        <f t="shared" si="118"/>
        <v>9.0833300298889488E-2</v>
      </c>
      <c r="AK79" s="337">
        <f t="shared" si="118"/>
        <v>9.1230602417064349E-2</v>
      </c>
      <c r="AL79" s="337">
        <f t="shared" si="118"/>
        <v>9.1671326675601433E-2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5.8337967981569698E-2</v>
      </c>
      <c r="N80" s="336">
        <f t="shared" si="119"/>
        <v>5.6292888732140035E-2</v>
      </c>
      <c r="O80" s="336">
        <f t="shared" si="119"/>
        <v>5.6493214890401836E-2</v>
      </c>
      <c r="P80" s="336">
        <f t="shared" si="119"/>
        <v>5.9833333848744986E-2</v>
      </c>
      <c r="Q80" s="336">
        <f t="shared" si="119"/>
        <v>6.1338212424420335E-2</v>
      </c>
      <c r="R80" s="336">
        <f t="shared" si="119"/>
        <v>6.1073479355756591E-2</v>
      </c>
      <c r="S80" s="336">
        <f t="shared" si="119"/>
        <v>6.3511481113172258E-2</v>
      </c>
      <c r="T80" s="336">
        <f t="shared" si="119"/>
        <v>6.2393061710926262E-2</v>
      </c>
      <c r="U80" s="336">
        <f t="shared" si="119"/>
        <v>6.1328804786328461E-2</v>
      </c>
      <c r="V80" s="336">
        <f t="shared" si="119"/>
        <v>6.3408252106980659E-2</v>
      </c>
      <c r="W80" s="336">
        <f t="shared" si="119"/>
        <v>6.1570186098073326E-2</v>
      </c>
      <c r="X80" s="336">
        <f t="shared" si="119"/>
        <v>6.3597017651551416E-2</v>
      </c>
      <c r="Y80" s="336">
        <f t="shared" si="119"/>
        <v>6.3792919703208897E-2</v>
      </c>
      <c r="Z80" s="336">
        <f t="shared" si="119"/>
        <v>6.3932542464048336E-2</v>
      </c>
      <c r="AA80" s="336">
        <f t="shared" si="119"/>
        <v>6.408498011116924E-2</v>
      </c>
      <c r="AB80" s="336">
        <f t="shared" si="119"/>
        <v>6.4376043012463385E-2</v>
      </c>
      <c r="AC80" s="336">
        <f t="shared" si="119"/>
        <v>6.4726078469457327E-2</v>
      </c>
      <c r="AD80" s="336">
        <f t="shared" si="119"/>
        <v>6.5095128942514804E-2</v>
      </c>
      <c r="AE80" s="336">
        <f t="shared" ref="AE80:AL80" si="120">AE33/AE$49</f>
        <v>6.5413736617849036E-2</v>
      </c>
      <c r="AF80" s="336">
        <f t="shared" si="120"/>
        <v>6.575250710006332E-2</v>
      </c>
      <c r="AG80" s="336">
        <f t="shared" si="120"/>
        <v>6.6094037128993394E-2</v>
      </c>
      <c r="AH80" s="336">
        <f t="shared" si="120"/>
        <v>6.6457731731957861E-2</v>
      </c>
      <c r="AI80" s="336">
        <f t="shared" si="120"/>
        <v>6.6878970029684986E-2</v>
      </c>
      <c r="AJ80" s="336">
        <f t="shared" si="120"/>
        <v>6.732067882201484E-2</v>
      </c>
      <c r="AK80" s="336">
        <f t="shared" si="120"/>
        <v>6.7792442073696155E-2</v>
      </c>
      <c r="AL80" s="336">
        <f t="shared" si="120"/>
        <v>6.8293347776832117E-2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2.2754408245069916E-2</v>
      </c>
      <c r="N81" s="336">
        <f t="shared" si="121"/>
        <v>2.232094218403043E-2</v>
      </c>
      <c r="O81" s="336">
        <f t="shared" si="121"/>
        <v>2.2538616356256608E-2</v>
      </c>
      <c r="P81" s="336">
        <f t="shared" si="121"/>
        <v>2.2067379225667916E-2</v>
      </c>
      <c r="Q81" s="336">
        <f t="shared" si="121"/>
        <v>2.1253589126473803E-2</v>
      </c>
      <c r="R81" s="336">
        <f t="shared" si="121"/>
        <v>2.1438002845217397E-2</v>
      </c>
      <c r="S81" s="336">
        <f t="shared" si="121"/>
        <v>2.2626642350825846E-2</v>
      </c>
      <c r="T81" s="336">
        <f t="shared" si="121"/>
        <v>2.2279133521073424E-2</v>
      </c>
      <c r="U81" s="336">
        <f t="shared" si="121"/>
        <v>2.1838866844075443E-2</v>
      </c>
      <c r="V81" s="336">
        <f t="shared" si="121"/>
        <v>2.2938904116160064E-2</v>
      </c>
      <c r="W81" s="336">
        <f t="shared" si="121"/>
        <v>2.3324630411337813E-2</v>
      </c>
      <c r="X81" s="336">
        <f t="shared" si="121"/>
        <v>2.3391519950908921E-2</v>
      </c>
      <c r="Y81" s="336">
        <f t="shared" si="121"/>
        <v>2.3374225714565555E-2</v>
      </c>
      <c r="Z81" s="336">
        <f t="shared" si="121"/>
        <v>2.3291870191572171E-2</v>
      </c>
      <c r="AA81" s="336">
        <f t="shared" si="121"/>
        <v>2.322691558740898E-2</v>
      </c>
      <c r="AB81" s="336">
        <f t="shared" si="121"/>
        <v>2.3162635484413194E-2</v>
      </c>
      <c r="AC81" s="336">
        <f t="shared" si="121"/>
        <v>2.3100486168365415E-2</v>
      </c>
      <c r="AD81" s="336">
        <f t="shared" si="121"/>
        <v>2.3039081274918799E-2</v>
      </c>
      <c r="AE81" s="336">
        <f t="shared" ref="AE81:AL81" si="122">AE34/AE$49</f>
        <v>2.2969917463874858E-2</v>
      </c>
      <c r="AF81" s="336">
        <f t="shared" si="122"/>
        <v>2.2907799249232263E-2</v>
      </c>
      <c r="AG81" s="336">
        <f t="shared" si="122"/>
        <v>2.2846609123107611E-2</v>
      </c>
      <c r="AH81" s="336">
        <f t="shared" si="122"/>
        <v>2.2795400488901763E-2</v>
      </c>
      <c r="AI81" s="336">
        <f t="shared" si="122"/>
        <v>2.2750032196267769E-2</v>
      </c>
      <c r="AJ81" s="336">
        <f t="shared" si="122"/>
        <v>2.267912708677575E-2</v>
      </c>
      <c r="AK81" s="336">
        <f t="shared" si="122"/>
        <v>2.260227886581476E-2</v>
      </c>
      <c r="AL81" s="336">
        <f t="shared" si="122"/>
        <v>2.2537503459600355E-2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1.5501391937418267E-3</v>
      </c>
      <c r="N82" s="336">
        <f t="shared" si="123"/>
        <v>1.1446338289870337E-3</v>
      </c>
      <c r="O82" s="336">
        <f t="shared" si="123"/>
        <v>1.0425295261057902E-3</v>
      </c>
      <c r="P82" s="336">
        <f t="shared" si="123"/>
        <v>9.3425368758056064E-4</v>
      </c>
      <c r="Q82" s="336">
        <f t="shared" si="123"/>
        <v>1.0365471859500952E-3</v>
      </c>
      <c r="R82" s="336">
        <f t="shared" si="123"/>
        <v>1.0072046402982602E-3</v>
      </c>
      <c r="S82" s="336">
        <f t="shared" si="123"/>
        <v>8.4460156064954041E-4</v>
      </c>
      <c r="T82" s="336">
        <f t="shared" si="123"/>
        <v>8.5374598844207585E-4</v>
      </c>
      <c r="U82" s="336">
        <f t="shared" si="123"/>
        <v>9.2683766466146954E-4</v>
      </c>
      <c r="V82" s="336">
        <f t="shared" si="123"/>
        <v>7.9103702415247654E-4</v>
      </c>
      <c r="W82" s="336">
        <f t="shared" si="123"/>
        <v>1.0609777647042399E-3</v>
      </c>
      <c r="X82" s="336">
        <f t="shared" si="123"/>
        <v>7.8115898499434022E-4</v>
      </c>
      <c r="Y82" s="336">
        <f t="shared" si="123"/>
        <v>7.8743166273587746E-4</v>
      </c>
      <c r="Z82" s="336">
        <f t="shared" si="123"/>
        <v>7.9145306805381488E-4</v>
      </c>
      <c r="AA82" s="336">
        <f t="shared" si="123"/>
        <v>7.9617320257387245E-4</v>
      </c>
      <c r="AB82" s="336">
        <f t="shared" si="123"/>
        <v>8.0129222242316962E-4</v>
      </c>
      <c r="AC82" s="336">
        <f t="shared" si="123"/>
        <v>8.0546878833660318E-4</v>
      </c>
      <c r="AD82" s="336">
        <f t="shared" si="123"/>
        <v>8.0957628619057547E-4</v>
      </c>
      <c r="AE82" s="336">
        <f t="shared" ref="AE82:AL82" si="124">AE35/AE$49</f>
        <v>8.1275382238927326E-4</v>
      </c>
      <c r="AF82" s="336">
        <f t="shared" si="124"/>
        <v>8.1816642028043334E-4</v>
      </c>
      <c r="AG82" s="336">
        <f t="shared" si="124"/>
        <v>8.2172671890236868E-4</v>
      </c>
      <c r="AH82" s="336">
        <f t="shared" si="124"/>
        <v>8.2573986407187625E-4</v>
      </c>
      <c r="AI82" s="336">
        <f t="shared" si="124"/>
        <v>8.2854532500409989E-4</v>
      </c>
      <c r="AJ82" s="336">
        <f t="shared" si="124"/>
        <v>8.3349439009887936E-4</v>
      </c>
      <c r="AK82" s="336">
        <f t="shared" si="124"/>
        <v>8.3588147755343139E-4</v>
      </c>
      <c r="AL82" s="336">
        <f t="shared" si="124"/>
        <v>8.404754391689662E-4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9.7588411571735173E-2</v>
      </c>
      <c r="N84" s="337">
        <f t="shared" si="125"/>
        <v>0.10575097965086465</v>
      </c>
      <c r="O84" s="337">
        <f t="shared" si="125"/>
        <v>0.10287411576052359</v>
      </c>
      <c r="P84" s="337">
        <f t="shared" si="125"/>
        <v>9.7010206002243443E-2</v>
      </c>
      <c r="Q84" s="337">
        <f t="shared" si="125"/>
        <v>9.083753886838429E-2</v>
      </c>
      <c r="R84" s="337">
        <f t="shared" si="125"/>
        <v>8.9315020212645563E-2</v>
      </c>
      <c r="S84" s="337">
        <f t="shared" si="125"/>
        <v>8.8758070707712827E-2</v>
      </c>
      <c r="T84" s="337">
        <f t="shared" si="125"/>
        <v>8.486282253992386E-2</v>
      </c>
      <c r="U84" s="337">
        <f t="shared" si="125"/>
        <v>8.5313152681127519E-2</v>
      </c>
      <c r="V84" s="337">
        <f t="shared" si="125"/>
        <v>7.945719985628838E-2</v>
      </c>
      <c r="W84" s="337">
        <f t="shared" si="125"/>
        <v>7.9522642204415891E-2</v>
      </c>
      <c r="X84" s="337">
        <f t="shared" si="125"/>
        <v>7.8670981938995743E-2</v>
      </c>
      <c r="Y84" s="337">
        <f t="shared" si="125"/>
        <v>7.8387885407589286E-2</v>
      </c>
      <c r="Z84" s="337">
        <f t="shared" si="125"/>
        <v>7.7956436257617306E-2</v>
      </c>
      <c r="AA84" s="337">
        <f t="shared" si="125"/>
        <v>7.754986832363997E-2</v>
      </c>
      <c r="AB84" s="337">
        <f t="shared" si="125"/>
        <v>7.7198623530565544E-2</v>
      </c>
      <c r="AC84" s="337">
        <f t="shared" si="125"/>
        <v>7.6835626652772007E-2</v>
      </c>
      <c r="AD84" s="337">
        <f t="shared" si="125"/>
        <v>7.6438118313660972E-2</v>
      </c>
      <c r="AE84" s="337">
        <f t="shared" ref="AE84:AL84" si="126">AE37/AE$49</f>
        <v>7.6039243610528301E-2</v>
      </c>
      <c r="AF84" s="337">
        <f t="shared" si="126"/>
        <v>7.5661361318322004E-2</v>
      </c>
      <c r="AG84" s="337">
        <f t="shared" si="126"/>
        <v>7.5326111926668451E-2</v>
      </c>
      <c r="AH84" s="337">
        <f t="shared" si="126"/>
        <v>7.4940349432325415E-2</v>
      </c>
      <c r="AI84" s="337">
        <f t="shared" si="126"/>
        <v>7.463086927440804E-2</v>
      </c>
      <c r="AJ84" s="337">
        <f t="shared" si="126"/>
        <v>7.429086296421207E-2</v>
      </c>
      <c r="AK84" s="337">
        <f t="shared" si="126"/>
        <v>7.3939825950465068E-2</v>
      </c>
      <c r="AL84" s="337">
        <f t="shared" si="126"/>
        <v>7.3600070448831795E-2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8.150397235290692E-2</v>
      </c>
      <c r="N85" s="336">
        <f t="shared" si="127"/>
        <v>9.0300571891907072E-2</v>
      </c>
      <c r="O85" s="336">
        <f t="shared" si="127"/>
        <v>8.7120370020997276E-2</v>
      </c>
      <c r="P85" s="336">
        <f t="shared" si="127"/>
        <v>8.1681378802423141E-2</v>
      </c>
      <c r="Q85" s="336">
        <f t="shared" si="127"/>
        <v>7.6700198140012416E-2</v>
      </c>
      <c r="R85" s="336">
        <f t="shared" si="127"/>
        <v>7.3848904552312022E-2</v>
      </c>
      <c r="S85" s="336">
        <f t="shared" si="127"/>
        <v>7.3626881424877458E-2</v>
      </c>
      <c r="T85" s="336">
        <f t="shared" si="127"/>
        <v>6.844344455105425E-2</v>
      </c>
      <c r="U85" s="336">
        <f t="shared" si="127"/>
        <v>6.8251036403471757E-2</v>
      </c>
      <c r="V85" s="336">
        <f t="shared" si="127"/>
        <v>6.3093737975826736E-2</v>
      </c>
      <c r="W85" s="336">
        <f t="shared" si="127"/>
        <v>6.2768880093458226E-2</v>
      </c>
      <c r="X85" s="336">
        <f t="shared" si="127"/>
        <v>5.8664950796915256E-2</v>
      </c>
      <c r="Y85" s="336">
        <f t="shared" si="127"/>
        <v>5.8170757444485771E-2</v>
      </c>
      <c r="Z85" s="336">
        <f t="shared" si="127"/>
        <v>5.7545877942500857E-2</v>
      </c>
      <c r="AA85" s="336">
        <f t="shared" si="127"/>
        <v>5.6945543273728666E-2</v>
      </c>
      <c r="AB85" s="336">
        <f t="shared" si="127"/>
        <v>5.6388276994114396E-2</v>
      </c>
      <c r="AC85" s="336">
        <f t="shared" si="127"/>
        <v>5.5818453873053175E-2</v>
      </c>
      <c r="AD85" s="336">
        <f t="shared" si="127"/>
        <v>5.5214258042486745E-2</v>
      </c>
      <c r="AE85" s="336">
        <f t="shared" ref="AE85:AL85" si="128">AE38/AE$49</f>
        <v>5.4605791085698997E-2</v>
      </c>
      <c r="AF85" s="336">
        <f t="shared" si="128"/>
        <v>5.4005326921731343E-2</v>
      </c>
      <c r="AG85" s="336">
        <f t="shared" si="128"/>
        <v>5.3455299838649044E-2</v>
      </c>
      <c r="AH85" s="336">
        <f t="shared" si="128"/>
        <v>5.2851190360781203E-2</v>
      </c>
      <c r="AI85" s="336">
        <f t="shared" si="128"/>
        <v>5.2325180901946676E-2</v>
      </c>
      <c r="AJ85" s="336">
        <f t="shared" si="128"/>
        <v>5.1765337170022512E-2</v>
      </c>
      <c r="AK85" s="336">
        <f t="shared" si="128"/>
        <v>5.1187695814967023E-2</v>
      </c>
      <c r="AL85" s="336">
        <f t="shared" si="128"/>
        <v>5.0625445208317701E-2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1.608443921882826E-2</v>
      </c>
      <c r="N86" s="336">
        <f t="shared" si="129"/>
        <v>1.5450407758957584E-2</v>
      </c>
      <c r="O86" s="336">
        <f t="shared" si="129"/>
        <v>1.5753745739526325E-2</v>
      </c>
      <c r="P86" s="336">
        <f t="shared" si="129"/>
        <v>1.5328827199820309E-2</v>
      </c>
      <c r="Q86" s="336">
        <f t="shared" si="129"/>
        <v>1.4137340728371873E-2</v>
      </c>
      <c r="R86" s="336">
        <f t="shared" si="129"/>
        <v>1.546611566033354E-2</v>
      </c>
      <c r="S86" s="336">
        <f t="shared" si="129"/>
        <v>1.5131189282835382E-2</v>
      </c>
      <c r="T86" s="336">
        <f t="shared" si="129"/>
        <v>1.6419377988869607E-2</v>
      </c>
      <c r="U86" s="336">
        <f t="shared" si="129"/>
        <v>1.7062116277655765E-2</v>
      </c>
      <c r="V86" s="336">
        <f t="shared" si="129"/>
        <v>1.6363461880461651E-2</v>
      </c>
      <c r="W86" s="336">
        <f t="shared" si="129"/>
        <v>1.6753762110957651E-2</v>
      </c>
      <c r="X86" s="336">
        <f t="shared" si="129"/>
        <v>2.0006031142080487E-2</v>
      </c>
      <c r="Y86" s="336">
        <f t="shared" si="129"/>
        <v>2.0217127963103518E-2</v>
      </c>
      <c r="Z86" s="336">
        <f t="shared" si="129"/>
        <v>2.0410558315116446E-2</v>
      </c>
      <c r="AA86" s="336">
        <f t="shared" si="129"/>
        <v>2.0604325049911307E-2</v>
      </c>
      <c r="AB86" s="336">
        <f t="shared" si="129"/>
        <v>2.0810346536451137E-2</v>
      </c>
      <c r="AC86" s="336">
        <f t="shared" si="129"/>
        <v>2.1017172779718842E-2</v>
      </c>
      <c r="AD86" s="336">
        <f t="shared" si="129"/>
        <v>2.122386027117424E-2</v>
      </c>
      <c r="AE86" s="336">
        <f t="shared" ref="AE86:AL86" si="130">AE39/AE$49</f>
        <v>2.14334525248293E-2</v>
      </c>
      <c r="AF86" s="336">
        <f t="shared" si="130"/>
        <v>2.1656034396590668E-2</v>
      </c>
      <c r="AG86" s="336">
        <f t="shared" si="130"/>
        <v>2.1870812088019397E-2</v>
      </c>
      <c r="AH86" s="336">
        <f t="shared" si="130"/>
        <v>2.2089159071544209E-2</v>
      </c>
      <c r="AI86" s="336">
        <f t="shared" si="130"/>
        <v>2.2305688372461371E-2</v>
      </c>
      <c r="AJ86" s="336">
        <f t="shared" si="130"/>
        <v>2.2525525794189566E-2</v>
      </c>
      <c r="AK86" s="336">
        <f t="shared" si="130"/>
        <v>2.2752130135498042E-2</v>
      </c>
      <c r="AL86" s="336">
        <f t="shared" si="130"/>
        <v>2.2974625240514086E-2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5.8963339396532061E-2</v>
      </c>
      <c r="N88" s="337">
        <f t="shared" si="131"/>
        <v>5.9084134055259661E-2</v>
      </c>
      <c r="O88" s="337">
        <f t="shared" si="131"/>
        <v>5.5290023325115276E-2</v>
      </c>
      <c r="P88" s="337">
        <f t="shared" si="131"/>
        <v>5.606007771522984E-2</v>
      </c>
      <c r="Q88" s="337">
        <f t="shared" si="131"/>
        <v>5.5574085404362573E-2</v>
      </c>
      <c r="R88" s="337">
        <f t="shared" si="131"/>
        <v>5.5227644167429903E-2</v>
      </c>
      <c r="S88" s="337">
        <f t="shared" si="131"/>
        <v>5.8859973831251522E-2</v>
      </c>
      <c r="T88" s="337">
        <f t="shared" si="131"/>
        <v>5.827465104713711E-2</v>
      </c>
      <c r="U88" s="337">
        <f t="shared" si="131"/>
        <v>6.1153287270544754E-2</v>
      </c>
      <c r="V88" s="337">
        <f t="shared" si="131"/>
        <v>5.6960557917151225E-2</v>
      </c>
      <c r="W88" s="337">
        <f t="shared" si="131"/>
        <v>5.1157824493415105E-2</v>
      </c>
      <c r="X88" s="337">
        <f t="shared" si="131"/>
        <v>5.7614967051562112E-2</v>
      </c>
      <c r="Y88" s="337">
        <f t="shared" si="131"/>
        <v>5.7654545997031847E-2</v>
      </c>
      <c r="Z88" s="337">
        <f t="shared" si="131"/>
        <v>5.7726387508646594E-2</v>
      </c>
      <c r="AA88" s="337">
        <f t="shared" si="131"/>
        <v>5.7722455830132684E-2</v>
      </c>
      <c r="AB88" s="337">
        <f t="shared" si="131"/>
        <v>5.7650286528304021E-2</v>
      </c>
      <c r="AC88" s="337">
        <f t="shared" si="131"/>
        <v>5.7522869696141544E-2</v>
      </c>
      <c r="AD88" s="337">
        <f t="shared" si="131"/>
        <v>5.7400201586317881E-2</v>
      </c>
      <c r="AE88" s="337">
        <f t="shared" ref="AE88:AL88" si="132">AE41/AE$49</f>
        <v>5.7292937272230941E-2</v>
      </c>
      <c r="AF88" s="337">
        <f t="shared" si="132"/>
        <v>5.7162086109012501E-2</v>
      </c>
      <c r="AG88" s="337">
        <f t="shared" si="132"/>
        <v>5.7008529704438898E-2</v>
      </c>
      <c r="AH88" s="337">
        <f t="shared" si="132"/>
        <v>5.6873227362096657E-2</v>
      </c>
      <c r="AI88" s="337">
        <f t="shared" si="132"/>
        <v>5.6725168312423711E-2</v>
      </c>
      <c r="AJ88" s="337">
        <f t="shared" si="132"/>
        <v>5.6581415022447915E-2</v>
      </c>
      <c r="AK88" s="337">
        <f t="shared" si="132"/>
        <v>5.6408586816232953E-2</v>
      </c>
      <c r="AL88" s="337">
        <f t="shared" si="132"/>
        <v>5.6225384596706521E-2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2.2793849569080211E-2</v>
      </c>
      <c r="N89" s="336">
        <f t="shared" si="133"/>
        <v>2.2383829663935501E-2</v>
      </c>
      <c r="O89" s="336">
        <f t="shared" si="133"/>
        <v>2.2227194549583461E-2</v>
      </c>
      <c r="P89" s="336">
        <f t="shared" si="133"/>
        <v>2.198967960431019E-2</v>
      </c>
      <c r="Q89" s="336">
        <f t="shared" si="133"/>
        <v>2.2573215504917307E-2</v>
      </c>
      <c r="R89" s="336">
        <f t="shared" si="133"/>
        <v>2.2609605735101949E-2</v>
      </c>
      <c r="S89" s="336">
        <f t="shared" si="133"/>
        <v>2.1877349668840061E-2</v>
      </c>
      <c r="T89" s="336">
        <f t="shared" si="133"/>
        <v>2.3084566309312844E-2</v>
      </c>
      <c r="U89" s="336">
        <f t="shared" si="133"/>
        <v>2.2491502652150833E-2</v>
      </c>
      <c r="V89" s="336">
        <f t="shared" si="133"/>
        <v>2.0646348918381231E-2</v>
      </c>
      <c r="W89" s="336">
        <f t="shared" si="133"/>
        <v>1.8588320165460918E-2</v>
      </c>
      <c r="X89" s="336">
        <f t="shared" si="133"/>
        <v>2.2500851271467202E-2</v>
      </c>
      <c r="Y89" s="336">
        <f t="shared" si="133"/>
        <v>2.2559156726936178E-2</v>
      </c>
      <c r="Z89" s="336">
        <f t="shared" si="133"/>
        <v>2.267383338800914E-2</v>
      </c>
      <c r="AA89" s="336">
        <f t="shared" si="133"/>
        <v>2.2740556854589748E-2</v>
      </c>
      <c r="AB89" s="336">
        <f t="shared" si="133"/>
        <v>2.2746700188126311E-2</v>
      </c>
      <c r="AC89" s="336">
        <f t="shared" si="133"/>
        <v>2.2700458233883402E-2</v>
      </c>
      <c r="AD89" s="336">
        <f t="shared" si="133"/>
        <v>2.2654941874491547E-2</v>
      </c>
      <c r="AE89" s="336">
        <f t="shared" ref="AE89:AL89" si="134">AE42/AE$49</f>
        <v>2.2607530788015709E-2</v>
      </c>
      <c r="AF89" s="336">
        <f t="shared" si="134"/>
        <v>2.2547948350742465E-2</v>
      </c>
      <c r="AG89" s="336">
        <f t="shared" si="134"/>
        <v>2.2476204928066051E-2</v>
      </c>
      <c r="AH89" s="336">
        <f t="shared" si="134"/>
        <v>2.240426829830048E-2</v>
      </c>
      <c r="AI89" s="336">
        <f t="shared" si="134"/>
        <v>2.2321519881569607E-2</v>
      </c>
      <c r="AJ89" s="336">
        <f t="shared" si="134"/>
        <v>2.2232776266628704E-2</v>
      </c>
      <c r="AK89" s="336">
        <f t="shared" si="134"/>
        <v>2.2105813652007006E-2</v>
      </c>
      <c r="AL89" s="336">
        <f t="shared" si="134"/>
        <v>2.1974979721419166E-2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3.6169489827451849E-2</v>
      </c>
      <c r="N90" s="336">
        <f t="shared" si="135"/>
        <v>3.6700304391324157E-2</v>
      </c>
      <c r="O90" s="336">
        <f t="shared" si="135"/>
        <v>3.3062828775531815E-2</v>
      </c>
      <c r="P90" s="336">
        <f t="shared" si="135"/>
        <v>3.407039811091965E-2</v>
      </c>
      <c r="Q90" s="336">
        <f t="shared" si="135"/>
        <v>3.3000869899445263E-2</v>
      </c>
      <c r="R90" s="336">
        <f t="shared" si="135"/>
        <v>3.2618038432327946E-2</v>
      </c>
      <c r="S90" s="336">
        <f t="shared" si="135"/>
        <v>3.6982624162411458E-2</v>
      </c>
      <c r="T90" s="336">
        <f t="shared" si="135"/>
        <v>3.519008473782427E-2</v>
      </c>
      <c r="U90" s="336">
        <f t="shared" si="135"/>
        <v>3.8661784618393924E-2</v>
      </c>
      <c r="V90" s="336">
        <f t="shared" si="135"/>
        <v>3.6314208998769991E-2</v>
      </c>
      <c r="W90" s="336">
        <f t="shared" si="135"/>
        <v>3.2569504327954184E-2</v>
      </c>
      <c r="X90" s="336">
        <f t="shared" si="135"/>
        <v>3.5114115780094914E-2</v>
      </c>
      <c r="Y90" s="336">
        <f t="shared" si="135"/>
        <v>3.5095389270095666E-2</v>
      </c>
      <c r="Z90" s="336">
        <f t="shared" si="135"/>
        <v>3.5052554120637458E-2</v>
      </c>
      <c r="AA90" s="336">
        <f t="shared" si="135"/>
        <v>3.4981898975542935E-2</v>
      </c>
      <c r="AB90" s="336">
        <f t="shared" si="135"/>
        <v>3.4903586340177706E-2</v>
      </c>
      <c r="AC90" s="336">
        <f t="shared" si="135"/>
        <v>3.4822411462258146E-2</v>
      </c>
      <c r="AD90" s="336">
        <f t="shared" si="135"/>
        <v>3.4745259711826335E-2</v>
      </c>
      <c r="AE90" s="336">
        <f t="shared" ref="AE90:AL90" si="136">AE43/AE$49</f>
        <v>3.4685406484215239E-2</v>
      </c>
      <c r="AF90" s="336">
        <f t="shared" si="136"/>
        <v>3.4614137758270033E-2</v>
      </c>
      <c r="AG90" s="336">
        <f t="shared" si="136"/>
        <v>3.4532324776372844E-2</v>
      </c>
      <c r="AH90" s="336">
        <f t="shared" si="136"/>
        <v>3.4468959063796177E-2</v>
      </c>
      <c r="AI90" s="336">
        <f t="shared" si="136"/>
        <v>3.4403648430854104E-2</v>
      </c>
      <c r="AJ90" s="336">
        <f t="shared" si="136"/>
        <v>3.4348638755819214E-2</v>
      </c>
      <c r="AK90" s="336">
        <f t="shared" si="136"/>
        <v>3.430277316422594E-2</v>
      </c>
      <c r="AL90" s="336">
        <f t="shared" si="136"/>
        <v>3.4250404875287355E-2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0.13204931258341385</v>
      </c>
      <c r="N92" s="337">
        <f t="shared" si="137"/>
        <v>0.12484215131238895</v>
      </c>
      <c r="O92" s="337">
        <f t="shared" si="137"/>
        <v>0.12396389885322093</v>
      </c>
      <c r="P92" s="337">
        <f t="shared" si="137"/>
        <v>0.12314086391367784</v>
      </c>
      <c r="Q92" s="337">
        <f t="shared" si="137"/>
        <v>0.12675565191027516</v>
      </c>
      <c r="R92" s="337">
        <f t="shared" si="137"/>
        <v>0.12605188034622103</v>
      </c>
      <c r="S92" s="337">
        <f t="shared" si="137"/>
        <v>0.12269449743969396</v>
      </c>
      <c r="T92" s="337">
        <f t="shared" si="137"/>
        <v>0.12019059471457634</v>
      </c>
      <c r="U92" s="337">
        <f t="shared" si="137"/>
        <v>0.12486195048870012</v>
      </c>
      <c r="V92" s="337">
        <f t="shared" si="137"/>
        <v>0.12377875275143503</v>
      </c>
      <c r="W92" s="337">
        <f t="shared" si="137"/>
        <v>0.11411252699677321</v>
      </c>
      <c r="X92" s="337">
        <f t="shared" si="137"/>
        <v>0.11493650228403487</v>
      </c>
      <c r="Y92" s="337">
        <f t="shared" si="137"/>
        <v>0.11423511094065784</v>
      </c>
      <c r="Z92" s="337">
        <f t="shared" si="137"/>
        <v>0.11324637774526568</v>
      </c>
      <c r="AA92" s="337">
        <f t="shared" si="137"/>
        <v>0.11227126484047908</v>
      </c>
      <c r="AB92" s="337">
        <f t="shared" si="137"/>
        <v>0.11137202578976366</v>
      </c>
      <c r="AC92" s="337">
        <f t="shared" si="137"/>
        <v>0.110496572055336</v>
      </c>
      <c r="AD92" s="337">
        <f t="shared" si="137"/>
        <v>0.10961453761076219</v>
      </c>
      <c r="AE92" s="337">
        <f t="shared" ref="AE92:AL92" si="138">AE45/AE$49</f>
        <v>0.10872554553322818</v>
      </c>
      <c r="AF92" s="337">
        <f t="shared" si="138"/>
        <v>0.10784621550002048</v>
      </c>
      <c r="AG92" s="337">
        <f t="shared" si="138"/>
        <v>0.10693766231876076</v>
      </c>
      <c r="AH92" s="337">
        <f t="shared" si="138"/>
        <v>0.10602568783386994</v>
      </c>
      <c r="AI92" s="337">
        <f t="shared" si="138"/>
        <v>0.10509093781550581</v>
      </c>
      <c r="AJ92" s="337">
        <f t="shared" si="138"/>
        <v>0.10415816289772946</v>
      </c>
      <c r="AK92" s="337">
        <f t="shared" si="138"/>
        <v>0.10324543066952692</v>
      </c>
      <c r="AL92" s="337">
        <f t="shared" si="138"/>
        <v>0.10231577186677157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1.7430235434510798E-2</v>
      </c>
      <c r="N93" s="336">
        <f t="shared" si="139"/>
        <v>1.7242241243715855E-2</v>
      </c>
      <c r="O93" s="336">
        <f t="shared" si="139"/>
        <v>1.6377397185256503E-2</v>
      </c>
      <c r="P93" s="336">
        <f t="shared" si="139"/>
        <v>1.5819652140318174E-2</v>
      </c>
      <c r="Q93" s="336">
        <f t="shared" si="139"/>
        <v>1.6749414502379822E-2</v>
      </c>
      <c r="R93" s="336">
        <f t="shared" si="139"/>
        <v>1.6375076372981689E-2</v>
      </c>
      <c r="S93" s="336">
        <f t="shared" si="139"/>
        <v>1.6529438498752266E-2</v>
      </c>
      <c r="T93" s="336">
        <f t="shared" si="139"/>
        <v>1.5865561690152973E-2</v>
      </c>
      <c r="U93" s="336">
        <f t="shared" si="139"/>
        <v>1.5787838706181265E-2</v>
      </c>
      <c r="V93" s="336">
        <f t="shared" si="139"/>
        <v>1.4297275671941929E-2</v>
      </c>
      <c r="W93" s="336">
        <f t="shared" si="139"/>
        <v>1.3151780327072574E-2</v>
      </c>
      <c r="X93" s="336">
        <f t="shared" si="139"/>
        <v>1.1288867104946209E-2</v>
      </c>
      <c r="Y93" s="336">
        <f t="shared" si="139"/>
        <v>1.1255714699095155E-2</v>
      </c>
      <c r="Z93" s="336">
        <f t="shared" si="139"/>
        <v>1.126331252486884E-2</v>
      </c>
      <c r="AA93" s="336">
        <f t="shared" si="139"/>
        <v>1.1250757614365007E-2</v>
      </c>
      <c r="AB93" s="336">
        <f t="shared" si="139"/>
        <v>1.1206952841362295E-2</v>
      </c>
      <c r="AC93" s="336">
        <f t="shared" si="139"/>
        <v>1.1176382077401143E-2</v>
      </c>
      <c r="AD93" s="336">
        <f t="shared" si="139"/>
        <v>1.1140046972139772E-2</v>
      </c>
      <c r="AE93" s="336">
        <f t="shared" ref="AE93:AL93" si="140">AE46/AE$49</f>
        <v>1.111423917473711E-2</v>
      </c>
      <c r="AF93" s="336">
        <f t="shared" si="140"/>
        <v>1.1088806725051113E-2</v>
      </c>
      <c r="AG93" s="336">
        <f t="shared" si="140"/>
        <v>1.1061122568456335E-2</v>
      </c>
      <c r="AH93" s="336">
        <f t="shared" si="140"/>
        <v>1.1038625324003584E-2</v>
      </c>
      <c r="AI93" s="336">
        <f t="shared" si="140"/>
        <v>1.1017499067791115E-2</v>
      </c>
      <c r="AJ93" s="336">
        <f t="shared" si="140"/>
        <v>1.0994199546014145E-2</v>
      </c>
      <c r="AK93" s="336">
        <f t="shared" si="140"/>
        <v>1.0970260308963932E-2</v>
      </c>
      <c r="AL93" s="336">
        <f t="shared" si="140"/>
        <v>1.0950363111356077E-2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0.11461907714890306</v>
      </c>
      <c r="N94" s="336">
        <f t="shared" si="141"/>
        <v>0.10759991006867309</v>
      </c>
      <c r="O94" s="336">
        <f t="shared" si="141"/>
        <v>0.10758650166796442</v>
      </c>
      <c r="P94" s="336">
        <f t="shared" si="141"/>
        <v>0.10732121177335967</v>
      </c>
      <c r="Q94" s="336">
        <f t="shared" si="141"/>
        <v>0.11000623740789534</v>
      </c>
      <c r="R94" s="336">
        <f t="shared" si="141"/>
        <v>0.10967680397323935</v>
      </c>
      <c r="S94" s="336">
        <f t="shared" si="141"/>
        <v>0.10616505894094171</v>
      </c>
      <c r="T94" s="336">
        <f t="shared" si="141"/>
        <v>0.10432503302442338</v>
      </c>
      <c r="U94" s="336">
        <f t="shared" si="141"/>
        <v>0.10907411178251886</v>
      </c>
      <c r="V94" s="336">
        <f t="shared" si="141"/>
        <v>0.1094814770794931</v>
      </c>
      <c r="W94" s="336">
        <f t="shared" si="141"/>
        <v>0.10096074666970063</v>
      </c>
      <c r="X94" s="336">
        <f t="shared" si="141"/>
        <v>0.10364763517908866</v>
      </c>
      <c r="Y94" s="336">
        <f t="shared" si="141"/>
        <v>0.10297939624156269</v>
      </c>
      <c r="Z94" s="336">
        <f t="shared" si="141"/>
        <v>0.10198306522039682</v>
      </c>
      <c r="AA94" s="336">
        <f t="shared" si="141"/>
        <v>0.10102050722611407</v>
      </c>
      <c r="AB94" s="336">
        <f t="shared" si="141"/>
        <v>0.10016507294840135</v>
      </c>
      <c r="AC94" s="336">
        <f t="shared" si="141"/>
        <v>9.9320189977934861E-2</v>
      </c>
      <c r="AD94" s="336">
        <f t="shared" si="141"/>
        <v>9.8474490638622431E-2</v>
      </c>
      <c r="AE94" s="336">
        <f t="shared" ref="AE94:AL94" si="142">AE47/AE$49</f>
        <v>9.7611306358491065E-2</v>
      </c>
      <c r="AF94" s="336">
        <f t="shared" si="142"/>
        <v>9.675740877496937E-2</v>
      </c>
      <c r="AG94" s="336">
        <f t="shared" si="142"/>
        <v>9.5876539750304426E-2</v>
      </c>
      <c r="AH94" s="336">
        <f t="shared" si="142"/>
        <v>9.4987062509866368E-2</v>
      </c>
      <c r="AI94" s="336">
        <f t="shared" si="142"/>
        <v>9.4073438747714705E-2</v>
      </c>
      <c r="AJ94" s="336">
        <f t="shared" si="142"/>
        <v>9.3163963351715298E-2</v>
      </c>
      <c r="AK94" s="336">
        <f t="shared" si="142"/>
        <v>9.2275170360562986E-2</v>
      </c>
      <c r="AL94" s="336">
        <f t="shared" si="142"/>
        <v>9.1365408755415489E-2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Hertfordshire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Hertfordshire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Hertfordshire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Hertfordshire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Hertfordshire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Hertfordshire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Hertfordshire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Hertfordshire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Hertfordshire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Hertfordshire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Hertfordshire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Hertfordshire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Hertfordshire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12.808475846788141</v>
      </c>
      <c r="Y4" s="11">
        <f>'Occ T1'!D8-'Occ T1'!C8</f>
        <v>1.4410795294434564</v>
      </c>
      <c r="Z4" s="11">
        <f>'Occ T1'!E8-'Occ T1'!D8</f>
        <v>3.1754864836761101</v>
      </c>
      <c r="AA4" s="11">
        <f>'Occ T1'!F8-'Occ T1'!E8</f>
        <v>11.866488621099137</v>
      </c>
      <c r="AB4" s="11">
        <f>'Occ T1'!D8-'Occ T1'!B8</f>
        <v>14.249555376231598</v>
      </c>
      <c r="AC4" s="11">
        <f>'Occ T1'!F8-'Occ T1'!D8</f>
        <v>15.041975104775247</v>
      </c>
    </row>
    <row r="5" spans="1:29" x14ac:dyDescent="0.2">
      <c r="W5" s="10" t="str">
        <f>name!E5</f>
        <v>Professional occupations</v>
      </c>
      <c r="X5" s="11">
        <f>'Occ T1'!C9-'Occ T1'!B9</f>
        <v>24.538580264685322</v>
      </c>
      <c r="Y5" s="11">
        <f>'Occ T1'!D9-'Occ T1'!C9</f>
        <v>5.8493586126174648</v>
      </c>
      <c r="Z5" s="11">
        <f>'Occ T1'!E9-'Occ T1'!D9</f>
        <v>13.892845820004396</v>
      </c>
      <c r="AA5" s="11">
        <f>'Occ T1'!F9-'Occ T1'!E9</f>
        <v>20.873871013915902</v>
      </c>
      <c r="AB5" s="11">
        <f>'Occ T1'!D9-'Occ T1'!B9</f>
        <v>30.387938877302787</v>
      </c>
      <c r="AC5" s="11">
        <f>'Occ T1'!F9-'Occ T1'!D9</f>
        <v>34.766716833920299</v>
      </c>
    </row>
    <row r="6" spans="1:29" x14ac:dyDescent="0.2">
      <c r="W6" s="10" t="str">
        <f>name!E6</f>
        <v>Associate professional occupations</v>
      </c>
      <c r="X6" s="11">
        <f>'Occ T1'!C10-'Occ T1'!B10</f>
        <v>9.8573527635590636</v>
      </c>
      <c r="Y6" s="11">
        <f>'Occ T1'!D10-'Occ T1'!C10</f>
        <v>5.895180461084081</v>
      </c>
      <c r="Z6" s="11">
        <f>'Occ T1'!E10-'Occ T1'!D10</f>
        <v>-1.8435727342062904</v>
      </c>
      <c r="AA6" s="11">
        <f>'Occ T1'!F10-'Occ T1'!E10</f>
        <v>8.9452553986058803</v>
      </c>
      <c r="AB6" s="11">
        <f>'Occ T1'!D10-'Occ T1'!B10</f>
        <v>15.752533224643145</v>
      </c>
      <c r="AC6" s="11">
        <f>'Occ T1'!F10-'Occ T1'!D10</f>
        <v>7.1016826643995898</v>
      </c>
    </row>
    <row r="7" spans="1:29" x14ac:dyDescent="0.2">
      <c r="W7" s="10" t="str">
        <f>name!E7</f>
        <v>Administrative and secretarial occupations</v>
      </c>
      <c r="X7" s="11">
        <f>'Occ T1'!C11-'Occ T1'!B11</f>
        <v>0.95293976905848865</v>
      </c>
      <c r="Y7" s="11">
        <f>'Occ T1'!D11-'Occ T1'!C11</f>
        <v>0.39129498019164544</v>
      </c>
      <c r="Z7" s="11">
        <f>'Occ T1'!E11-'Occ T1'!D11</f>
        <v>-3.6585745758235362</v>
      </c>
      <c r="AA7" s="11">
        <f>'Occ T1'!F11-'Occ T1'!E11</f>
        <v>-7.066905495036238</v>
      </c>
      <c r="AB7" s="11">
        <f>'Occ T1'!D11-'Occ T1'!B11</f>
        <v>1.3442347492501341</v>
      </c>
      <c r="AC7" s="11">
        <f>'Occ T1'!F11-'Occ T1'!D11</f>
        <v>-10.725480070859774</v>
      </c>
    </row>
    <row r="8" spans="1:29" x14ac:dyDescent="0.2">
      <c r="W8" s="10" t="str">
        <f>name!E8</f>
        <v>Skilled trades occupations</v>
      </c>
      <c r="X8" s="11">
        <f>'Occ T1'!C12-'Occ T1'!B12</f>
        <v>-2.5598108635842891</v>
      </c>
      <c r="Y8" s="11">
        <f>'Occ T1'!D12-'Occ T1'!C12</f>
        <v>-4.5015027968738153</v>
      </c>
      <c r="Z8" s="11">
        <f>'Occ T1'!E12-'Occ T1'!D12</f>
        <v>3.0384014098700831</v>
      </c>
      <c r="AA8" s="11">
        <f>'Occ T1'!F12-'Occ T1'!E12</f>
        <v>-0.22121963905266284</v>
      </c>
      <c r="AB8" s="11">
        <f>'Occ T1'!D12-'Occ T1'!B12</f>
        <v>-7.0613136604581044</v>
      </c>
      <c r="AC8" s="11">
        <f>'Occ T1'!F12-'Occ T1'!D12</f>
        <v>2.8171817708174203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7.9101637371976423</v>
      </c>
      <c r="Y9" s="11">
        <f>'Occ T1'!D13-'Occ T1'!C13</f>
        <v>-1.2666568667198348</v>
      </c>
      <c r="Z9" s="11">
        <f>'Occ T1'!E13-'Occ T1'!D13</f>
        <v>4.0475654702719197</v>
      </c>
      <c r="AA9" s="11">
        <f>'Occ T1'!F13-'Occ T1'!E13</f>
        <v>6.0796850402015963</v>
      </c>
      <c r="AB9" s="11">
        <f>'Occ T1'!D13-'Occ T1'!B13</f>
        <v>6.6435068704778075</v>
      </c>
      <c r="AC9" s="11">
        <f>'Occ T1'!F13-'Occ T1'!D13</f>
        <v>10.127250510473516</v>
      </c>
    </row>
    <row r="10" spans="1:29" x14ac:dyDescent="0.2">
      <c r="W10" s="10" t="str">
        <f>name!E10</f>
        <v>Sales and customer service occupations</v>
      </c>
      <c r="X10" s="11">
        <f>'Occ T1'!C14-'Occ T1'!B14</f>
        <v>-1.6209049400786029</v>
      </c>
      <c r="Y10" s="11">
        <f>'Occ T1'!D14-'Occ T1'!C14</f>
        <v>-0.32061651412816161</v>
      </c>
      <c r="Z10" s="11">
        <f>'Occ T1'!E14-'Occ T1'!D14</f>
        <v>0.32135279244853621</v>
      </c>
      <c r="AA10" s="11">
        <f>'Occ T1'!F14-'Occ T1'!E14</f>
        <v>0.14033621986541789</v>
      </c>
      <c r="AB10" s="11">
        <f>'Occ T1'!D14-'Occ T1'!B14</f>
        <v>-1.9415214542067645</v>
      </c>
      <c r="AC10" s="11">
        <f>'Occ T1'!F14-'Occ T1'!D14</f>
        <v>0.46168901231395409</v>
      </c>
    </row>
    <row r="11" spans="1:29" x14ac:dyDescent="0.2">
      <c r="W11" s="10" t="str">
        <f>name!E11</f>
        <v>Process, plant and machine operatives</v>
      </c>
      <c r="X11" s="11">
        <f>'Occ T1'!C15-'Occ T1'!B15</f>
        <v>4.7456980938429396</v>
      </c>
      <c r="Y11" s="11">
        <f>'Occ T1'!D15-'Occ T1'!C15</f>
        <v>-4.497772466128886</v>
      </c>
      <c r="Z11" s="11">
        <f>'Occ T1'!E15-'Occ T1'!D15</f>
        <v>6.2431617990901458</v>
      </c>
      <c r="AA11" s="11">
        <f>'Occ T1'!F15-'Occ T1'!E15</f>
        <v>1.1079057827041652</v>
      </c>
      <c r="AB11" s="11">
        <f>'Occ T1'!D15-'Occ T1'!B15</f>
        <v>0.24792562771405358</v>
      </c>
      <c r="AC11" s="11">
        <f>'Occ T1'!F15-'Occ T1'!D15</f>
        <v>7.351067581794311</v>
      </c>
    </row>
    <row r="12" spans="1:29" x14ac:dyDescent="0.2">
      <c r="W12" s="10" t="str">
        <f>name!E12</f>
        <v>Elementary occupations</v>
      </c>
      <c r="X12" s="11">
        <f>'Occ T1'!C16-'Occ T1'!B16</f>
        <v>6.2585053285308589</v>
      </c>
      <c r="Y12" s="11">
        <f>'Occ T1'!D16-'Occ T1'!C16</f>
        <v>-7.6263649394856543</v>
      </c>
      <c r="Z12" s="11">
        <f>'Occ T1'!E16-'Occ T1'!D16</f>
        <v>0.91033353466899314</v>
      </c>
      <c r="AA12" s="11">
        <f>'Occ T1'!F16-'Occ T1'!E16</f>
        <v>-2.8684169423035542</v>
      </c>
      <c r="AB12" s="11">
        <f>'Occ T1'!D16-'Occ T1'!B16</f>
        <v>-1.3678596109547954</v>
      </c>
      <c r="AC12" s="11">
        <f>'Occ T1'!F16-'Occ T1'!D16</f>
        <v>-1.958083407634561</v>
      </c>
    </row>
    <row r="14" spans="1:29" x14ac:dyDescent="0.2">
      <c r="W14" s="10" t="str">
        <f>name!E3</f>
        <v>All occupations</v>
      </c>
      <c r="X14" s="11">
        <f>'Occ T1'!C18-'Occ T1'!B18</f>
        <v>62.890999999999508</v>
      </c>
      <c r="Y14" s="11">
        <f>'Occ T1'!D18-'Occ T1'!C18</f>
        <v>-4.6359999999997399</v>
      </c>
      <c r="Z14" s="11">
        <f>'Occ T1'!E18-'Occ T1'!D18</f>
        <v>26.127000000000407</v>
      </c>
      <c r="AA14" s="11">
        <f>'Occ T1'!F18-'Occ T1'!E18</f>
        <v>38.85699999999963</v>
      </c>
      <c r="AB14" s="11">
        <f>'Occ T1'!D18-'Occ T1'!B18</f>
        <v>58.254999999999768</v>
      </c>
      <c r="AC14" s="11">
        <f>'Occ T1'!F18-'Occ T1'!D18</f>
        <v>64.984000000000037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30</v>
      </c>
      <c r="Y18">
        <f>MAX(X18,(X19*-1))</f>
        <v>30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-30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Hertfordshire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15.041975104775247</v>
      </c>
      <c r="O3" s="11">
        <f>'Occ T1'!AB64</f>
        <v>8.7233428415181677</v>
      </c>
      <c r="P3" s="11">
        <f>'Occ T1'!Q64</f>
        <v>6.3186322632571219</v>
      </c>
    </row>
    <row r="4" spans="1:16" x14ac:dyDescent="0.2">
      <c r="M4" s="10" t="str">
        <f>name!E5</f>
        <v>Professional occupations</v>
      </c>
      <c r="N4" s="11">
        <f>'Occ T1'!F65</f>
        <v>34.766716833920299</v>
      </c>
      <c r="O4" s="11">
        <f>'Occ T1'!AB65</f>
        <v>17.644196972940989</v>
      </c>
      <c r="P4" s="11">
        <f>'Occ T1'!Q65</f>
        <v>17.122519860979139</v>
      </c>
    </row>
    <row r="5" spans="1:16" x14ac:dyDescent="0.2">
      <c r="M5" s="10" t="str">
        <f>name!E6</f>
        <v>Associate professional occupations</v>
      </c>
      <c r="N5" s="11">
        <f>'Occ T1'!F66</f>
        <v>7.1016826643995898</v>
      </c>
      <c r="O5" s="11">
        <f>'Occ T1'!AB66</f>
        <v>7.2427992693226457</v>
      </c>
      <c r="P5" s="11">
        <f>'Occ T1'!Q66</f>
        <v>-0.14111660492309852</v>
      </c>
    </row>
    <row r="6" spans="1:16" x14ac:dyDescent="0.2">
      <c r="M6" s="10" t="str">
        <f>name!E7</f>
        <v>Administrative and secretarial occupations</v>
      </c>
      <c r="N6" s="11">
        <f>'Occ T1'!F67</f>
        <v>-10.725480070859774</v>
      </c>
      <c r="O6" s="11">
        <f>'Occ T1'!AB67</f>
        <v>-11.983052194147163</v>
      </c>
      <c r="P6" s="11">
        <f>'Occ T1'!Q67</f>
        <v>1.2575721232873427</v>
      </c>
    </row>
    <row r="7" spans="1:16" x14ac:dyDescent="0.2">
      <c r="M7" s="10" t="str">
        <f>name!E8</f>
        <v>Skilled trades occupations</v>
      </c>
      <c r="N7" s="11">
        <f>'Occ T1'!F68</f>
        <v>2.8171817708174203</v>
      </c>
      <c r="O7" s="11">
        <f>'Occ T1'!AB68</f>
        <v>2.6895653131817809</v>
      </c>
      <c r="P7" s="11">
        <f>'Occ T1'!Q68</f>
        <v>0.12761645763569618</v>
      </c>
    </row>
    <row r="8" spans="1:16" x14ac:dyDescent="0.2">
      <c r="M8" s="10" t="str">
        <f>name!E9</f>
        <v>Caring, leisure and other service occupations</v>
      </c>
      <c r="N8" s="11">
        <f>'Occ T1'!F69</f>
        <v>10.127250510473516</v>
      </c>
      <c r="O8" s="11">
        <f>'Occ T1'!AB69</f>
        <v>6.5978376024351633</v>
      </c>
      <c r="P8" s="11">
        <f>'Occ T1'!Q69</f>
        <v>3.5294129080383581</v>
      </c>
    </row>
    <row r="9" spans="1:16" x14ac:dyDescent="0.2">
      <c r="M9" s="10" t="str">
        <f>name!E10</f>
        <v>Sales and customer service occupations</v>
      </c>
      <c r="N9" s="11">
        <f>'Occ T1'!F70</f>
        <v>0.46168901231395409</v>
      </c>
      <c r="O9" s="11">
        <f>'Occ T1'!AB70</f>
        <v>-0.8895052505111849</v>
      </c>
      <c r="P9" s="11">
        <f>'Occ T1'!Q70</f>
        <v>1.3511942628252065</v>
      </c>
    </row>
    <row r="10" spans="1:16" x14ac:dyDescent="0.2">
      <c r="M10" s="10" t="str">
        <f>name!E11</f>
        <v>Process, plant and machine operatives</v>
      </c>
      <c r="N10" s="11">
        <f>'Occ T1'!F71</f>
        <v>7.351067581794311</v>
      </c>
      <c r="O10" s="11">
        <f>'Occ T1'!AB71</f>
        <v>2.2601445748271241</v>
      </c>
      <c r="P10" s="11">
        <f>'Occ T1'!Q71</f>
        <v>5.090923006967131</v>
      </c>
    </row>
    <row r="11" spans="1:16" x14ac:dyDescent="0.2">
      <c r="M11" s="10" t="str">
        <f>name!E12</f>
        <v>Elementary occupations</v>
      </c>
      <c r="N11" s="11">
        <f>'Occ T1'!F72</f>
        <v>-1.958083407634561</v>
      </c>
      <c r="O11" s="11">
        <f>'Occ T1'!AB72</f>
        <v>-3.1084540201716635</v>
      </c>
      <c r="P11" s="11">
        <f>'Occ T1'!Q72</f>
        <v>1.1503706125370954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64.984000000000037</v>
      </c>
      <c r="O13" s="11">
        <f>'Occ T1'!AB74</f>
        <v>29.176875109395837</v>
      </c>
      <c r="P13" s="11">
        <f>'Occ T1'!Q74</f>
        <v>35.807124890603916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Hertfordshire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2.5013309096301271</v>
      </c>
      <c r="O3" s="11">
        <f>'Occ T5'!H44</f>
        <v>3.8705419799109038</v>
      </c>
      <c r="P3" s="11">
        <f>'Occ T5'!G44</f>
        <v>8.6701022152341807</v>
      </c>
    </row>
    <row r="4" spans="1:16" x14ac:dyDescent="0.2">
      <c r="M4" s="10" t="str">
        <f>name!E5</f>
        <v>Professional occupations</v>
      </c>
      <c r="N4" s="11">
        <f>'Occ T5'!I45</f>
        <v>0.38565950346031386</v>
      </c>
      <c r="O4" s="11">
        <f>'Occ T5'!H45</f>
        <v>8.3379429924678519</v>
      </c>
      <c r="P4" s="11">
        <f>'Occ T5'!G45</f>
        <v>26.043114337992094</v>
      </c>
    </row>
    <row r="5" spans="1:16" x14ac:dyDescent="0.2">
      <c r="M5" s="10" t="str">
        <f>name!E6</f>
        <v>Associate professional occupations</v>
      </c>
      <c r="N5" s="11">
        <f>'Occ T5'!I46</f>
        <v>0.65895929925548558</v>
      </c>
      <c r="O5" s="11">
        <f>'Occ T5'!H46</f>
        <v>1.6105222745537766</v>
      </c>
      <c r="P5" s="11">
        <f>'Occ T5'!G46</f>
        <v>4.8322010905902744</v>
      </c>
    </row>
    <row r="6" spans="1:16" x14ac:dyDescent="0.2">
      <c r="M6" s="10" t="str">
        <f>name!E7</f>
        <v>Administrative and secretarial occupations</v>
      </c>
      <c r="N6" s="11">
        <f>'Occ T5'!I47</f>
        <v>-5.145161021871747E-2</v>
      </c>
      <c r="O6" s="11">
        <f>'Occ T5'!H47</f>
        <v>-4.2750895640994244</v>
      </c>
      <c r="P6" s="11">
        <f>'Occ T5'!G47</f>
        <v>-6.3989388965417646</v>
      </c>
    </row>
    <row r="7" spans="1:16" x14ac:dyDescent="0.2">
      <c r="M7" s="10" t="str">
        <f>name!E8</f>
        <v>Skilled trades occupations</v>
      </c>
      <c r="N7" s="11">
        <f>'Occ T5'!I48</f>
        <v>4.7997819201033955</v>
      </c>
      <c r="O7" s="11">
        <f>'Occ T5'!H48</f>
        <v>1.4818057911358808</v>
      </c>
      <c r="P7" s="11">
        <f>'Occ T5'!G48</f>
        <v>-3.4644059404218517</v>
      </c>
    </row>
    <row r="8" spans="1:16" x14ac:dyDescent="0.2">
      <c r="M8" s="10" t="str">
        <f>name!E9</f>
        <v>Caring, leisure and other service occupations</v>
      </c>
      <c r="N8" s="11">
        <f>'Occ T5'!I49</f>
        <v>1.9928568566806693</v>
      </c>
      <c r="O8" s="11">
        <f>'Occ T5'!H49</f>
        <v>2.1930360649345495</v>
      </c>
      <c r="P8" s="11">
        <f>'Occ T5'!G49</f>
        <v>5.9413575888582635</v>
      </c>
    </row>
    <row r="9" spans="1:16" x14ac:dyDescent="0.2">
      <c r="M9" s="10" t="str">
        <f>name!E10</f>
        <v>Sales and customer service occupations</v>
      </c>
      <c r="N9" s="11">
        <f>'Occ T5'!I50</f>
        <v>-0.3954789621816226</v>
      </c>
      <c r="O9" s="11">
        <f>'Occ T5'!H50</f>
        <v>0.44892629783625182</v>
      </c>
      <c r="P9" s="11">
        <f>'Occ T5'!G50</f>
        <v>0.40824167665932265</v>
      </c>
    </row>
    <row r="10" spans="1:16" x14ac:dyDescent="0.2">
      <c r="M10" s="10" t="str">
        <f>name!E11</f>
        <v>Process, plant and machine operatives</v>
      </c>
      <c r="N10" s="11">
        <f>'Occ T5'!I51</f>
        <v>2.7910777739020727</v>
      </c>
      <c r="O10" s="11">
        <f>'Occ T5'!H51</f>
        <v>2.264615228111472</v>
      </c>
      <c r="P10" s="11">
        <f>'Occ T5'!G51</f>
        <v>2.2953745797806988</v>
      </c>
    </row>
    <row r="11" spans="1:16" x14ac:dyDescent="0.2">
      <c r="M11" s="10" t="str">
        <f>name!E12</f>
        <v>Elementary occupations</v>
      </c>
      <c r="N11" s="11">
        <f>'Occ T5'!I52</f>
        <v>1.995393487720782</v>
      </c>
      <c r="O11" s="11">
        <f>'Occ T5'!H52</f>
        <v>-4.1323539534467955</v>
      </c>
      <c r="P11" s="11">
        <f>'Occ T5'!G52</f>
        <v>0.17887705809136634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14.678129178352506</v>
      </c>
      <c r="O13" s="11">
        <f>'Occ T5'!H54</f>
        <v>11.799947111404464</v>
      </c>
      <c r="P13" s="11">
        <f>'Occ T5'!G54</f>
        <v>38.505923710242541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0.41178791887717114</v>
      </c>
      <c r="O18" s="11">
        <f>'Occ T5'!AN44</f>
        <v>2.5523171916049314</v>
      </c>
      <c r="P18" s="11">
        <f>'Occ T5'!AM44</f>
        <v>5.7592377310360376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0.76512452500184569</v>
      </c>
      <c r="O19" s="11">
        <f>'Occ T5'!AN45</f>
        <v>4.8620452927620832</v>
      </c>
      <c r="P19" s="11">
        <f>'Occ T5'!AM45</f>
        <v>12.01702715517704</v>
      </c>
    </row>
    <row r="20" spans="13:16" x14ac:dyDescent="0.2">
      <c r="M20" s="10" t="str">
        <f t="shared" si="0"/>
        <v>Associate professional occupations</v>
      </c>
      <c r="N20" s="11">
        <f>'Occ T5'!AO46</f>
        <v>0.61118619916865669</v>
      </c>
      <c r="O20" s="11">
        <f>'Occ T5'!AN46</f>
        <v>2.0487416936083243</v>
      </c>
      <c r="P20" s="11">
        <f>'Occ T5'!AM46</f>
        <v>4.5828713765456612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-0.59275777669350038</v>
      </c>
      <c r="O21" s="11">
        <f>'Occ T5'!AN47</f>
        <v>-3.878994671728961</v>
      </c>
      <c r="P21" s="11">
        <f>'Occ T5'!AM47</f>
        <v>-7.5112997457247772</v>
      </c>
    </row>
    <row r="22" spans="13:16" x14ac:dyDescent="0.2">
      <c r="M22" s="10" t="str">
        <f t="shared" si="0"/>
        <v>Skilled trades occupations</v>
      </c>
      <c r="N22" s="11">
        <f>'Occ T5'!AO48</f>
        <v>1.1280116528690378</v>
      </c>
      <c r="O22" s="11">
        <f>'Occ T5'!AN48</f>
        <v>0.67201888383915831</v>
      </c>
      <c r="P22" s="11">
        <f>'Occ T5'!AM48</f>
        <v>0.88953477647358303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1.4758800402408419</v>
      </c>
      <c r="O23" s="11">
        <f>'Occ T5'!AN49</f>
        <v>1.3390860584543383</v>
      </c>
      <c r="P23" s="11">
        <f>'Occ T5'!AM49</f>
        <v>3.7828715037399583</v>
      </c>
    </row>
    <row r="24" spans="13:16" x14ac:dyDescent="0.2">
      <c r="M24" s="10" t="str">
        <f t="shared" si="0"/>
        <v>Sales and customer service occupations</v>
      </c>
      <c r="N24" s="11">
        <f>'Occ T5'!AO50</f>
        <v>-0.24880245204177864</v>
      </c>
      <c r="O24" s="11">
        <f>'Occ T5'!AN50</f>
        <v>-3.8612132801429055E-2</v>
      </c>
      <c r="P24" s="11">
        <f>'Occ T5'!AM50</f>
        <v>-0.60209066566798874</v>
      </c>
    </row>
    <row r="25" spans="13:16" x14ac:dyDescent="0.2">
      <c r="M25" s="10" t="str">
        <f t="shared" si="0"/>
        <v>Process, plant and machine operatives</v>
      </c>
      <c r="N25" s="11">
        <f>'Occ T5'!AO51</f>
        <v>0.51381578816756712</v>
      </c>
      <c r="O25" s="11">
        <f>'Occ T5'!AN51</f>
        <v>1.2237026210409356</v>
      </c>
      <c r="P25" s="11">
        <f>'Occ T5'!AM51</f>
        <v>0.52262616561861952</v>
      </c>
    </row>
    <row r="26" spans="13:16" x14ac:dyDescent="0.2">
      <c r="M26" s="10" t="str">
        <f t="shared" si="0"/>
        <v>Elementary occupations</v>
      </c>
      <c r="N26" s="11">
        <f>'Occ T5'!AO52</f>
        <v>5.5933477246378316E-2</v>
      </c>
      <c r="O26" s="11">
        <f>'Occ T5'!AN52</f>
        <v>-4.2299639766622654</v>
      </c>
      <c r="P26" s="11">
        <f>'Occ T5'!AM52</f>
        <v>1.0655764792442248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4.120179372836219</v>
      </c>
      <c r="O28" s="11">
        <f>'Occ T5'!AN54</f>
        <v>4.5503409601171256</v>
      </c>
      <c r="P28" s="11">
        <f>'Occ T5'!AM54</f>
        <v>20.50635477644235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2.0895429907529586</v>
      </c>
      <c r="O33" s="11">
        <f>'Occ T5'!X44</f>
        <v>1.3182247883059874</v>
      </c>
      <c r="P33" s="11">
        <f>'Occ T5'!W44</f>
        <v>2.910864484198143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-0.3794650215415345</v>
      </c>
      <c r="O34" s="11">
        <f>'Occ T5'!X45</f>
        <v>3.4758976997057793</v>
      </c>
      <c r="P34" s="11">
        <f>'Occ T5'!W45</f>
        <v>14.026087182814962</v>
      </c>
    </row>
    <row r="35" spans="1:16" x14ac:dyDescent="0.2">
      <c r="M35" s="10" t="str">
        <f t="shared" si="1"/>
        <v>Associate professional occupations</v>
      </c>
      <c r="N35" s="11">
        <f>'Occ T5'!Y46</f>
        <v>4.7773100086824449E-2</v>
      </c>
      <c r="O35" s="11">
        <f>'Occ T5'!X46</f>
        <v>-0.43821941905454764</v>
      </c>
      <c r="P35" s="11">
        <f>'Occ T5'!W46</f>
        <v>0.24932971404462734</v>
      </c>
    </row>
    <row r="36" spans="1:16" x14ac:dyDescent="0.2">
      <c r="M36" s="10" t="str">
        <f t="shared" si="1"/>
        <v>Administrative and secretarial occupations</v>
      </c>
      <c r="N36" s="11">
        <f>'Occ T5'!Y47</f>
        <v>0.54130616647478402</v>
      </c>
      <c r="O36" s="11">
        <f>'Occ T5'!X47</f>
        <v>-0.39609489237047946</v>
      </c>
      <c r="P36" s="11">
        <f>'Occ T5'!W47</f>
        <v>1.112360849183025</v>
      </c>
    </row>
    <row r="37" spans="1:16" x14ac:dyDescent="0.2">
      <c r="M37" s="10" t="str">
        <f t="shared" si="1"/>
        <v>Skilled trades occupations</v>
      </c>
      <c r="N37" s="11">
        <f>'Occ T5'!Y48</f>
        <v>3.6717702672343471</v>
      </c>
      <c r="O37" s="11">
        <f>'Occ T5'!X48</f>
        <v>0.80978690729672698</v>
      </c>
      <c r="P37" s="11">
        <f>'Occ T5'!W48</f>
        <v>-4.3539407168954121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0.51697681643982818</v>
      </c>
      <c r="O38" s="11">
        <f>'Occ T5'!X49</f>
        <v>0.85395000648021924</v>
      </c>
      <c r="P38" s="11">
        <f>'Occ T5'!W49</f>
        <v>2.158486085118299</v>
      </c>
    </row>
    <row r="39" spans="1:16" x14ac:dyDescent="0.2">
      <c r="M39" s="10" t="str">
        <f t="shared" si="1"/>
        <v>Sales and customer service occupations</v>
      </c>
      <c r="N39" s="11">
        <f>'Occ T5'!Y50</f>
        <v>-0.14667651013984218</v>
      </c>
      <c r="O39" s="11">
        <f>'Occ T5'!X50</f>
        <v>0.48753843063769509</v>
      </c>
      <c r="P39" s="11">
        <f>'Occ T5'!W50</f>
        <v>1.0103323423273185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Hertfordshire</v>
      </c>
      <c r="M40" s="10" t="str">
        <f t="shared" si="1"/>
        <v>Process, plant and machine operatives</v>
      </c>
      <c r="N40" s="11">
        <f>'Occ T5'!Y51</f>
        <v>2.2772619857345058</v>
      </c>
      <c r="O40" s="11">
        <f>'Occ T5'!X51</f>
        <v>1.0409126070705428</v>
      </c>
      <c r="P40" s="11">
        <f>'Occ T5'!W51</f>
        <v>1.7727484141621019</v>
      </c>
    </row>
    <row r="41" spans="1:16" x14ac:dyDescent="0.2">
      <c r="M41" s="10" t="str">
        <f t="shared" si="1"/>
        <v>Elementary occupations</v>
      </c>
      <c r="N41" s="11">
        <f>'Occ T5'!Y52</f>
        <v>1.9394600104743995</v>
      </c>
      <c r="O41" s="11">
        <f>'Occ T5'!X52</f>
        <v>9.7610023215466413E-2</v>
      </c>
      <c r="P41" s="11">
        <f>'Occ T5'!W52</f>
        <v>-0.88669942115284783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10.557949805516245</v>
      </c>
      <c r="O43" s="11">
        <f>'Occ T5'!X54</f>
        <v>7.2496061512873951</v>
      </c>
      <c r="P43" s="11">
        <f>'Occ T5'!W54</f>
        <v>17.999568933800163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Hertfordshire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Hertfordshire, Hertfordshire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8.4303082142129302</v>
      </c>
      <c r="C5" s="11">
        <f>HLOOKUP(C$3,'Qual F1'!$M$4:$BW$14,11,FALSE)</f>
        <v>10.805316251542548</v>
      </c>
      <c r="D5" s="11">
        <f>HLOOKUP(D$3,'Qual F1'!$M$4:$BW$14,11,FALSE)</f>
        <v>10.638103886361312</v>
      </c>
      <c r="E5" s="11">
        <f>HLOOKUP(E$3,'Qual F1'!$M$4:$BW$14,11,FALSE)</f>
        <v>13.538998163520604</v>
      </c>
      <c r="F5" s="11">
        <f>HLOOKUP(F$3,'Qual F1'!$M$4:$BW$14,11,FALSE)</f>
        <v>17.490438738846613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54.409557495255584</v>
      </c>
      <c r="C6" s="11">
        <f>HLOOKUP(C$3,'Qual F1'!$M$4:$BW$14,10,FALSE)</f>
        <v>72.420044104242024</v>
      </c>
      <c r="D6" s="11">
        <f>HLOOKUP(D$3,'Qual F1'!$M$4:$BW$14,10,FALSE)</f>
        <v>72.264627238430506</v>
      </c>
      <c r="E6" s="11">
        <f>HLOOKUP(E$3,'Qual F1'!$M$4:$BW$14,10,FALSE)</f>
        <v>92.856645861000914</v>
      </c>
      <c r="F6" s="11">
        <f>HLOOKUP(F$3,'Qual F1'!$M$4:$BW$14,10,FALSE)</f>
        <v>121.69680506793905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120.61443237205388</v>
      </c>
      <c r="C7" s="11">
        <f>HLOOKUP(C$3,'Qual F1'!$M$4:$BW$14,9,FALSE)</f>
        <v>138.76015728984501</v>
      </c>
      <c r="D7" s="11">
        <f>HLOOKUP(D$3,'Qual F1'!$M$4:$BW$14,9,FALSE)</f>
        <v>155.24004085563183</v>
      </c>
      <c r="E7" s="11">
        <f>HLOOKUP(E$3,'Qual F1'!$M$4:$BW$14,9,FALSE)</f>
        <v>161.75606870623278</v>
      </c>
      <c r="F7" s="11">
        <f>HLOOKUP(F$3,'Qual F1'!$M$4:$BW$14,9,FALSE)</f>
        <v>192.65750177673326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32.266946914692596</v>
      </c>
      <c r="C8" s="11">
        <f>HLOOKUP(C$3,'Qual F1'!$M$4:$BW$14,8,FALSE)</f>
        <v>35.015548944210742</v>
      </c>
      <c r="D8" s="11">
        <f>HLOOKUP(D$3,'Qual F1'!$M$4:$BW$14,8,FALSE)</f>
        <v>39.958694823502363</v>
      </c>
      <c r="E8" s="11">
        <f>HLOOKUP(E$3,'Qual F1'!$M$4:$BW$14,8,FALSE)</f>
        <v>39.518697614408119</v>
      </c>
      <c r="F8" s="11">
        <f>HLOOKUP(F$3,'Qual F1'!$M$4:$BW$14,8,FALSE)</f>
        <v>46.780302569939948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33.475989141495809</v>
      </c>
      <c r="C9" s="11">
        <f>HLOOKUP(C$3,'Qual F1'!$M$4:$BW$14,7,FALSE)</f>
        <v>37.224650624395501</v>
      </c>
      <c r="D9" s="11">
        <f>HLOOKUP(D$3,'Qual F1'!$M$4:$BW$14,7,FALSE)</f>
        <v>42.247177621798023</v>
      </c>
      <c r="E9" s="11">
        <f>HLOOKUP(E$3,'Qual F1'!$M$4:$BW$14,7,FALSE)</f>
        <v>43.132887494848745</v>
      </c>
      <c r="F9" s="11">
        <f>HLOOKUP(F$3,'Qual F1'!$M$4:$BW$14,7,FALSE)</f>
        <v>51.388419745887788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134.09108563885025</v>
      </c>
      <c r="C10" s="11">
        <f>HLOOKUP(C$3,'Qual F1'!$M$4:$BW$14,6,FALSE)</f>
        <v>140.70788835520293</v>
      </c>
      <c r="D10" s="11">
        <f>HLOOKUP(D$3,'Qual F1'!$M$4:$BW$14,6,FALSE)</f>
        <v>135.83592346582847</v>
      </c>
      <c r="E10" s="11">
        <f>HLOOKUP(E$3,'Qual F1'!$M$4:$BW$14,6,FALSE)</f>
        <v>145.95644037478553</v>
      </c>
      <c r="F10" s="11">
        <f>HLOOKUP(F$3,'Qual F1'!$M$4:$BW$14,6,FALSE)</f>
        <v>152.72006508520406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145.1819817713708</v>
      </c>
      <c r="C11" s="11">
        <f>HLOOKUP(C$3,'Qual F1'!$M$4:$BW$14,5,FALSE)</f>
        <v>150.86391342153013</v>
      </c>
      <c r="D11" s="11">
        <f>HLOOKUP(D$3,'Qual F1'!$M$4:$BW$14,5,FALSE)</f>
        <v>147.76614250950806</v>
      </c>
      <c r="E11" s="11">
        <f>HLOOKUP(E$3,'Qual F1'!$M$4:$BW$14,5,FALSE)</f>
        <v>144.10050696427822</v>
      </c>
      <c r="F11" s="11">
        <f>HLOOKUP(F$3,'Qual F1'!$M$4:$BW$14,5,FALSE)</f>
        <v>127.89097838967193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106.90011953877504</v>
      </c>
      <c r="C12" s="11">
        <f>HLOOKUP(C$3,'Qual F1'!$M$4:$BW$14,4,FALSE)</f>
        <v>111.37093820867186</v>
      </c>
      <c r="D12" s="11">
        <f>HLOOKUP(D$3,'Qual F1'!$M$4:$BW$14,4,FALSE)</f>
        <v>98.848471835464366</v>
      </c>
      <c r="E12" s="11">
        <f>HLOOKUP(E$3,'Qual F1'!$M$4:$BW$14,4,FALSE)</f>
        <v>92.53617754440738</v>
      </c>
      <c r="F12" s="11">
        <f>HLOOKUP(F$3,'Qual F1'!$M$4:$BW$14,4,FALSE)</f>
        <v>68.25974460555598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35.979578913293615</v>
      </c>
      <c r="C13" s="11">
        <f>HLOOKUP(C$3,'Qual F1'!$M$4:$BW$14,3,FALSE)</f>
        <v>37.072542800358704</v>
      </c>
      <c r="D13" s="11">
        <f>HLOOKUP(D$3,'Qual F1'!$M$4:$BW$14,3,FALSE)</f>
        <v>26.805817763474725</v>
      </c>
      <c r="E13" s="11">
        <f>HLOOKUP(E$3,'Qual F1'!$M$4:$BW$14,3,FALSE)</f>
        <v>22.335577276518151</v>
      </c>
      <c r="F13" s="11">
        <f>HLOOKUP(F$3,'Qual F1'!$M$4:$BW$14,3,FALSE)</f>
        <v>15.704744020220701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671.35000000000048</v>
      </c>
      <c r="C15" s="11">
        <f t="shared" ref="C15:F15" si="0">SUM(C5:C13)</f>
        <v>734.24099999999953</v>
      </c>
      <c r="D15" s="11">
        <f t="shared" si="0"/>
        <v>729.60499999999968</v>
      </c>
      <c r="E15" s="11">
        <f t="shared" si="0"/>
        <v>755.73200000000043</v>
      </c>
      <c r="F15" s="11">
        <f t="shared" si="0"/>
        <v>794.58899999999926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1.2557247656532247</v>
      </c>
      <c r="C19" s="18">
        <f t="shared" si="1"/>
        <v>1.471630738618867</v>
      </c>
      <c r="D19" s="18">
        <f t="shared" si="1"/>
        <v>1.4580634571256115</v>
      </c>
      <c r="E19" s="18">
        <f t="shared" si="1"/>
        <v>1.7915078577485932</v>
      </c>
      <c r="F19" s="18">
        <f t="shared" si="1"/>
        <v>2.2011931626094281</v>
      </c>
      <c r="G19" s="11"/>
    </row>
    <row r="20" spans="1:7" x14ac:dyDescent="0.2">
      <c r="A20" t="str">
        <f>$A6</f>
        <v>RQF7 Other higher degree</v>
      </c>
      <c r="B20" s="18">
        <f t="shared" si="1"/>
        <v>8.1044995151940924</v>
      </c>
      <c r="C20" s="18">
        <f t="shared" si="1"/>
        <v>9.8632525429991063</v>
      </c>
      <c r="D20" s="18">
        <f t="shared" si="1"/>
        <v>9.9046233562585968</v>
      </c>
      <c r="E20" s="18">
        <f t="shared" si="1"/>
        <v>12.286980816083064</v>
      </c>
      <c r="F20" s="18">
        <f t="shared" si="1"/>
        <v>15.315692146246571</v>
      </c>
      <c r="G20" s="11"/>
    </row>
    <row r="21" spans="1:7" x14ac:dyDescent="0.2">
      <c r="A21" t="str">
        <f>$A7</f>
        <v>RQF6 First degree</v>
      </c>
      <c r="B21" s="18">
        <f t="shared" si="1"/>
        <v>17.965954028756059</v>
      </c>
      <c r="C21" s="18">
        <f t="shared" si="1"/>
        <v>18.898448505306174</v>
      </c>
      <c r="D21" s="18">
        <f t="shared" si="1"/>
        <v>21.277272065793397</v>
      </c>
      <c r="E21" s="18">
        <f t="shared" si="1"/>
        <v>21.403893007869549</v>
      </c>
      <c r="F21" s="18">
        <f t="shared" si="1"/>
        <v>24.246182841284416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4.8062779347125311</v>
      </c>
      <c r="C22" s="18">
        <f t="shared" si="3"/>
        <v>4.7689449300993498</v>
      </c>
      <c r="D22" s="18">
        <f t="shared" si="3"/>
        <v>5.4767572622860836</v>
      </c>
      <c r="E22" s="18">
        <f t="shared" si="3"/>
        <v>5.2291946899705319</v>
      </c>
      <c r="F22" s="18">
        <f t="shared" si="3"/>
        <v>5.8873584419039267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4.9863691280994686</v>
      </c>
      <c r="C23" s="18">
        <f t="shared" si="4"/>
        <v>5.0698136748554656</v>
      </c>
      <c r="D23" s="18">
        <f t="shared" si="4"/>
        <v>5.79041777698865</v>
      </c>
      <c r="E23" s="18">
        <f t="shared" si="4"/>
        <v>5.70743166821687</v>
      </c>
      <c r="F23" s="18">
        <f t="shared" si="4"/>
        <v>6.4672956391150436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19.973350061644471</v>
      </c>
      <c r="C24" s="18">
        <f t="shared" si="5"/>
        <v>19.163719862443397</v>
      </c>
      <c r="D24" s="18">
        <f t="shared" si="5"/>
        <v>18.617734728493986</v>
      </c>
      <c r="E24" s="18">
        <f t="shared" si="5"/>
        <v>19.313253954415778</v>
      </c>
      <c r="F24" s="18">
        <f t="shared" si="5"/>
        <v>19.220007461115646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21.625378978382468</v>
      </c>
      <c r="C25" s="18">
        <f t="shared" si="6"/>
        <v>20.546920346525219</v>
      </c>
      <c r="D25" s="18">
        <f t="shared" si="6"/>
        <v>20.252896088912237</v>
      </c>
      <c r="E25" s="18">
        <f t="shared" si="6"/>
        <v>19.067673059269445</v>
      </c>
      <c r="F25" s="18">
        <f t="shared" si="6"/>
        <v>16.09523645427662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15.923157747639079</v>
      </c>
      <c r="C26" s="18">
        <f>C12/C$15*100</f>
        <v>15.168172059129351</v>
      </c>
      <c r="D26" s="18">
        <f t="shared" si="7"/>
        <v>13.548217437581215</v>
      </c>
      <c r="E26" s="18">
        <f t="shared" si="7"/>
        <v>12.24457579464775</v>
      </c>
      <c r="F26" s="18">
        <f t="shared" si="7"/>
        <v>8.5905725608529746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5.3592878399186104</v>
      </c>
      <c r="C27" s="18">
        <f>C13/C$15*100</f>
        <v>5.049097340023061</v>
      </c>
      <c r="D27" s="18">
        <f t="shared" si="8"/>
        <v>3.6740178265602261</v>
      </c>
      <c r="E27" s="18">
        <f t="shared" si="8"/>
        <v>2.9554891517784267</v>
      </c>
      <c r="F27" s="18">
        <f t="shared" si="8"/>
        <v>1.9764612925953815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6.4016854403141865</v>
      </c>
      <c r="C33" s="18">
        <f t="shared" si="9"/>
        <v>-1.5475008901971288</v>
      </c>
      <c r="D33" s="18">
        <f t="shared" si="9"/>
        <v>4.9408216971242425</v>
      </c>
      <c r="E33" s="18">
        <f t="shared" si="9"/>
        <v>2.5938711923696678</v>
      </c>
      <c r="F33" s="18">
        <f>IF(F$3-D$3 &lt;&gt; 0,(EXP(LN(F5/D5)/(F$3-D$3))-1)*100,0)</f>
        <v>3.3702972449496382</v>
      </c>
    </row>
    <row r="34" spans="1:6" x14ac:dyDescent="0.2">
      <c r="A34" t="str">
        <f>$A20</f>
        <v>RQF7 Other higher degree</v>
      </c>
      <c r="B34" s="18">
        <f t="shared" si="9"/>
        <v>7.410292133440266</v>
      </c>
      <c r="C34" s="18">
        <f t="shared" si="9"/>
        <v>-0.21460476548151863</v>
      </c>
      <c r="D34" s="18">
        <f t="shared" si="9"/>
        <v>5.142293231637507</v>
      </c>
      <c r="E34" s="18">
        <f t="shared" si="9"/>
        <v>2.7416694878267478</v>
      </c>
      <c r="F34" s="18">
        <f t="shared" ref="F34:F43" si="10">IF(F$3-D$3 &lt;&gt; 0,(EXP(LN(F6/D6)/(F$3-D$3))-1)*100,0)</f>
        <v>3.5357246125163</v>
      </c>
    </row>
    <row r="35" spans="1:6" x14ac:dyDescent="0.2">
      <c r="A35" t="str">
        <f>$A21</f>
        <v>RQF6 First degree</v>
      </c>
      <c r="B35" s="18">
        <f t="shared" si="9"/>
        <v>3.5658029275156045</v>
      </c>
      <c r="C35" s="18">
        <f t="shared" si="9"/>
        <v>11.876524131752975</v>
      </c>
      <c r="D35" s="18">
        <f t="shared" si="9"/>
        <v>0.82572812431971343</v>
      </c>
      <c r="E35" s="18">
        <f t="shared" si="9"/>
        <v>1.7636168433930566</v>
      </c>
      <c r="F35" s="18">
        <f t="shared" si="10"/>
        <v>1.450021888219255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2.0647476570202494</v>
      </c>
      <c r="C36" s="18">
        <f t="shared" ref="C36:E36" si="12">IF(D$3-C$3 &lt;&gt; 0,(EXP(LN(D8/C8)/(D$3-C$3))-1)*100,0)</f>
        <v>14.117002384190492</v>
      </c>
      <c r="D36" s="18">
        <f t="shared" si="12"/>
        <v>-0.22120246469918836</v>
      </c>
      <c r="E36" s="18">
        <f t="shared" si="12"/>
        <v>1.7011913326663297</v>
      </c>
      <c r="F36" s="18">
        <f t="shared" si="10"/>
        <v>1.0563129252401549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2.6890894601242499</v>
      </c>
      <c r="C37" s="18">
        <f t="shared" si="13"/>
        <v>13.492475854456941</v>
      </c>
      <c r="D37" s="18">
        <f t="shared" si="13"/>
        <v>0.41582631512646628</v>
      </c>
      <c r="E37" s="18">
        <f t="shared" si="13"/>
        <v>1.7666955928296035</v>
      </c>
      <c r="F37" s="18">
        <f t="shared" si="10"/>
        <v>1.3143986003113062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1.2114471656667902</v>
      </c>
      <c r="C38" s="18">
        <f t="shared" si="14"/>
        <v>-3.4624674894385921</v>
      </c>
      <c r="D38" s="18">
        <f t="shared" si="14"/>
        <v>1.447587748244672</v>
      </c>
      <c r="E38" s="18">
        <f t="shared" si="14"/>
        <v>0.4540113425849146</v>
      </c>
      <c r="F38" s="18">
        <f t="shared" si="10"/>
        <v>0.78411751372535754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0.96437523205874509</v>
      </c>
      <c r="C39" s="18">
        <f t="shared" si="15"/>
        <v>-2.0533544714345098</v>
      </c>
      <c r="D39" s="18">
        <f t="shared" si="15"/>
        <v>-0.5011377883851309</v>
      </c>
      <c r="E39" s="18">
        <f t="shared" si="15"/>
        <v>-1.1862365881208814</v>
      </c>
      <c r="F39" s="18">
        <f t="shared" si="10"/>
        <v>-0.9583960701638472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1.0295507598038434</v>
      </c>
      <c r="C40" s="18">
        <f t="shared" si="16"/>
        <v>-11.2439264449264</v>
      </c>
      <c r="D40" s="18">
        <f t="shared" si="16"/>
        <v>-1.3110975136219616</v>
      </c>
      <c r="E40" s="18">
        <f t="shared" si="16"/>
        <v>-2.9969677308581466</v>
      </c>
      <c r="F40" s="18">
        <f t="shared" si="10"/>
        <v>-2.4382354389962502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0.75093256940743647</v>
      </c>
      <c r="C41" s="18">
        <f t="shared" si="17"/>
        <v>-27.693608965999061</v>
      </c>
      <c r="D41" s="18">
        <f t="shared" si="17"/>
        <v>-3.5829978225967785</v>
      </c>
      <c r="E41" s="18">
        <f t="shared" si="17"/>
        <v>-3.4608728101593655</v>
      </c>
      <c r="F41" s="18">
        <f t="shared" si="10"/>
        <v>-3.5015983254856775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2.2639137548957189</v>
      </c>
      <c r="C43" s="18">
        <f t="shared" ref="C43" si="18">IF(D$3-C$3 &lt;&gt; 0,(EXP(LN(D15/C15)/(D$3-C$3))-1)*100,0)</f>
        <v>-0.63140031678969866</v>
      </c>
      <c r="D43" s="18">
        <f>IF(E$3-D$3 &lt;&gt; 0,(EXP(LN(E15/D15)/(E$3-D$3))-1)*100,0)</f>
        <v>0.70615206142545794</v>
      </c>
      <c r="E43" s="18">
        <f>IF(F$3-E$3 &lt;&gt; 0,(EXP(LN(F15/E15)/(F$3-E$3))-1)*100,0)</f>
        <v>0.50264086068487757</v>
      </c>
      <c r="F43" s="18">
        <f t="shared" si="10"/>
        <v>0.57043219051473582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2.3750080373296178</v>
      </c>
      <c r="C47" s="27">
        <f>D5-C5</f>
        <v>-0.16721236518123561</v>
      </c>
      <c r="D47" s="27">
        <f>E5-D5</f>
        <v>2.900894277159292</v>
      </c>
      <c r="E47" s="27">
        <f>F5-E5</f>
        <v>3.9514405753260089</v>
      </c>
      <c r="F47" s="27">
        <f>F5-D5</f>
        <v>6.8523348524853009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18.01048660898644</v>
      </c>
      <c r="C48" s="27">
        <f t="shared" si="20"/>
        <v>-0.15541686581151737</v>
      </c>
      <c r="D48" s="27">
        <f t="shared" si="20"/>
        <v>20.592018622570407</v>
      </c>
      <c r="E48" s="27">
        <f t="shared" si="20"/>
        <v>28.840159206938139</v>
      </c>
      <c r="F48" s="27">
        <f t="shared" ref="F48:F57" si="21">F6-D6</f>
        <v>49.432177829508547</v>
      </c>
    </row>
    <row r="49" spans="1:6" x14ac:dyDescent="0.2">
      <c r="A49" t="str">
        <f t="shared" si="19"/>
        <v>RQF6 First degree</v>
      </c>
      <c r="B49" s="27">
        <f t="shared" ref="B49:E49" si="22">C7-B7</f>
        <v>18.145724917791128</v>
      </c>
      <c r="C49" s="27">
        <f t="shared" si="22"/>
        <v>16.479883565786821</v>
      </c>
      <c r="D49" s="27">
        <f t="shared" si="22"/>
        <v>6.516027850600949</v>
      </c>
      <c r="E49" s="27">
        <f t="shared" si="22"/>
        <v>30.901433070500474</v>
      </c>
      <c r="F49" s="27">
        <f t="shared" si="21"/>
        <v>37.417460921101423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2.7486020295181461</v>
      </c>
      <c r="C50" s="27">
        <f t="shared" si="23"/>
        <v>4.9431458792916203</v>
      </c>
      <c r="D50" s="27">
        <f t="shared" si="23"/>
        <v>-0.43999720909424411</v>
      </c>
      <c r="E50" s="27">
        <f t="shared" si="23"/>
        <v>7.2616049555318298</v>
      </c>
      <c r="F50" s="27">
        <f t="shared" si="21"/>
        <v>6.8216077464375857</v>
      </c>
    </row>
    <row r="51" spans="1:6" x14ac:dyDescent="0.2">
      <c r="A51" t="str">
        <f t="shared" si="19"/>
        <v>RQF4 HE below degree level</v>
      </c>
      <c r="B51" s="27">
        <f t="shared" ref="B51:E51" si="24">C9-B9</f>
        <v>3.748661482899692</v>
      </c>
      <c r="C51" s="27">
        <f t="shared" si="24"/>
        <v>5.0225269974025224</v>
      </c>
      <c r="D51" s="27">
        <f t="shared" si="24"/>
        <v>0.8857098730507218</v>
      </c>
      <c r="E51" s="27">
        <f t="shared" si="24"/>
        <v>8.2555322510390425</v>
      </c>
      <c r="F51" s="27">
        <f t="shared" si="21"/>
        <v>9.1412421240897643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6.6168027163526801</v>
      </c>
      <c r="C52" s="27">
        <f t="shared" si="25"/>
        <v>-4.8719648893744534</v>
      </c>
      <c r="D52" s="27">
        <f t="shared" si="25"/>
        <v>10.120516908957057</v>
      </c>
      <c r="E52" s="27">
        <f t="shared" si="25"/>
        <v>6.7636247104185259</v>
      </c>
      <c r="F52" s="27">
        <f t="shared" si="21"/>
        <v>16.884141619375583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5.6819316501593278</v>
      </c>
      <c r="C53" s="27">
        <f>D11-C11</f>
        <v>-3.0977709120220709</v>
      </c>
      <c r="D53" s="27">
        <f t="shared" si="26"/>
        <v>-3.6656355452298328</v>
      </c>
      <c r="E53" s="27">
        <f t="shared" si="26"/>
        <v>-16.209528574606296</v>
      </c>
      <c r="F53" s="27">
        <f t="shared" si="21"/>
        <v>-19.875164119836128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4.4708186698968149</v>
      </c>
      <c r="C54" s="27">
        <f t="shared" si="27"/>
        <v>-12.522466373207493</v>
      </c>
      <c r="D54" s="27">
        <f t="shared" si="27"/>
        <v>-6.3122942910569861</v>
      </c>
      <c r="E54" s="27">
        <f t="shared" si="27"/>
        <v>-24.2764329388514</v>
      </c>
      <c r="F54" s="27">
        <f t="shared" si="21"/>
        <v>-30.588727229908386</v>
      </c>
    </row>
    <row r="55" spans="1:6" x14ac:dyDescent="0.2">
      <c r="A55" t="str">
        <f t="shared" si="19"/>
        <v>No Qualification</v>
      </c>
      <c r="B55" s="27">
        <f t="shared" ref="B55:E55" si="28">C13-B13</f>
        <v>1.0929638870650891</v>
      </c>
      <c r="C55" s="27">
        <f t="shared" si="28"/>
        <v>-10.26672503688398</v>
      </c>
      <c r="D55" s="27">
        <f t="shared" si="28"/>
        <v>-4.4702404869565733</v>
      </c>
      <c r="E55" s="27">
        <f t="shared" si="28"/>
        <v>-6.6308332562974499</v>
      </c>
      <c r="F55" s="27">
        <f t="shared" si="21"/>
        <v>-11.101073743254023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62.890999999999053</v>
      </c>
      <c r="C57" s="29">
        <f t="shared" ref="C57" si="29">D15-C15</f>
        <v>-4.6359999999998536</v>
      </c>
      <c r="D57" s="29">
        <f>E15-D15</f>
        <v>26.127000000000749</v>
      </c>
      <c r="E57" s="29">
        <f>F15-E15</f>
        <v>38.856999999998834</v>
      </c>
      <c r="F57" s="29">
        <f t="shared" si="21"/>
        <v>64.983999999999583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Hertfordshire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36.392329634469398</v>
      </c>
      <c r="N6" s="11">
        <v>39.126217163219728</v>
      </c>
      <c r="O6" s="11">
        <v>36.686841118273229</v>
      </c>
      <c r="P6" s="11">
        <v>33.394861024403291</v>
      </c>
      <c r="Q6" s="11">
        <v>36.499469839923037</v>
      </c>
      <c r="R6" s="11">
        <v>35.979578913293615</v>
      </c>
      <c r="S6" s="11">
        <v>34.334449729823554</v>
      </c>
      <c r="T6" s="11">
        <v>31.162095064935315</v>
      </c>
      <c r="U6" s="11">
        <v>35.382074475046153</v>
      </c>
      <c r="V6" s="11">
        <v>37.072542800358704</v>
      </c>
      <c r="W6" s="11">
        <v>26.805817763474725</v>
      </c>
      <c r="X6" s="11">
        <v>24.407785826555159</v>
      </c>
      <c r="Y6" s="11">
        <v>26.054663421130915</v>
      </c>
      <c r="Z6" s="11">
        <v>24.603678778085108</v>
      </c>
      <c r="AA6" s="11">
        <v>23.121154717992496</v>
      </c>
      <c r="AB6" s="11">
        <v>22.335577276518151</v>
      </c>
      <c r="AC6" s="11">
        <v>21.595092689609505</v>
      </c>
      <c r="AD6" s="11">
        <v>20.850294025893383</v>
      </c>
      <c r="AE6" s="11">
        <v>20.101779144255609</v>
      </c>
      <c r="AF6" s="11">
        <v>19.361166660262001</v>
      </c>
      <c r="AG6" s="11">
        <v>18.639447671790254</v>
      </c>
      <c r="AH6" s="11">
        <v>17.920208735971958</v>
      </c>
      <c r="AI6" s="11">
        <v>17.209143495275175</v>
      </c>
      <c r="AJ6" s="11">
        <v>16.505343536412653</v>
      </c>
      <c r="AK6" s="11">
        <v>15.844099160832236</v>
      </c>
      <c r="AL6" s="11">
        <v>15.704744020220701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108.59364669896679</v>
      </c>
      <c r="N7" s="11">
        <v>102.90940622336436</v>
      </c>
      <c r="O7" s="11">
        <v>101.31181556873752</v>
      </c>
      <c r="P7" s="11">
        <v>96.883399227181641</v>
      </c>
      <c r="Q7" s="11">
        <v>100.07892011003244</v>
      </c>
      <c r="R7" s="11">
        <v>106.90011953877504</v>
      </c>
      <c r="S7" s="11">
        <v>104.00945018654978</v>
      </c>
      <c r="T7" s="11">
        <v>107.54536931462729</v>
      </c>
      <c r="U7" s="11">
        <v>107.65292330714759</v>
      </c>
      <c r="V7" s="11">
        <v>111.37093820867186</v>
      </c>
      <c r="W7" s="11">
        <v>98.848471835464366</v>
      </c>
      <c r="X7" s="11">
        <v>92.383935648198815</v>
      </c>
      <c r="Y7" s="11">
        <v>97.638439422436278</v>
      </c>
      <c r="Z7" s="11">
        <v>96.10760109822516</v>
      </c>
      <c r="AA7" s="11">
        <v>94.570652454644005</v>
      </c>
      <c r="AB7" s="11">
        <v>92.53617754440738</v>
      </c>
      <c r="AC7" s="11">
        <v>90.377442432697563</v>
      </c>
      <c r="AD7" s="11">
        <v>88.146106900861554</v>
      </c>
      <c r="AE7" s="11">
        <v>85.842097097774086</v>
      </c>
      <c r="AF7" s="11">
        <v>83.491192099928156</v>
      </c>
      <c r="AG7" s="11">
        <v>81.114449094980003</v>
      </c>
      <c r="AH7" s="11">
        <v>78.667111474189866</v>
      </c>
      <c r="AI7" s="11">
        <v>76.162569662264175</v>
      </c>
      <c r="AJ7" s="11">
        <v>73.599483884047544</v>
      </c>
      <c r="AK7" s="11">
        <v>70.985768492855385</v>
      </c>
      <c r="AL7" s="11">
        <v>68.25974460555598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132.96305607011328</v>
      </c>
      <c r="N8" s="11">
        <v>145.31970541240773</v>
      </c>
      <c r="O8" s="11">
        <v>137.25790049201339</v>
      </c>
      <c r="P8" s="11">
        <v>147.1644850883487</v>
      </c>
      <c r="Q8" s="11">
        <v>144.33358743303421</v>
      </c>
      <c r="R8" s="11">
        <v>145.1819817713708</v>
      </c>
      <c r="S8" s="11">
        <v>141.12130932812551</v>
      </c>
      <c r="T8" s="11">
        <v>153.86248437187524</v>
      </c>
      <c r="U8" s="11">
        <v>155.23691873039931</v>
      </c>
      <c r="V8" s="11">
        <v>150.86391342153013</v>
      </c>
      <c r="W8" s="11">
        <v>147.76614250950806</v>
      </c>
      <c r="X8" s="11">
        <v>147.18417417005944</v>
      </c>
      <c r="Y8" s="11">
        <v>146.72692128385901</v>
      </c>
      <c r="Z8" s="11">
        <v>146.02750615144893</v>
      </c>
      <c r="AA8" s="11">
        <v>145.39914662917064</v>
      </c>
      <c r="AB8" s="11">
        <v>144.10050696427822</v>
      </c>
      <c r="AC8" s="11">
        <v>142.67771694541739</v>
      </c>
      <c r="AD8" s="11">
        <v>141.1580987866528</v>
      </c>
      <c r="AE8" s="11">
        <v>139.6127195385109</v>
      </c>
      <c r="AF8" s="11">
        <v>138.0130914090862</v>
      </c>
      <c r="AG8" s="11">
        <v>136.41858911664258</v>
      </c>
      <c r="AH8" s="11">
        <v>134.79272918314257</v>
      </c>
      <c r="AI8" s="11">
        <v>133.14546915180523</v>
      </c>
      <c r="AJ8" s="11">
        <v>131.46794839222838</v>
      </c>
      <c r="AK8" s="11">
        <v>129.74378491855776</v>
      </c>
      <c r="AL8" s="11">
        <v>127.89097838967193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117.7243812948021</v>
      </c>
      <c r="N9" s="11">
        <v>118.97744769397215</v>
      </c>
      <c r="O9" s="11">
        <v>120.50846431382357</v>
      </c>
      <c r="P9" s="11">
        <v>124.2834361791986</v>
      </c>
      <c r="Q9" s="11">
        <v>131.85583985914852</v>
      </c>
      <c r="R9" s="11">
        <v>134.09108563885025</v>
      </c>
      <c r="S9" s="11">
        <v>134.14242979326292</v>
      </c>
      <c r="T9" s="11">
        <v>138.32928356529345</v>
      </c>
      <c r="U9" s="11">
        <v>138.89074776761765</v>
      </c>
      <c r="V9" s="11">
        <v>140.70788835520293</v>
      </c>
      <c r="W9" s="11">
        <v>135.83592346582847</v>
      </c>
      <c r="X9" s="11">
        <v>146.86156121082379</v>
      </c>
      <c r="Y9" s="11">
        <v>142.81204791301221</v>
      </c>
      <c r="Z9" s="11">
        <v>144.00464576406364</v>
      </c>
      <c r="AA9" s="11">
        <v>145.29742669705939</v>
      </c>
      <c r="AB9" s="11">
        <v>145.95644037478553</v>
      </c>
      <c r="AC9" s="11">
        <v>146.53088492298204</v>
      </c>
      <c r="AD9" s="11">
        <v>147.07500042363742</v>
      </c>
      <c r="AE9" s="11">
        <v>147.67985712841272</v>
      </c>
      <c r="AF9" s="11">
        <v>148.29531807641663</v>
      </c>
      <c r="AG9" s="11">
        <v>148.98297891922351</v>
      </c>
      <c r="AH9" s="11">
        <v>149.69206669296474</v>
      </c>
      <c r="AI9" s="11">
        <v>150.42526241255931</v>
      </c>
      <c r="AJ9" s="11">
        <v>151.1989758416334</v>
      </c>
      <c r="AK9" s="11">
        <v>152.0003036550292</v>
      </c>
      <c r="AL9" s="11">
        <v>152.72006508520406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28.954205583817828</v>
      </c>
      <c r="N10" s="11">
        <v>26.68786480135628</v>
      </c>
      <c r="O10" s="11">
        <v>32.662110324586024</v>
      </c>
      <c r="P10" s="11">
        <v>33.227141462394982</v>
      </c>
      <c r="Q10" s="11">
        <v>33.676075353293584</v>
      </c>
      <c r="R10" s="11">
        <v>33.475989141495809</v>
      </c>
      <c r="S10" s="11">
        <v>34.515353332035275</v>
      </c>
      <c r="T10" s="11">
        <v>36.068077529665153</v>
      </c>
      <c r="U10" s="11">
        <v>35.547822948743836</v>
      </c>
      <c r="V10" s="11">
        <v>37.224650624395501</v>
      </c>
      <c r="W10" s="11">
        <v>42.247177621798023</v>
      </c>
      <c r="X10" s="11">
        <v>41.849110196777723</v>
      </c>
      <c r="Y10" s="11">
        <v>40.63679909530866</v>
      </c>
      <c r="Z10" s="11">
        <v>41.528510011832957</v>
      </c>
      <c r="AA10" s="11">
        <v>42.438191593231345</v>
      </c>
      <c r="AB10" s="11">
        <v>43.132887494848745</v>
      </c>
      <c r="AC10" s="11">
        <v>43.833726708840395</v>
      </c>
      <c r="AD10" s="11">
        <v>44.556323035264775</v>
      </c>
      <c r="AE10">
        <v>45.304494723387158</v>
      </c>
      <c r="AF10">
        <v>46.078265865225568</v>
      </c>
      <c r="AG10">
        <v>46.900419369135498</v>
      </c>
      <c r="AH10">
        <v>47.740466516196079</v>
      </c>
      <c r="AI10" s="11">
        <v>48.614104833289524</v>
      </c>
      <c r="AJ10" s="11">
        <v>49.512168038134817</v>
      </c>
      <c r="AK10" s="11">
        <v>50.454574634021242</v>
      </c>
      <c r="AL10" s="11">
        <v>51.388419745887788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31.51978761506011</v>
      </c>
      <c r="N11" s="11">
        <v>28.197612681873046</v>
      </c>
      <c r="O11" s="11">
        <v>32.301977280135866</v>
      </c>
      <c r="P11" s="11">
        <v>33.541531696406871</v>
      </c>
      <c r="Q11" s="11">
        <v>33.740689092085084</v>
      </c>
      <c r="R11" s="11">
        <v>32.266946914692596</v>
      </c>
      <c r="S11" s="11">
        <v>33.109262335681812</v>
      </c>
      <c r="T11" s="11">
        <v>33.981347618148114</v>
      </c>
      <c r="U11" s="11">
        <v>34.03495381433558</v>
      </c>
      <c r="V11" s="11">
        <v>35.015548944210742</v>
      </c>
      <c r="W11" s="11">
        <v>39.958694823502363</v>
      </c>
      <c r="X11" s="11">
        <v>38.396882570263557</v>
      </c>
      <c r="Y11" s="11">
        <v>37.496187607210885</v>
      </c>
      <c r="Z11" s="11">
        <v>38.178564350811264</v>
      </c>
      <c r="AA11" s="11">
        <v>38.92874389777699</v>
      </c>
      <c r="AB11" s="11">
        <v>39.518697614408119</v>
      </c>
      <c r="AC11" s="11">
        <v>40.102349997014528</v>
      </c>
      <c r="AD11" s="11">
        <v>40.713676225757638</v>
      </c>
      <c r="AE11">
        <v>41.371919528546655</v>
      </c>
      <c r="AF11">
        <v>42.049722167698498</v>
      </c>
      <c r="AG11">
        <v>42.771003749021808</v>
      </c>
      <c r="AH11">
        <v>43.536114548313563</v>
      </c>
      <c r="AI11" s="11">
        <v>44.320316289788444</v>
      </c>
      <c r="AJ11" s="11">
        <v>45.132072856168648</v>
      </c>
      <c r="AK11" s="11">
        <v>45.966153253976323</v>
      </c>
      <c r="AL11" s="11">
        <v>46.780302569939948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90.98752857037239</v>
      </c>
      <c r="N12" s="11">
        <v>88.098210557089914</v>
      </c>
      <c r="O12" s="11">
        <v>107.48849420273164</v>
      </c>
      <c r="P12" s="11">
        <v>114.91316876436581</v>
      </c>
      <c r="Q12" s="11">
        <v>119.87551222949963</v>
      </c>
      <c r="R12" s="11">
        <v>120.61443237205388</v>
      </c>
      <c r="S12" s="11">
        <v>122.37318769734634</v>
      </c>
      <c r="T12" s="11">
        <v>131.43112936119667</v>
      </c>
      <c r="U12" s="11">
        <v>129.58018618632391</v>
      </c>
      <c r="V12" s="11">
        <v>138.76015728984501</v>
      </c>
      <c r="W12" s="11">
        <v>155.24004085563183</v>
      </c>
      <c r="X12" s="11">
        <v>154.2295938629569</v>
      </c>
      <c r="Y12" s="11">
        <v>151.4786475867233</v>
      </c>
      <c r="Z12" s="11">
        <v>154.97652763488315</v>
      </c>
      <c r="AA12" s="11">
        <v>158.64039634571836</v>
      </c>
      <c r="AB12" s="11">
        <v>161.75606870623278</v>
      </c>
      <c r="AC12" s="11">
        <v>164.76650578151478</v>
      </c>
      <c r="AD12" s="11">
        <v>167.67441245617283</v>
      </c>
      <c r="AE12">
        <v>170.62607123872306</v>
      </c>
      <c r="AF12">
        <v>173.61843907885768</v>
      </c>
      <c r="AG12">
        <v>176.68757666257272</v>
      </c>
      <c r="AH12">
        <v>179.77869392751444</v>
      </c>
      <c r="AI12">
        <v>182.93151735563862</v>
      </c>
      <c r="AJ12">
        <v>186.15915713071695</v>
      </c>
      <c r="AK12">
        <v>189.4154592637629</v>
      </c>
      <c r="AL12">
        <v>192.65750177673326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43.702130993500397</v>
      </c>
      <c r="N13" s="11">
        <v>35.771665593206791</v>
      </c>
      <c r="O13" s="11">
        <v>42.219431181588796</v>
      </c>
      <c r="P13" s="11">
        <v>41.283608666379884</v>
      </c>
      <c r="Q13" s="11">
        <v>51.373960801828311</v>
      </c>
      <c r="R13" s="11">
        <v>54.409557495255584</v>
      </c>
      <c r="S13" s="11">
        <v>64.973018830551652</v>
      </c>
      <c r="T13" s="11">
        <v>68.976242132097013</v>
      </c>
      <c r="U13" s="11">
        <v>71.024810074750974</v>
      </c>
      <c r="V13" s="11">
        <v>72.420044104242024</v>
      </c>
      <c r="W13" s="11">
        <v>72.264627238430506</v>
      </c>
      <c r="X13" s="11">
        <v>76.527161969424156</v>
      </c>
      <c r="Y13" s="11">
        <v>82.338695590704077</v>
      </c>
      <c r="Z13" s="11">
        <v>85.962657509339536</v>
      </c>
      <c r="AA13" s="11">
        <v>89.624338456090413</v>
      </c>
      <c r="AB13" s="11">
        <v>92.856645861000914</v>
      </c>
      <c r="AC13" s="11">
        <v>95.979448252673095</v>
      </c>
      <c r="AD13" s="11">
        <v>99.005861026125871</v>
      </c>
      <c r="AE13">
        <v>101.99301609777707</v>
      </c>
      <c r="AF13">
        <v>104.93317128937667</v>
      </c>
      <c r="AG13">
        <v>107.85687697678141</v>
      </c>
      <c r="AH13">
        <v>110.72879599560726</v>
      </c>
      <c r="AI13">
        <v>113.55932567378028</v>
      </c>
      <c r="AJ13">
        <v>116.35113821088804</v>
      </c>
      <c r="AK13">
        <v>119.0818238628667</v>
      </c>
      <c r="AL13">
        <v>121.69680506793905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6.4019335388970093</v>
      </c>
      <c r="N14" s="11">
        <v>5.3428698735108116</v>
      </c>
      <c r="O14" s="11">
        <v>6.1919655181096198</v>
      </c>
      <c r="P14" s="11">
        <v>6.1723678913206479</v>
      </c>
      <c r="Q14" s="11">
        <v>7.8829452811558216</v>
      </c>
      <c r="R14" s="11">
        <v>8.4303082142129302</v>
      </c>
      <c r="S14" s="11">
        <v>9.704538766623223</v>
      </c>
      <c r="T14" s="11">
        <v>10.27797104216247</v>
      </c>
      <c r="U14" s="11">
        <v>10.599562695634829</v>
      </c>
      <c r="V14" s="11">
        <v>10.805316251542548</v>
      </c>
      <c r="W14" s="11">
        <v>10.638103886361312</v>
      </c>
      <c r="X14" s="11">
        <v>11.144794544940867</v>
      </c>
      <c r="Y14" s="11">
        <v>12.077598079614061</v>
      </c>
      <c r="Z14" s="11">
        <v>12.582308701310444</v>
      </c>
      <c r="AA14" s="11">
        <v>13.087949208316623</v>
      </c>
      <c r="AB14" s="11">
        <v>13.538998163520604</v>
      </c>
      <c r="AC14" s="11">
        <v>13.974832269251326</v>
      </c>
      <c r="AD14" s="11">
        <v>14.39522711963356</v>
      </c>
      <c r="AE14">
        <v>14.810045502612224</v>
      </c>
      <c r="AF14">
        <v>15.21363335314895</v>
      </c>
      <c r="AG14">
        <v>15.613658439852104</v>
      </c>
      <c r="AH14">
        <v>16.004812926098918</v>
      </c>
      <c r="AI14">
        <v>16.390291125599138</v>
      </c>
      <c r="AJ14">
        <v>16.765712109769417</v>
      </c>
      <c r="AK14">
        <v>17.137032758098201</v>
      </c>
      <c r="AL14">
        <v>17.490438738846613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Hertfordshire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Hertfordshire</v>
      </c>
      <c r="W1" s="203" t="str">
        <f>CONCATENATE("Shift-share Figure 1: Levels of Employment, ",C4," - ",F40,", ",Info!B5)</f>
        <v>Shift-share Figure 1: Levels of Employment, 2015 - 2035, Hertfordshire</v>
      </c>
      <c r="AK1" s="203" t="str">
        <f>CONCATENATE("Shift-share Figure 1.1: Net Changes, ",C4,"-",F40,", ",Info!B5)</f>
        <v>Shift-share Figure 1.1: Net Changes, 2015-2035, Hertfordshire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49.573008314387621</v>
      </c>
      <c r="C8" s="141">
        <f t="shared" ref="C8:C33" si="0">B8/B$35*100</f>
        <v>7.3840780985160688</v>
      </c>
      <c r="E8" s="151">
        <v>61.419204870399888</v>
      </c>
      <c r="F8" s="141">
        <f t="shared" ref="F8:F33" si="1">E8/E$35*100</f>
        <v>8.4181447317932161</v>
      </c>
      <c r="H8" s="151">
        <f>E8-B8</f>
        <v>11.846196556012266</v>
      </c>
      <c r="I8" s="141">
        <f>IF(B8&lt;&gt;0,((E8/B8)-1)*100,0)</f>
        <v>23.896464948999551</v>
      </c>
      <c r="K8" s="207">
        <f t="shared" ref="K8:K33" si="2">(($E$35/$B$35)-1)*B8</f>
        <v>4.3015946962905343</v>
      </c>
      <c r="L8" s="141">
        <f>IF(B8&lt;&gt;0,K8/B8*100,0)</f>
        <v>8.6772920235346653</v>
      </c>
      <c r="N8" s="151">
        <f>H8-(K8+Q8)</f>
        <v>7.9330961404981775</v>
      </c>
      <c r="O8" s="141">
        <f>IF(B8&lt;&gt;0,N8/B8*100,0)</f>
        <v>16.002853993018107</v>
      </c>
      <c r="Q8" s="151">
        <v>-0.3884942807764456</v>
      </c>
      <c r="R8" s="141">
        <f>IF(B8&lt;&gt;0,Q8/B8*100,0)</f>
        <v>-0.78368106755323241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23.106859737624248</v>
      </c>
      <c r="C9" s="141">
        <f t="shared" si="0"/>
        <v>3.4418499646420275</v>
      </c>
      <c r="E9" s="151">
        <v>25.510218557843579</v>
      </c>
      <c r="F9" s="141">
        <f t="shared" si="1"/>
        <v>3.4964423979884431</v>
      </c>
      <c r="H9" s="151">
        <f t="shared" ref="H9:H32" si="3">E9-B9</f>
        <v>2.4033588202193314</v>
      </c>
      <c r="I9" s="141">
        <f t="shared" ref="I9:I32" si="4">IF(B9&lt;&gt;0,((E9/B9)-1)*100,0)</f>
        <v>10.401062054771604</v>
      </c>
      <c r="K9" s="207">
        <f t="shared" si="2"/>
        <v>2.005049696902212</v>
      </c>
      <c r="L9" s="141">
        <f t="shared" ref="L9:L32" si="5">IF(B9&lt;&gt;0,K9/B9*100,0)</f>
        <v>8.6772920235346653</v>
      </c>
      <c r="N9" s="151">
        <f t="shared" ref="N9:N31" si="6">H9-(K9+Q9)</f>
        <v>0.10371272323496505</v>
      </c>
      <c r="O9" s="141">
        <f>IF(B9&lt;&gt;0,N9/B9*100,0)</f>
        <v>0.44883954121248482</v>
      </c>
      <c r="Q9" s="151">
        <v>0.29459640008215432</v>
      </c>
      <c r="R9" s="141">
        <f>IF(B9&lt;&gt;0,Q9/B9*100,0)</f>
        <v>1.2749304900244463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46.812167165559181</v>
      </c>
      <c r="C10" s="141">
        <f t="shared" si="0"/>
        <v>6.9728408677380189</v>
      </c>
      <c r="E10" s="151">
        <v>56.003053309529072</v>
      </c>
      <c r="F10" s="141">
        <f t="shared" si="1"/>
        <v>7.6758044845538445</v>
      </c>
      <c r="H10" s="151">
        <f t="shared" si="3"/>
        <v>9.190886143969891</v>
      </c>
      <c r="I10" s="141">
        <f t="shared" si="4"/>
        <v>19.633541236116582</v>
      </c>
      <c r="K10" s="207">
        <f t="shared" si="2"/>
        <v>4.0620284475007811</v>
      </c>
      <c r="L10" s="141">
        <f t="shared" si="5"/>
        <v>8.6772920235346653</v>
      </c>
      <c r="N10" s="151">
        <f t="shared" si="6"/>
        <v>5.8919407508942427</v>
      </c>
      <c r="O10" s="141">
        <f t="shared" ref="O10:O32" si="7">IF(B10&lt;&gt;0,N10/B10*100,0)</f>
        <v>12.586344763865329</v>
      </c>
      <c r="Q10" s="151">
        <v>-0.76308305442513324</v>
      </c>
      <c r="R10" s="141">
        <f t="shared" ref="R10:R32" si="8">IF(B10&lt;&gt;0,Q10/B10*100,0)</f>
        <v>-1.6300955512834097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19.550354191822493</v>
      </c>
      <c r="C11" s="141">
        <f t="shared" si="0"/>
        <v>2.9120956567844636</v>
      </c>
      <c r="E11" s="151">
        <v>24.077438727630689</v>
      </c>
      <c r="F11" s="141">
        <f t="shared" si="1"/>
        <v>3.3000649293289781</v>
      </c>
      <c r="H11" s="151">
        <f>E11-B11</f>
        <v>4.5270845358081964</v>
      </c>
      <c r="I11" s="141">
        <f>IF(B11&lt;&gt;0,((E11/B11)-1)*100,0)</f>
        <v>23.156023115436874</v>
      </c>
      <c r="K11" s="207">
        <f t="shared" si="2"/>
        <v>1.6964413248597885</v>
      </c>
      <c r="L11" s="141">
        <f t="shared" si="5"/>
        <v>8.6772920235346653</v>
      </c>
      <c r="N11" s="151">
        <f t="shared" si="6"/>
        <v>2.6981290531206836</v>
      </c>
      <c r="O11" s="141">
        <f t="shared" si="7"/>
        <v>13.800921592762014</v>
      </c>
      <c r="Q11" s="151">
        <v>0.13251415782772419</v>
      </c>
      <c r="R11" s="141">
        <f>IF(B11&lt;&gt;0,Q11/B11*100,0)</f>
        <v>0.67780949914018496</v>
      </c>
      <c r="T11" s="136"/>
    </row>
    <row r="12" spans="1:97" x14ac:dyDescent="0.2">
      <c r="A12" s="10" t="str">
        <f>name!$D8</f>
        <v>23 Teaching and other educational professionals</v>
      </c>
      <c r="B12" s="151">
        <v>26.597290294311065</v>
      </c>
      <c r="C12" s="141">
        <f t="shared" si="0"/>
        <v>3.9617621649379711</v>
      </c>
      <c r="E12" s="151">
        <v>31.50647633295894</v>
      </c>
      <c r="F12" s="141">
        <f t="shared" si="1"/>
        <v>4.3182922722512789</v>
      </c>
      <c r="H12" s="151">
        <f t="shared" si="3"/>
        <v>4.9091860386478743</v>
      </c>
      <c r="I12" s="141">
        <f t="shared" si="4"/>
        <v>18.457466848410142</v>
      </c>
      <c r="K12" s="207">
        <f t="shared" si="2"/>
        <v>2.3079245491846141</v>
      </c>
      <c r="L12" s="141">
        <f t="shared" si="5"/>
        <v>8.6772920235346653</v>
      </c>
      <c r="N12" s="151">
        <f t="shared" si="6"/>
        <v>2.8624382784355897</v>
      </c>
      <c r="O12" s="141">
        <f t="shared" si="7"/>
        <v>10.762142484296007</v>
      </c>
      <c r="Q12" s="151">
        <v>-0.26117678897232949</v>
      </c>
      <c r="R12" s="141">
        <f t="shared" si="8"/>
        <v>-0.98196765942052744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41.30221169606564</v>
      </c>
      <c r="C13" s="141">
        <f t="shared" si="0"/>
        <v>6.1521131594646086</v>
      </c>
      <c r="E13" s="151">
        <v>53.062993854942455</v>
      </c>
      <c r="F13" s="141">
        <f t="shared" si="1"/>
        <v>7.2728385708626542</v>
      </c>
      <c r="H13" s="151">
        <f t="shared" si="3"/>
        <v>11.760782158876815</v>
      </c>
      <c r="I13" s="141">
        <f t="shared" si="4"/>
        <v>28.474945229136782</v>
      </c>
      <c r="K13" s="207">
        <f t="shared" si="2"/>
        <v>3.5839135210461057</v>
      </c>
      <c r="L13" s="141">
        <f t="shared" si="5"/>
        <v>8.6772920235346653</v>
      </c>
      <c r="N13" s="151">
        <f>H13-(K13+Q13)</f>
        <v>8.3023764979521459</v>
      </c>
      <c r="O13" s="141">
        <f>IF(B13&lt;&gt;0,N13/B13*100,0)</f>
        <v>20.101530056181016</v>
      </c>
      <c r="Q13" s="151">
        <v>-0.125507860121436</v>
      </c>
      <c r="R13" s="141">
        <f t="shared" si="8"/>
        <v>-0.30387685057890401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12.557670670879798</v>
      </c>
      <c r="C14" s="141">
        <f t="shared" si="0"/>
        <v>1.8705102660132269</v>
      </c>
      <c r="E14" s="151">
        <v>16.373518260888115</v>
      </c>
      <c r="F14" s="141">
        <f t="shared" si="1"/>
        <v>2.2441620138140661</v>
      </c>
      <c r="H14" s="151">
        <f t="shared" si="3"/>
        <v>3.8158475900083175</v>
      </c>
      <c r="I14" s="141">
        <f t="shared" si="4"/>
        <v>30.386587528983</v>
      </c>
      <c r="K14" s="207">
        <f t="shared" si="2"/>
        <v>1.089665755466005</v>
      </c>
      <c r="L14" s="141">
        <f>IF(B14&lt;&gt;0,K14/B14*100,0)</f>
        <v>8.6772920235346653</v>
      </c>
      <c r="N14" s="151">
        <f t="shared" si="6"/>
        <v>2.8778771249113424</v>
      </c>
      <c r="O14" s="141">
        <f t="shared" si="7"/>
        <v>22.917284585149233</v>
      </c>
      <c r="Q14" s="151">
        <v>-0.15169529036902984</v>
      </c>
      <c r="R14" s="141">
        <f t="shared" si="8"/>
        <v>-1.2079890797008932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8.4078943069388519</v>
      </c>
      <c r="C15" s="141">
        <f t="shared" si="0"/>
        <v>1.2523861334533184</v>
      </c>
      <c r="E15" s="151">
        <v>10.478976989819321</v>
      </c>
      <c r="F15" s="141">
        <f t="shared" si="1"/>
        <v>1.4362534508150742</v>
      </c>
      <c r="H15" s="151">
        <f t="shared" si="3"/>
        <v>2.0710826828804692</v>
      </c>
      <c r="I15" s="141">
        <f t="shared" si="4"/>
        <v>24.632596548832097</v>
      </c>
      <c r="K15" s="207">
        <f t="shared" si="2"/>
        <v>0.72957754204323033</v>
      </c>
      <c r="L15" s="141">
        <f t="shared" si="5"/>
        <v>8.6772920235346653</v>
      </c>
      <c r="N15" s="151">
        <f t="shared" si="6"/>
        <v>1.2597887888138026</v>
      </c>
      <c r="O15" s="141">
        <f t="shared" si="7"/>
        <v>14.983404201146136</v>
      </c>
      <c r="Q15" s="151">
        <v>8.1716352023436176E-2</v>
      </c>
      <c r="R15" s="141">
        <f t="shared" si="8"/>
        <v>0.97190032415128558</v>
      </c>
      <c r="T15" s="11"/>
    </row>
    <row r="16" spans="1:97" x14ac:dyDescent="0.2">
      <c r="A16" s="10" t="str">
        <f>name!$D12</f>
        <v>33 Protective service occupations</v>
      </c>
      <c r="B16" s="151">
        <v>6.2899940957465876</v>
      </c>
      <c r="C16" s="141">
        <f t="shared" si="0"/>
        <v>0.93691727053646956</v>
      </c>
      <c r="E16" s="151">
        <v>6.5397633183224659</v>
      </c>
      <c r="F16" s="141">
        <f t="shared" si="1"/>
        <v>0.89634299632300585</v>
      </c>
      <c r="H16" s="151">
        <f t="shared" si="3"/>
        <v>0.2497692225758783</v>
      </c>
      <c r="I16" s="141">
        <f t="shared" si="4"/>
        <v>3.9708975680084801</v>
      </c>
      <c r="K16" s="207">
        <f t="shared" si="2"/>
        <v>0.54580115595102008</v>
      </c>
      <c r="L16" s="141">
        <f t="shared" si="5"/>
        <v>8.6772920235346653</v>
      </c>
      <c r="N16" s="151">
        <f t="shared" si="6"/>
        <v>0.27089227784034586</v>
      </c>
      <c r="O16" s="141">
        <f t="shared" si="7"/>
        <v>4.3067175217784115</v>
      </c>
      <c r="Q16" s="151">
        <v>-0.56692421121548764</v>
      </c>
      <c r="R16" s="141">
        <f t="shared" si="8"/>
        <v>-9.0131119773045967</v>
      </c>
      <c r="T16" s="11"/>
    </row>
    <row r="17" spans="1:20" x14ac:dyDescent="0.2">
      <c r="A17" s="10" t="str">
        <f>name!$D13</f>
        <v>34 Culture, media and sports occupations</v>
      </c>
      <c r="B17" s="151">
        <v>14.871299015461746</v>
      </c>
      <c r="C17" s="141">
        <f t="shared" si="0"/>
        <v>2.2151335392063376</v>
      </c>
      <c r="E17" s="151">
        <v>18.243684198296734</v>
      </c>
      <c r="F17" s="141">
        <f t="shared" si="1"/>
        <v>2.5004878253708154</v>
      </c>
      <c r="H17" s="151">
        <f t="shared" si="3"/>
        <v>3.3723851828349876</v>
      </c>
      <c r="I17" s="141">
        <f t="shared" si="4"/>
        <v>22.677139228581879</v>
      </c>
      <c r="K17" s="207">
        <f t="shared" si="2"/>
        <v>1.2904260432646515</v>
      </c>
      <c r="L17" s="141">
        <f t="shared" si="5"/>
        <v>8.6772920235346653</v>
      </c>
      <c r="N17" s="151">
        <f t="shared" si="6"/>
        <v>1.414937458296861</v>
      </c>
      <c r="O17" s="141">
        <f t="shared" si="7"/>
        <v>9.5145518681706633</v>
      </c>
      <c r="Q17" s="151">
        <v>0.66702168127347494</v>
      </c>
      <c r="R17" s="141">
        <f t="shared" si="8"/>
        <v>4.4852953368765558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42.127242017778798</v>
      </c>
      <c r="C18" s="141">
        <f t="shared" si="0"/>
        <v>6.2750043967794449</v>
      </c>
      <c r="E18" s="151">
        <v>48.370690564122292</v>
      </c>
      <c r="F18" s="141">
        <f t="shared" si="1"/>
        <v>6.629709303544014</v>
      </c>
      <c r="H18" s="151">
        <f t="shared" si="3"/>
        <v>6.2434485463434939</v>
      </c>
      <c r="I18" s="141">
        <f t="shared" si="4"/>
        <v>14.820454051344246</v>
      </c>
      <c r="K18" s="207">
        <f t="shared" si="2"/>
        <v>3.655503811343864</v>
      </c>
      <c r="L18" s="141">
        <f t="shared" si="5"/>
        <v>8.6772920235346653</v>
      </c>
      <c r="N18" s="151">
        <f t="shared" si="6"/>
        <v>2.9208651410933433</v>
      </c>
      <c r="O18" s="141">
        <f t="shared" si="7"/>
        <v>6.9334354711867014</v>
      </c>
      <c r="Q18" s="151">
        <v>-0.33292040609371354</v>
      </c>
      <c r="R18" s="141">
        <f t="shared" si="8"/>
        <v>-0.79027344337712024</v>
      </c>
      <c r="T18" s="11"/>
    </row>
    <row r="19" spans="1:20" x14ac:dyDescent="0.2">
      <c r="A19" s="10" t="str">
        <f>name!$D15</f>
        <v>41 Administrative occupations</v>
      </c>
      <c r="B19" s="151">
        <v>57.747962637952362</v>
      </c>
      <c r="C19" s="141">
        <f t="shared" si="0"/>
        <v>8.6017669826398109</v>
      </c>
      <c r="E19" s="151">
        <v>60.236598424139636</v>
      </c>
      <c r="F19" s="141">
        <f t="shared" si="1"/>
        <v>8.256056143274737</v>
      </c>
      <c r="H19" s="151">
        <f t="shared" si="3"/>
        <v>2.4886357861872739</v>
      </c>
      <c r="I19" s="141">
        <f t="shared" si="4"/>
        <v>4.3094780707496838</v>
      </c>
      <c r="K19" s="207">
        <f t="shared" si="2"/>
        <v>5.0109593557368193</v>
      </c>
      <c r="L19" s="141">
        <f t="shared" si="5"/>
        <v>8.6772920235346653</v>
      </c>
      <c r="N19" s="151">
        <f t="shared" si="6"/>
        <v>-2.006597097631051</v>
      </c>
      <c r="O19" s="141">
        <f t="shared" si="7"/>
        <v>-3.4747495945637072</v>
      </c>
      <c r="Q19" s="151">
        <v>-0.51572647191849452</v>
      </c>
      <c r="R19" s="141">
        <f t="shared" si="8"/>
        <v>-0.89306435822128127</v>
      </c>
      <c r="T19" s="11"/>
    </row>
    <row r="20" spans="1:20" x14ac:dyDescent="0.2">
      <c r="A20" s="10" t="str">
        <f>name!$D16</f>
        <v>42 Secretarial and related occupations</v>
      </c>
      <c r="B20" s="151">
        <v>16.944529674936089</v>
      </c>
      <c r="C20" s="141">
        <f t="shared" si="0"/>
        <v>2.5239487115418324</v>
      </c>
      <c r="E20" s="151">
        <v>15.800128637998949</v>
      </c>
      <c r="F20" s="141">
        <f t="shared" si="1"/>
        <v>2.1655729659197718</v>
      </c>
      <c r="H20" s="151">
        <f t="shared" si="3"/>
        <v>-1.1444010369371398</v>
      </c>
      <c r="I20" s="141">
        <f t="shared" si="4"/>
        <v>-6.7538082135729542</v>
      </c>
      <c r="K20" s="207">
        <f t="shared" si="2"/>
        <v>1.4703263219086937</v>
      </c>
      <c r="L20" s="141">
        <f t="shared" si="5"/>
        <v>8.6772920235346653</v>
      </c>
      <c r="N20" s="151">
        <f t="shared" si="6"/>
        <v>-2.6195037358532369</v>
      </c>
      <c r="O20" s="141">
        <f t="shared" si="7"/>
        <v>-15.459288549790434</v>
      </c>
      <c r="Q20" s="151">
        <v>4.7763770074036862E-3</v>
      </c>
      <c r="R20" s="141">
        <f t="shared" si="8"/>
        <v>2.8188312682816921E-2</v>
      </c>
      <c r="T20" s="11"/>
    </row>
    <row r="21" spans="1:20" x14ac:dyDescent="0.2">
      <c r="A21" s="10" t="str">
        <f>name!$D17</f>
        <v>51 Skilled agricultural and related trades</v>
      </c>
      <c r="B21" s="151">
        <v>6.0153606668459672</v>
      </c>
      <c r="C21" s="141">
        <f t="shared" si="0"/>
        <v>0.89600963235956921</v>
      </c>
      <c r="E21" s="151">
        <v>5.308366593559791</v>
      </c>
      <c r="F21" s="141">
        <f t="shared" si="1"/>
        <v>0.72756718958337618</v>
      </c>
      <c r="H21" s="151">
        <f t="shared" si="3"/>
        <v>-0.70699407328617614</v>
      </c>
      <c r="I21" s="141">
        <f t="shared" si="4"/>
        <v>-11.753145196809523</v>
      </c>
      <c r="K21" s="207">
        <f t="shared" si="2"/>
        <v>0.52197041133106681</v>
      </c>
      <c r="L21" s="141">
        <f t="shared" si="5"/>
        <v>8.6772920235346653</v>
      </c>
      <c r="N21" s="151">
        <f t="shared" si="6"/>
        <v>-0.90955200078525311</v>
      </c>
      <c r="O21" s="141">
        <f t="shared" si="7"/>
        <v>-15.120489878492331</v>
      </c>
      <c r="Q21" s="151">
        <v>-0.31941248383198989</v>
      </c>
      <c r="R21" s="141">
        <f t="shared" si="8"/>
        <v>-5.3099473418518626</v>
      </c>
      <c r="T21" s="11"/>
    </row>
    <row r="22" spans="1:20" x14ac:dyDescent="0.2">
      <c r="A22" s="10" t="str">
        <f>name!$D18</f>
        <v>52 Skilled metal, electrical and electronic trades</v>
      </c>
      <c r="B22" s="151">
        <v>25.704221754059155</v>
      </c>
      <c r="C22" s="141">
        <f t="shared" si="0"/>
        <v>3.8287363899693396</v>
      </c>
      <c r="E22" s="151">
        <v>22.833711143127964</v>
      </c>
      <c r="F22" s="141">
        <f t="shared" si="1"/>
        <v>3.1295990492290988</v>
      </c>
      <c r="H22" s="151">
        <f t="shared" si="3"/>
        <v>-2.8705106109311913</v>
      </c>
      <c r="I22" s="141">
        <f t="shared" si="4"/>
        <v>-11.167467501628936</v>
      </c>
      <c r="K22" s="207">
        <f t="shared" si="2"/>
        <v>2.2304303839766377</v>
      </c>
      <c r="L22" s="141">
        <f t="shared" si="5"/>
        <v>8.6772920235346671</v>
      </c>
      <c r="N22" s="151">
        <f t="shared" si="6"/>
        <v>-4.6933645686869774</v>
      </c>
      <c r="O22" s="141">
        <f t="shared" si="7"/>
        <v>-18.259119508046616</v>
      </c>
      <c r="Q22" s="151">
        <v>-0.40757642622085166</v>
      </c>
      <c r="R22" s="141">
        <f t="shared" si="8"/>
        <v>-1.5856400171169862</v>
      </c>
      <c r="T22" s="11"/>
    </row>
    <row r="23" spans="1:20" x14ac:dyDescent="0.2">
      <c r="A23" s="10" t="str">
        <f>name!$D19</f>
        <v>53 Skilled construction and building trades</v>
      </c>
      <c r="B23" s="151">
        <v>21.412544320541055</v>
      </c>
      <c r="C23" s="141">
        <f t="shared" si="0"/>
        <v>3.1894755821167879</v>
      </c>
      <c r="E23" s="151">
        <v>19.636975370351188</v>
      </c>
      <c r="F23" s="141">
        <f t="shared" si="1"/>
        <v>2.6914529602115103</v>
      </c>
      <c r="H23" s="151">
        <f t="shared" si="3"/>
        <v>-1.7755689501898679</v>
      </c>
      <c r="I23" s="141">
        <f t="shared" si="4"/>
        <v>-8.2921904263687392</v>
      </c>
      <c r="K23" s="207">
        <f t="shared" si="2"/>
        <v>1.8580290003621343</v>
      </c>
      <c r="L23" s="141">
        <f t="shared" si="5"/>
        <v>8.6772920235346653</v>
      </c>
      <c r="N23" s="151">
        <f t="shared" si="6"/>
        <v>-5.2130835565897522</v>
      </c>
      <c r="O23" s="141">
        <f t="shared" si="7"/>
        <v>-24.345932358859571</v>
      </c>
      <c r="Q23" s="151">
        <v>1.5794856060377502</v>
      </c>
      <c r="R23" s="141">
        <f t="shared" si="8"/>
        <v>7.3764499089561699</v>
      </c>
      <c r="T23" s="11"/>
    </row>
    <row r="24" spans="1:20" x14ac:dyDescent="0.2">
      <c r="A24" s="10" t="str">
        <f>name!$D20</f>
        <v>54 Textiles, printing and other skilled trades</v>
      </c>
      <c r="B24" s="151">
        <v>14.59547142620208</v>
      </c>
      <c r="C24" s="141">
        <f t="shared" si="0"/>
        <v>2.1740480265438418</v>
      </c>
      <c r="E24" s="151">
        <v>12.887231400151208</v>
      </c>
      <c r="F24" s="141">
        <f t="shared" si="1"/>
        <v>1.7663299182641579</v>
      </c>
      <c r="H24" s="151">
        <f t="shared" si="3"/>
        <v>-1.7082400260508717</v>
      </c>
      <c r="I24" s="141">
        <f t="shared" si="4"/>
        <v>-11.703904424657397</v>
      </c>
      <c r="K24" s="207">
        <f t="shared" si="2"/>
        <v>1.2664916778631143</v>
      </c>
      <c r="L24" s="141">
        <f t="shared" si="5"/>
        <v>8.6772920235346653</v>
      </c>
      <c r="N24" s="151">
        <f t="shared" si="6"/>
        <v>-2.9402320357813228</v>
      </c>
      <c r="O24" s="141">
        <f t="shared" si="7"/>
        <v>-20.144824034275182</v>
      </c>
      <c r="Q24" s="151">
        <v>-3.4499668132663093E-2</v>
      </c>
      <c r="R24" s="141">
        <f t="shared" si="8"/>
        <v>-0.23637241391688524</v>
      </c>
      <c r="T24" s="11"/>
    </row>
    <row r="25" spans="1:20" x14ac:dyDescent="0.2">
      <c r="A25" s="10" t="str">
        <f>name!$D21</f>
        <v>61 Caring personal service occupations</v>
      </c>
      <c r="B25" s="151">
        <v>41.001680365487189</v>
      </c>
      <c r="C25" s="141">
        <f t="shared" si="0"/>
        <v>6.1073479355756604</v>
      </c>
      <c r="E25" s="151">
        <v>44.921915628084776</v>
      </c>
      <c r="F25" s="141">
        <f t="shared" si="1"/>
        <v>6.1570186098073316</v>
      </c>
      <c r="H25" s="151">
        <f t="shared" si="3"/>
        <v>3.9202352625975863</v>
      </c>
      <c r="I25" s="141">
        <f t="shared" si="4"/>
        <v>9.5611575614774402</v>
      </c>
      <c r="K25" s="207">
        <f t="shared" si="2"/>
        <v>3.5578355398695991</v>
      </c>
      <c r="L25" s="141">
        <f t="shared" si="5"/>
        <v>8.6772920235346653</v>
      </c>
      <c r="N25" s="151">
        <f t="shared" si="6"/>
        <v>-0.18286293000567255</v>
      </c>
      <c r="O25" s="141">
        <f t="shared" si="7"/>
        <v>-0.44598886771381169</v>
      </c>
      <c r="Q25" s="151">
        <v>0.5452626527336597</v>
      </c>
      <c r="R25" s="141">
        <f t="shared" si="8"/>
        <v>1.3298544056565786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14.392403210136701</v>
      </c>
      <c r="C26" s="141">
        <f t="shared" si="0"/>
        <v>2.1438002845217401</v>
      </c>
      <c r="E26" s="151">
        <v>17.01776697126412</v>
      </c>
      <c r="F26" s="141">
        <f t="shared" si="1"/>
        <v>2.332463041133781</v>
      </c>
      <c r="H26" s="151">
        <f t="shared" si="3"/>
        <v>2.625363761127419</v>
      </c>
      <c r="I26" s="141">
        <f t="shared" si="4"/>
        <v>18.241316080405202</v>
      </c>
      <c r="K26" s="207">
        <f t="shared" si="2"/>
        <v>1.2488708557481392</v>
      </c>
      <c r="L26" s="141">
        <f t="shared" si="5"/>
        <v>8.6772920235346653</v>
      </c>
      <c r="N26" s="151">
        <f t="shared" si="6"/>
        <v>0.93127582083034088</v>
      </c>
      <c r="O26" s="141">
        <f t="shared" si="7"/>
        <v>6.4706068002210699</v>
      </c>
      <c r="Q26" s="151">
        <v>0.44521708454893894</v>
      </c>
      <c r="R26" s="141">
        <f t="shared" si="8"/>
        <v>3.093417256649456</v>
      </c>
      <c r="T26" s="11"/>
    </row>
    <row r="27" spans="1:20" x14ac:dyDescent="0.2">
      <c r="A27" s="10" t="str">
        <f>name!$D23</f>
        <v>63 Community and civil enforcement occupations</v>
      </c>
      <c r="B27" s="151">
        <v>0.67618683526423695</v>
      </c>
      <c r="C27" s="141">
        <f t="shared" si="0"/>
        <v>0.10072046402982603</v>
      </c>
      <c r="E27" s="151">
        <v>0.77409468201703668</v>
      </c>
      <c r="F27" s="141">
        <f t="shared" si="1"/>
        <v>0.10609777647042397</v>
      </c>
      <c r="H27" s="151">
        <f t="shared" si="3"/>
        <v>9.7907846752799732E-2</v>
      </c>
      <c r="I27" s="141">
        <f t="shared" si="4"/>
        <v>14.479407413269119</v>
      </c>
      <c r="K27" s="207">
        <f t="shared" si="2"/>
        <v>5.8674706320575129E-2</v>
      </c>
      <c r="L27" s="141">
        <f t="shared" si="5"/>
        <v>8.6772920235346653</v>
      </c>
      <c r="N27" s="151">
        <f t="shared" si="6"/>
        <v>6.3957297419993148E-2</v>
      </c>
      <c r="O27" s="141">
        <f t="shared" si="7"/>
        <v>9.4585244912377249</v>
      </c>
      <c r="Q27" s="151">
        <v>-2.4724156987768552E-2</v>
      </c>
      <c r="R27" s="141">
        <f t="shared" si="8"/>
        <v>-3.65640910150328</v>
      </c>
      <c r="T27" s="172"/>
    </row>
    <row r="28" spans="1:20" x14ac:dyDescent="0.2">
      <c r="A28" s="10" t="str">
        <f>name!$D24</f>
        <v>71 Sales occupations</v>
      </c>
      <c r="B28" s="151">
        <v>49.578462071194679</v>
      </c>
      <c r="C28" s="141">
        <f t="shared" si="0"/>
        <v>7.3848904552312034</v>
      </c>
      <c r="E28" s="151">
        <v>45.796488760587579</v>
      </c>
      <c r="F28" s="141">
        <f t="shared" si="1"/>
        <v>6.2768880093458224</v>
      </c>
      <c r="H28" s="151">
        <f t="shared" si="3"/>
        <v>-3.7819733106070998</v>
      </c>
      <c r="I28" s="141">
        <f t="shared" si="4"/>
        <v>-7.6282586280635005</v>
      </c>
      <c r="K28" s="207">
        <f t="shared" si="2"/>
        <v>4.3020679346949358</v>
      </c>
      <c r="L28" s="141">
        <f t="shared" si="5"/>
        <v>8.6772920235346653</v>
      </c>
      <c r="N28" s="151">
        <f>H28-(K28+Q28)</f>
        <v>-5.8307079651836968</v>
      </c>
      <c r="O28" s="141">
        <f t="shared" si="7"/>
        <v>-11.760566426628563</v>
      </c>
      <c r="Q28" s="151">
        <v>-2.2533332801183392</v>
      </c>
      <c r="R28" s="141">
        <f t="shared" si="8"/>
        <v>-4.5449842249696095</v>
      </c>
      <c r="T28" s="11"/>
    </row>
    <row r="29" spans="1:20" x14ac:dyDescent="0.2">
      <c r="A29" s="10" t="str">
        <f>name!$D25</f>
        <v>72 Customer service occupations</v>
      </c>
      <c r="B29" s="151">
        <v>10.383176748564923</v>
      </c>
      <c r="C29" s="141">
        <f t="shared" si="0"/>
        <v>1.5466115660333544</v>
      </c>
      <c r="E29" s="151">
        <v>12.223628604965254</v>
      </c>
      <c r="F29" s="141">
        <f t="shared" si="1"/>
        <v>1.6753762110957651</v>
      </c>
      <c r="H29" s="151">
        <f t="shared" si="3"/>
        <v>1.8404518564003318</v>
      </c>
      <c r="I29" s="141">
        <f t="shared" si="4"/>
        <v>17.72532531197357</v>
      </c>
      <c r="K29" s="207">
        <f t="shared" si="2"/>
        <v>0.90097856779273011</v>
      </c>
      <c r="L29" s="141">
        <f t="shared" si="5"/>
        <v>8.6772920235346653</v>
      </c>
      <c r="N29" s="151">
        <f t="shared" si="6"/>
        <v>1.0289984657004474</v>
      </c>
      <c r="O29" s="141">
        <f t="shared" si="7"/>
        <v>9.9102470334299859</v>
      </c>
      <c r="Q29" s="151">
        <v>-8.9525177092845673E-2</v>
      </c>
      <c r="R29" s="141">
        <f t="shared" si="8"/>
        <v>-0.86221374499108971</v>
      </c>
      <c r="T29" s="11"/>
    </row>
    <row r="30" spans="1:20" x14ac:dyDescent="0.2">
      <c r="A30" s="10" t="str">
        <f>name!$D26</f>
        <v>81 Process, plant and machine operatives</v>
      </c>
      <c r="B30" s="151">
        <v>15.178958810260694</v>
      </c>
      <c r="C30" s="141">
        <f t="shared" si="0"/>
        <v>2.2609605735101952</v>
      </c>
      <c r="E30" s="151">
        <v>13.562131334321109</v>
      </c>
      <c r="F30" s="141">
        <f t="shared" si="1"/>
        <v>1.8588320165460914</v>
      </c>
      <c r="H30" s="151">
        <f t="shared" si="3"/>
        <v>-1.6168274759395853</v>
      </c>
      <c r="I30" s="141">
        <f t="shared" si="4"/>
        <v>-10.651767991139415</v>
      </c>
      <c r="K30" s="207">
        <f t="shared" si="2"/>
        <v>1.3171225820983636</v>
      </c>
      <c r="L30" s="141">
        <f t="shared" si="5"/>
        <v>8.6772920235346653</v>
      </c>
      <c r="N30" s="151">
        <f t="shared" si="6"/>
        <v>-2.8156971739230774</v>
      </c>
      <c r="O30" s="141">
        <f t="shared" si="7"/>
        <v>-18.550002072735836</v>
      </c>
      <c r="Q30" s="151">
        <v>-0.11825288411487155</v>
      </c>
      <c r="R30" s="141">
        <f t="shared" si="8"/>
        <v>-0.7790579419382494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21.89812010154337</v>
      </c>
      <c r="C31" s="141">
        <f t="shared" si="0"/>
        <v>3.2618038432327952</v>
      </c>
      <c r="E31" s="151">
        <v>23.762873205197007</v>
      </c>
      <c r="F31" s="141">
        <f t="shared" si="1"/>
        <v>3.2569504327954184</v>
      </c>
      <c r="H31" s="151">
        <f t="shared" si="3"/>
        <v>1.8647531036536371</v>
      </c>
      <c r="I31" s="141">
        <f t="shared" si="4"/>
        <v>8.5155853333830791</v>
      </c>
      <c r="K31" s="207">
        <f t="shared" si="2"/>
        <v>1.9001638288752642</v>
      </c>
      <c r="L31" s="141">
        <f t="shared" si="5"/>
        <v>8.6772920235346653</v>
      </c>
      <c r="N31" s="151">
        <f t="shared" si="6"/>
        <v>-1.5205400470341557</v>
      </c>
      <c r="O31" s="141">
        <f t="shared" si="7"/>
        <v>-6.9437012856961573</v>
      </c>
      <c r="Q31" s="151">
        <v>1.4851293218125288</v>
      </c>
      <c r="R31" s="141">
        <f t="shared" si="8"/>
        <v>6.7819945955445622</v>
      </c>
      <c r="T31" s="11"/>
    </row>
    <row r="32" spans="1:20" x14ac:dyDescent="0.2">
      <c r="A32" s="10" t="str">
        <f>name!$D28</f>
        <v>91 Elementary trades and related occupations</v>
      </c>
      <c r="B32" s="151">
        <v>10.993407523001258</v>
      </c>
      <c r="C32" s="141">
        <f t="shared" si="0"/>
        <v>1.6375076372981694</v>
      </c>
      <c r="E32" s="151">
        <v>9.5956046855337824</v>
      </c>
      <c r="F32" s="141">
        <f t="shared" si="1"/>
        <v>1.3151780327072573</v>
      </c>
      <c r="H32" s="151">
        <f t="shared" si="3"/>
        <v>-1.3978028374674754</v>
      </c>
      <c r="I32" s="141">
        <f t="shared" si="4"/>
        <v>-12.714918777848306</v>
      </c>
      <c r="K32" s="207">
        <f t="shared" si="2"/>
        <v>0.95393007410804809</v>
      </c>
      <c r="L32" s="141">
        <f t="shared" si="5"/>
        <v>8.6772920235346653</v>
      </c>
      <c r="N32" s="151">
        <f>H32-(K32+Q32)</f>
        <v>-2.5056411925384117</v>
      </c>
      <c r="O32" s="141">
        <f t="shared" si="7"/>
        <v>-22.792216037619959</v>
      </c>
      <c r="Q32" s="151">
        <v>0.15390828096288814</v>
      </c>
      <c r="R32" s="141">
        <f t="shared" si="8"/>
        <v>1.4000052362369841</v>
      </c>
      <c r="T32" s="11"/>
    </row>
    <row r="33" spans="1:20" x14ac:dyDescent="0.2">
      <c r="A33" s="10" t="str">
        <f>name!$D29</f>
        <v>92 Elementary administration and service occupations</v>
      </c>
      <c r="B33" s="151">
        <v>73.631522347434242</v>
      </c>
      <c r="C33" s="141">
        <f t="shared" si="0"/>
        <v>10.967680397323937</v>
      </c>
      <c r="E33" s="151">
        <v>73.661465573946913</v>
      </c>
      <c r="F33" s="141">
        <f t="shared" si="1"/>
        <v>10.096074666970061</v>
      </c>
      <c r="H33" s="151">
        <f t="shared" ref="H33" si="9">E33-B33</f>
        <v>2.9943226512671117E-2</v>
      </c>
      <c r="I33" s="141">
        <f>IF(B33&lt;&gt;0,((E33/B33)-1)*100,0)</f>
        <v>4.0666314586546015E-2</v>
      </c>
      <c r="K33" s="207">
        <f t="shared" si="2"/>
        <v>6.3892222154610563</v>
      </c>
      <c r="L33" s="141">
        <f t="shared" ref="L33" si="10">IF(B33&lt;&gt;0,K33/B33*100,0)</f>
        <v>8.6772920235346653</v>
      </c>
      <c r="N33" s="151">
        <f>H33-(K33+Q33)</f>
        <v>-7.3225035150167139</v>
      </c>
      <c r="O33" s="141">
        <f t="shared" ref="O33" si="11">IF(B33&lt;&gt;0,N33/B33*100,0)</f>
        <v>-9.9447944053975856</v>
      </c>
      <c r="Q33" s="151">
        <v>0.96322452606832842</v>
      </c>
      <c r="R33" s="141">
        <f t="shared" ref="R33" si="12">IF(B33&lt;&gt;0,Q33/B33*100,0)</f>
        <v>1.3081686964494668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671.34999999999991</v>
      </c>
      <c r="C35" s="147">
        <f>B35/B$35*100</f>
        <v>100</v>
      </c>
      <c r="D35" s="145"/>
      <c r="E35" s="152">
        <f>SUM(E8:E33)</f>
        <v>729.6049999999999</v>
      </c>
      <c r="F35" s="147">
        <f t="shared" ref="F35" si="13">E35/E$35*100</f>
        <v>100</v>
      </c>
      <c r="G35" s="145"/>
      <c r="H35" s="152">
        <f>E35-B35</f>
        <v>58.254999999999995</v>
      </c>
      <c r="I35" s="147">
        <f>IF(B35&lt;&gt;0,((E35/B35)-1)*100,0)</f>
        <v>8.6772920235346653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Hertfordshire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61.419204870399888</v>
      </c>
      <c r="C44" s="141">
        <f t="shared" ref="C44:C68" si="15">B44/B$71*100</f>
        <v>8.4181447317932161</v>
      </c>
      <c r="E44" s="151">
        <v>64.670295385263699</v>
      </c>
      <c r="F44" s="141">
        <f t="shared" ref="F44:F68" si="16">E44/E$71*100</f>
        <v>8.1388359749837615</v>
      </c>
      <c r="H44" s="151">
        <f>E44-B44</f>
        <v>3.2510905148638116</v>
      </c>
      <c r="I44" s="141">
        <f>IF(B44&gt;0,((E44/B44)-1)*100,0)</f>
        <v>5.2932800444484895</v>
      </c>
      <c r="K44" s="151">
        <f>(($E$71/$B$71)-1)*B44</f>
        <v>5.4704471725084893</v>
      </c>
      <c r="L44" s="141">
        <f>IF(B44&gt;0,K44/B44*100,0)</f>
        <v>8.9067372071188977</v>
      </c>
      <c r="N44" s="151">
        <f>H44-(K44+Q44)</f>
        <v>-2.0004282196720986</v>
      </c>
      <c r="O44" s="141">
        <f>IF(B44&gt;0,N44/B44*100,0)</f>
        <v>-3.2570076800785426</v>
      </c>
      <c r="Q44" s="151">
        <v>-0.21892843797257946</v>
      </c>
      <c r="R44" s="141">
        <f>IF(B44&gt;0,Q44/B44*100,0)</f>
        <v>-0.35644948259186748</v>
      </c>
      <c r="T44" s="151"/>
    </row>
    <row r="45" spans="1:20" x14ac:dyDescent="0.2">
      <c r="A45" s="135" t="str">
        <f t="shared" si="14"/>
        <v>12 Other managers and proprietors</v>
      </c>
      <c r="B45" s="151">
        <v>25.510218557843579</v>
      </c>
      <c r="C45" s="141">
        <f t="shared" si="15"/>
        <v>3.4964423979884431</v>
      </c>
      <c r="E45" s="151">
        <v>37.301103147755008</v>
      </c>
      <c r="F45" s="141">
        <f t="shared" si="16"/>
        <v>4.6943895709297534</v>
      </c>
      <c r="H45" s="151">
        <f t="shared" ref="H45:H71" si="17">E45-B45</f>
        <v>11.790884589911428</v>
      </c>
      <c r="I45" s="141">
        <f t="shared" ref="I45:I71" si="18">IF(B45&gt;0,((E45/B45)-1)*100,0)</f>
        <v>46.22024136396945</v>
      </c>
      <c r="K45" s="151">
        <f t="shared" ref="K45:K68" si="19">(($E$71/$B$71)-1)*B45</f>
        <v>2.2721281279088039</v>
      </c>
      <c r="L45" s="141">
        <f t="shared" ref="L45:L68" si="20">IF(B45&gt;0,K45/B45*100,0)</f>
        <v>8.9067372071188977</v>
      </c>
      <c r="N45" s="151">
        <f t="shared" ref="N45:N68" si="21">H45-(K45+Q45)</f>
        <v>9.5742458037985649</v>
      </c>
      <c r="O45" s="141">
        <f t="shared" ref="O45:O68" si="22">IF(B45&gt;0,N45/B45*100,0)</f>
        <v>37.531022253256189</v>
      </c>
      <c r="Q45" s="151">
        <v>-5.5489341795941567E-2</v>
      </c>
      <c r="R45" s="141">
        <f>IF(B45&gt;0,Q45/B45*100,0)</f>
        <v>-0.21751809640564745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56.003053309529072</v>
      </c>
      <c r="C46" s="141">
        <f t="shared" si="15"/>
        <v>7.6758044845538445</v>
      </c>
      <c r="E46" s="151">
        <v>66.748578633518179</v>
      </c>
      <c r="F46" s="141">
        <f t="shared" si="16"/>
        <v>8.4003904702328125</v>
      </c>
      <c r="H46" s="151">
        <f t="shared" si="17"/>
        <v>10.745525323989106</v>
      </c>
      <c r="I46" s="141">
        <f t="shared" si="18"/>
        <v>19.187391917005936</v>
      </c>
      <c r="K46" s="151">
        <f t="shared" si="19"/>
        <v>4.9880447862424573</v>
      </c>
      <c r="L46" s="141">
        <f t="shared" si="20"/>
        <v>8.9067372071188977</v>
      </c>
      <c r="N46" s="151">
        <f t="shared" si="21"/>
        <v>5.796932997303224</v>
      </c>
      <c r="O46" s="141">
        <f t="shared" si="22"/>
        <v>10.351101689516025</v>
      </c>
      <c r="Q46" s="151">
        <v>-3.9452459556575004E-2</v>
      </c>
      <c r="R46" s="141">
        <f t="shared" ref="R46:R68" si="23">IF(B46&gt;0,Q46/B46*100,0)</f>
        <v>-7.0446979628987577E-2</v>
      </c>
      <c r="T46" s="151"/>
    </row>
    <row r="47" spans="1:20" x14ac:dyDescent="0.2">
      <c r="A47" s="135" t="str">
        <f t="shared" si="14"/>
        <v>22 Health professionals</v>
      </c>
      <c r="B47" s="151">
        <v>24.077438727630689</v>
      </c>
      <c r="C47" s="141">
        <f t="shared" si="15"/>
        <v>3.3000649293289781</v>
      </c>
      <c r="E47" s="151">
        <v>28.72496577739582</v>
      </c>
      <c r="F47" s="141">
        <f t="shared" si="16"/>
        <v>3.6150721665409198</v>
      </c>
      <c r="H47" s="151">
        <f t="shared" si="17"/>
        <v>4.6475270497651309</v>
      </c>
      <c r="I47" s="141">
        <f t="shared" si="18"/>
        <v>19.302414606216978</v>
      </c>
      <c r="K47" s="151">
        <f t="shared" si="19"/>
        <v>2.1445141936751373</v>
      </c>
      <c r="L47" s="141">
        <f t="shared" si="20"/>
        <v>8.9067372071188959</v>
      </c>
      <c r="N47" s="151">
        <f t="shared" si="21"/>
        <v>1.7635078377259883</v>
      </c>
      <c r="O47" s="141">
        <f t="shared" si="22"/>
        <v>7.3243165839821209</v>
      </c>
      <c r="Q47" s="151">
        <v>0.7395050183640054</v>
      </c>
      <c r="R47" s="141">
        <f t="shared" si="23"/>
        <v>3.0713608151159666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31.50647633295894</v>
      </c>
      <c r="C48" s="141">
        <f t="shared" si="15"/>
        <v>4.3182922722512789</v>
      </c>
      <c r="E48" s="151">
        <v>35.689792991069332</v>
      </c>
      <c r="F48" s="141">
        <f t="shared" si="16"/>
        <v>4.4916042118717154</v>
      </c>
      <c r="H48" s="151">
        <f t="shared" si="17"/>
        <v>4.1833166581103924</v>
      </c>
      <c r="I48" s="141">
        <f t="shared" si="18"/>
        <v>13.277640488581778</v>
      </c>
      <c r="K48" s="151">
        <f t="shared" si="19"/>
        <v>2.8061990501997633</v>
      </c>
      <c r="L48" s="141">
        <f t="shared" si="20"/>
        <v>8.9067372071188959</v>
      </c>
      <c r="N48" s="151">
        <f t="shared" si="21"/>
        <v>3.3507411278316805</v>
      </c>
      <c r="O48" s="141">
        <f t="shared" si="22"/>
        <v>10.635086870461832</v>
      </c>
      <c r="Q48" s="151">
        <v>-1.9736235199210515</v>
      </c>
      <c r="R48" s="141">
        <f t="shared" si="23"/>
        <v>-6.2641835889989474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53.062993854942455</v>
      </c>
      <c r="C49" s="141">
        <f t="shared" si="15"/>
        <v>7.2728385708626542</v>
      </c>
      <c r="E49" s="151">
        <v>68.253341656998117</v>
      </c>
      <c r="F49" s="141">
        <f t="shared" si="16"/>
        <v>8.589766741925466</v>
      </c>
      <c r="H49" s="151">
        <f t="shared" si="17"/>
        <v>15.190347802055662</v>
      </c>
      <c r="I49" s="141">
        <f t="shared" si="18"/>
        <v>28.627008576977953</v>
      </c>
      <c r="K49" s="151">
        <f t="shared" si="19"/>
        <v>4.7261814168893741</v>
      </c>
      <c r="L49" s="141">
        <f t="shared" si="20"/>
        <v>8.9067372071188977</v>
      </c>
      <c r="N49" s="151">
        <f t="shared" si="21"/>
        <v>10.136756846119352</v>
      </c>
      <c r="O49" s="141">
        <f t="shared" si="22"/>
        <v>19.103250890498298</v>
      </c>
      <c r="Q49" s="151">
        <v>0.32740953904693493</v>
      </c>
      <c r="R49" s="141">
        <f t="shared" si="23"/>
        <v>0.61702047936075688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16.373518260888115</v>
      </c>
      <c r="C50" s="141">
        <f t="shared" si="15"/>
        <v>2.2441620138140661</v>
      </c>
      <c r="E50" s="151">
        <v>16.104353962191666</v>
      </c>
      <c r="F50" s="141">
        <f t="shared" si="16"/>
        <v>2.026752693806694</v>
      </c>
      <c r="H50" s="151">
        <f t="shared" si="17"/>
        <v>-0.26916429869644887</v>
      </c>
      <c r="I50" s="141">
        <f t="shared" si="18"/>
        <v>-1.6439001954724031</v>
      </c>
      <c r="K50" s="151">
        <f t="shared" si="19"/>
        <v>1.4583462430569289</v>
      </c>
      <c r="L50" s="141">
        <f t="shared" si="20"/>
        <v>8.9067372071188977</v>
      </c>
      <c r="N50" s="151">
        <f t="shared" si="21"/>
        <v>-1.8145163122227439</v>
      </c>
      <c r="O50" s="141">
        <f t="shared" si="22"/>
        <v>-11.082018435568184</v>
      </c>
      <c r="Q50" s="151">
        <v>8.7005770469365973E-2</v>
      </c>
      <c r="R50" s="141">
        <f t="shared" si="23"/>
        <v>0.53138103297688388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10.478976989819321</v>
      </c>
      <c r="C51" s="141">
        <f t="shared" si="15"/>
        <v>1.4362534508150742</v>
      </c>
      <c r="E51" s="151">
        <v>11.73781777686097</v>
      </c>
      <c r="F51" s="141">
        <f t="shared" si="16"/>
        <v>1.4772187604989466</v>
      </c>
      <c r="H51" s="151">
        <f t="shared" si="17"/>
        <v>1.2588407870416489</v>
      </c>
      <c r="I51" s="141">
        <f t="shared" si="18"/>
        <v>12.013012226905872</v>
      </c>
      <c r="K51" s="151">
        <f t="shared" si="19"/>
        <v>0.93333494247766535</v>
      </c>
      <c r="L51" s="141">
        <f t="shared" si="20"/>
        <v>8.9067372071188977</v>
      </c>
      <c r="N51" s="151">
        <f t="shared" si="21"/>
        <v>3.3406570984618966E-2</v>
      </c>
      <c r="O51" s="141">
        <f t="shared" si="22"/>
        <v>0.3187961097450121</v>
      </c>
      <c r="Q51" s="151">
        <v>0.2920992735793646</v>
      </c>
      <c r="R51" s="141">
        <f t="shared" si="23"/>
        <v>2.7874789100419717</v>
      </c>
      <c r="T51" s="151"/>
    </row>
    <row r="52" spans="1:20" x14ac:dyDescent="0.2">
      <c r="A52" s="135" t="str">
        <f t="shared" si="14"/>
        <v>33 Protective service occupations</v>
      </c>
      <c r="B52" s="151">
        <v>6.5397633183224659</v>
      </c>
      <c r="C52" s="141">
        <f t="shared" si="15"/>
        <v>0.89634299632300585</v>
      </c>
      <c r="E52" s="151">
        <v>9.7741849069173732</v>
      </c>
      <c r="F52" s="141">
        <f t="shared" si="16"/>
        <v>1.2300931559482169</v>
      </c>
      <c r="H52" s="151">
        <f t="shared" si="17"/>
        <v>3.2344215885949072</v>
      </c>
      <c r="I52" s="141">
        <f t="shared" si="18"/>
        <v>49.457777463184669</v>
      </c>
      <c r="K52" s="151">
        <f t="shared" si="19"/>
        <v>0.58247953273054054</v>
      </c>
      <c r="L52" s="141">
        <f t="shared" si="20"/>
        <v>8.9067372071188977</v>
      </c>
      <c r="N52" s="151">
        <f t="shared" si="21"/>
        <v>2.5505839776235213</v>
      </c>
      <c r="O52" s="141">
        <f t="shared" si="22"/>
        <v>39.001166456246914</v>
      </c>
      <c r="Q52" s="151">
        <v>0.10135807824084522</v>
      </c>
      <c r="R52" s="141">
        <f t="shared" si="23"/>
        <v>1.549873799818873</v>
      </c>
      <c r="T52" s="151"/>
    </row>
    <row r="53" spans="1:20" x14ac:dyDescent="0.2">
      <c r="A53" s="135" t="str">
        <f t="shared" si="14"/>
        <v>34 Culture, media and sports occupations</v>
      </c>
      <c r="B53" s="151">
        <v>18.243684198296734</v>
      </c>
      <c r="C53" s="141">
        <f t="shared" si="15"/>
        <v>2.5004878253708154</v>
      </c>
      <c r="E53" s="151">
        <v>19.474893165747023</v>
      </c>
      <c r="F53" s="141">
        <f t="shared" si="16"/>
        <v>2.4509391856352187</v>
      </c>
      <c r="H53" s="151">
        <f t="shared" si="17"/>
        <v>1.2312089674502893</v>
      </c>
      <c r="I53" s="141">
        <f t="shared" si="18"/>
        <v>6.7486860333026311</v>
      </c>
      <c r="K53" s="151">
        <f t="shared" si="19"/>
        <v>1.6249170084389661</v>
      </c>
      <c r="L53" s="141">
        <f t="shared" si="20"/>
        <v>8.9067372071188977</v>
      </c>
      <c r="N53" s="151">
        <f t="shared" si="21"/>
        <v>0.26418044686619213</v>
      </c>
      <c r="O53" s="141">
        <f t="shared" si="22"/>
        <v>1.44806522627078</v>
      </c>
      <c r="Q53" s="151">
        <v>-0.65788848785486898</v>
      </c>
      <c r="R53" s="141">
        <f t="shared" si="23"/>
        <v>-3.6061164000870547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48.370690564122292</v>
      </c>
      <c r="C54" s="141">
        <f t="shared" si="15"/>
        <v>6.629709303544014</v>
      </c>
      <c r="E54" s="151">
        <v>50.01706618413148</v>
      </c>
      <c r="F54" s="141">
        <f t="shared" si="16"/>
        <v>6.29470911177118</v>
      </c>
      <c r="H54" s="151">
        <f t="shared" si="17"/>
        <v>1.6463756200091879</v>
      </c>
      <c r="I54" s="141">
        <f t="shared" si="18"/>
        <v>3.4036636665889297</v>
      </c>
      <c r="K54" s="151">
        <f t="shared" si="19"/>
        <v>4.3082502938150302</v>
      </c>
      <c r="L54" s="141">
        <f t="shared" si="20"/>
        <v>8.9067372071188977</v>
      </c>
      <c r="N54" s="151">
        <f t="shared" si="21"/>
        <v>-2.1609741748539277</v>
      </c>
      <c r="O54" s="141">
        <f t="shared" si="22"/>
        <v>-4.4675280622451448</v>
      </c>
      <c r="Q54" s="151">
        <v>-0.50090049895191457</v>
      </c>
      <c r="R54" s="141">
        <f t="shared" si="23"/>
        <v>-1.0355454782848283</v>
      </c>
      <c r="T54" s="151"/>
    </row>
    <row r="55" spans="1:20" x14ac:dyDescent="0.2">
      <c r="A55" s="135" t="str">
        <f t="shared" si="14"/>
        <v>41 Administrative occupations</v>
      </c>
      <c r="B55" s="151">
        <v>60.236598424139636</v>
      </c>
      <c r="C55" s="141">
        <f t="shared" si="15"/>
        <v>8.256056143274737</v>
      </c>
      <c r="E55" s="151">
        <v>53.164540736436479</v>
      </c>
      <c r="F55" s="141">
        <f t="shared" si="16"/>
        <v>6.6908226437109626</v>
      </c>
      <c r="H55" s="151">
        <f t="shared" si="17"/>
        <v>-7.0720576877031576</v>
      </c>
      <c r="I55" s="141">
        <f t="shared" si="18"/>
        <v>-11.740466548106166</v>
      </c>
      <c r="K55" s="151">
        <f t="shared" si="19"/>
        <v>5.365115524145641</v>
      </c>
      <c r="L55" s="141">
        <f t="shared" si="20"/>
        <v>8.9067372071188977</v>
      </c>
      <c r="N55" s="151">
        <f t="shared" si="21"/>
        <v>-12.487347970849338</v>
      </c>
      <c r="O55" s="141">
        <f t="shared" si="22"/>
        <v>-20.730499891317024</v>
      </c>
      <c r="Q55" s="151">
        <v>5.0174759000539602E-2</v>
      </c>
      <c r="R55" s="141">
        <f t="shared" si="23"/>
        <v>8.3296136091961348E-2</v>
      </c>
      <c r="T55" s="151"/>
    </row>
    <row r="56" spans="1:20" x14ac:dyDescent="0.2">
      <c r="A56" s="135" t="str">
        <f t="shared" si="14"/>
        <v>42 Secretarial and related occupations</v>
      </c>
      <c r="B56" s="151">
        <v>15.800128637998949</v>
      </c>
      <c r="C56" s="141">
        <f t="shared" si="15"/>
        <v>2.1655729659197718</v>
      </c>
      <c r="E56" s="151">
        <v>12.146706254842327</v>
      </c>
      <c r="F56" s="141">
        <f t="shared" si="16"/>
        <v>1.5286778768448004</v>
      </c>
      <c r="H56" s="151">
        <f t="shared" si="17"/>
        <v>-3.6534223831566219</v>
      </c>
      <c r="I56" s="141">
        <f t="shared" si="18"/>
        <v>-23.122738218537187</v>
      </c>
      <c r="K56" s="151">
        <f t="shared" si="19"/>
        <v>1.4072759361733007</v>
      </c>
      <c r="L56" s="141">
        <f t="shared" si="20"/>
        <v>8.9067372071188977</v>
      </c>
      <c r="N56" s="151">
        <f t="shared" si="21"/>
        <v>-5.3335630678027712</v>
      </c>
      <c r="O56" s="141">
        <f t="shared" si="22"/>
        <v>-33.756453444155341</v>
      </c>
      <c r="Q56" s="151">
        <v>0.27286474847284881</v>
      </c>
      <c r="R56" s="141">
        <f t="shared" si="23"/>
        <v>1.7269780184992627</v>
      </c>
      <c r="T56" s="151"/>
    </row>
    <row r="57" spans="1:20" x14ac:dyDescent="0.2">
      <c r="A57" s="135" t="str">
        <f t="shared" si="14"/>
        <v>51 Skilled agricultural and related trades</v>
      </c>
      <c r="B57" s="151">
        <v>5.308366593559791</v>
      </c>
      <c r="C57" s="141">
        <f t="shared" si="15"/>
        <v>0.72756718958337618</v>
      </c>
      <c r="E57" s="151">
        <v>6.8851604415417302</v>
      </c>
      <c r="F57" s="141">
        <f t="shared" si="16"/>
        <v>0.86650588436811149</v>
      </c>
      <c r="H57" s="151">
        <f t="shared" si="17"/>
        <v>1.5767938479819392</v>
      </c>
      <c r="I57" s="141">
        <f t="shared" si="18"/>
        <v>29.70393661008519</v>
      </c>
      <c r="K57" s="151">
        <f t="shared" si="19"/>
        <v>0.47280226247885992</v>
      </c>
      <c r="L57" s="141">
        <f t="shared" si="20"/>
        <v>8.9067372071188977</v>
      </c>
      <c r="N57" s="151">
        <f t="shared" si="21"/>
        <v>1.2472415438820339</v>
      </c>
      <c r="O57" s="141">
        <f t="shared" si="22"/>
        <v>23.495768837728924</v>
      </c>
      <c r="Q57" s="151">
        <v>-0.1432499583789546</v>
      </c>
      <c r="R57" s="141">
        <f t="shared" si="23"/>
        <v>-2.6985694347626277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22.833711143127964</v>
      </c>
      <c r="C58" s="141">
        <f t="shared" si="15"/>
        <v>3.1295990492290988</v>
      </c>
      <c r="E58" s="151">
        <v>23.1787571655763</v>
      </c>
      <c r="F58" s="141">
        <f t="shared" si="16"/>
        <v>2.9170750118081559</v>
      </c>
      <c r="H58" s="151">
        <f t="shared" si="17"/>
        <v>0.34504602244833649</v>
      </c>
      <c r="I58" s="141">
        <f t="shared" si="18"/>
        <v>1.5111254595693735</v>
      </c>
      <c r="K58" s="151">
        <f t="shared" si="19"/>
        <v>2.0337386461510323</v>
      </c>
      <c r="L58" s="141">
        <f t="shared" si="20"/>
        <v>8.9067372071188977</v>
      </c>
      <c r="N58" s="151">
        <f t="shared" si="21"/>
        <v>-1.3889342720831577</v>
      </c>
      <c r="O58" s="141">
        <f t="shared" si="22"/>
        <v>-6.0828231704296192</v>
      </c>
      <c r="Q58" s="151">
        <v>-0.29975835161953812</v>
      </c>
      <c r="R58" s="141">
        <f t="shared" si="23"/>
        <v>-1.3127885771199019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19.636975370351188</v>
      </c>
      <c r="C59" s="141">
        <f t="shared" si="15"/>
        <v>2.6914529602115103</v>
      </c>
      <c r="E59" s="151">
        <v>19.675770158661756</v>
      </c>
      <c r="F59" s="141">
        <f t="shared" si="16"/>
        <v>2.4762198015152186</v>
      </c>
      <c r="H59" s="151">
        <f t="shared" si="17"/>
        <v>3.8794788310568151E-2</v>
      </c>
      <c r="I59" s="141">
        <f t="shared" si="18"/>
        <v>0.19755989697447518</v>
      </c>
      <c r="K59" s="151">
        <f t="shared" si="19"/>
        <v>1.7490137916638431</v>
      </c>
      <c r="L59" s="141">
        <f t="shared" si="20"/>
        <v>8.9067372071188977</v>
      </c>
      <c r="N59" s="151">
        <f t="shared" si="21"/>
        <v>-3.5984995906745372</v>
      </c>
      <c r="O59" s="141">
        <f t="shared" si="22"/>
        <v>-18.325121475213123</v>
      </c>
      <c r="Q59" s="151">
        <v>1.8882805873212625</v>
      </c>
      <c r="R59" s="141">
        <f t="shared" si="23"/>
        <v>9.615944165068699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12.887231400151208</v>
      </c>
      <c r="C60" s="141">
        <f t="shared" si="15"/>
        <v>1.7663299182641579</v>
      </c>
      <c r="E60" s="151">
        <v>13.743778512227783</v>
      </c>
      <c r="F60" s="141">
        <f t="shared" si="16"/>
        <v>1.7296713788169464</v>
      </c>
      <c r="H60" s="151">
        <f t="shared" si="17"/>
        <v>0.85654711207657463</v>
      </c>
      <c r="I60" s="141">
        <f t="shared" si="18"/>
        <v>6.6464788710671074</v>
      </c>
      <c r="K60" s="151">
        <f t="shared" si="19"/>
        <v>1.1478318340847773</v>
      </c>
      <c r="L60" s="141">
        <f t="shared" si="20"/>
        <v>8.9067372071188977</v>
      </c>
      <c r="N60" s="151">
        <f t="shared" si="21"/>
        <v>-0.34296616130499369</v>
      </c>
      <c r="O60" s="141">
        <f t="shared" si="22"/>
        <v>-2.6612865917885946</v>
      </c>
      <c r="Q60" s="151">
        <v>5.1681439296791018E-2</v>
      </c>
      <c r="R60" s="141">
        <f t="shared" si="23"/>
        <v>0.40102825573679568</v>
      </c>
      <c r="T60" s="151"/>
    </row>
    <row r="61" spans="1:20" x14ac:dyDescent="0.2">
      <c r="A61" s="135" t="str">
        <f t="shared" si="14"/>
        <v>61 Caring personal service occupations</v>
      </c>
      <c r="B61" s="151">
        <v>44.921915628084776</v>
      </c>
      <c r="C61" s="141">
        <f t="shared" si="15"/>
        <v>6.1570186098073316</v>
      </c>
      <c r="E61" s="151">
        <v>54.265142916645239</v>
      </c>
      <c r="F61" s="141">
        <f t="shared" si="16"/>
        <v>6.8293347776832114</v>
      </c>
      <c r="H61" s="151">
        <f t="shared" si="17"/>
        <v>9.3432272885604633</v>
      </c>
      <c r="I61" s="141">
        <f t="shared" si="18"/>
        <v>20.798817588088703</v>
      </c>
      <c r="K61" s="151">
        <f t="shared" si="19"/>
        <v>4.0010769733971854</v>
      </c>
      <c r="L61" s="141">
        <f t="shared" si="20"/>
        <v>8.9067372071188977</v>
      </c>
      <c r="N61" s="151">
        <f t="shared" si="21"/>
        <v>4.7014807875664104</v>
      </c>
      <c r="O61" s="141">
        <f t="shared" si="22"/>
        <v>10.465895592010522</v>
      </c>
      <c r="Q61" s="151">
        <v>0.6406695275968679</v>
      </c>
      <c r="R61" s="141">
        <f t="shared" si="23"/>
        <v>1.4261847889592827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17.01776697126412</v>
      </c>
      <c r="C62" s="141">
        <f t="shared" si="15"/>
        <v>2.332463041133781</v>
      </c>
      <c r="E62" s="151">
        <v>17.908052336460383</v>
      </c>
      <c r="F62" s="141">
        <f t="shared" si="16"/>
        <v>2.2537503459600359</v>
      </c>
      <c r="H62" s="151">
        <f t="shared" si="17"/>
        <v>0.890285365196263</v>
      </c>
      <c r="I62" s="141">
        <f t="shared" si="18"/>
        <v>5.2315052068792722</v>
      </c>
      <c r="K62" s="151">
        <f t="shared" si="19"/>
        <v>1.5157277826503721</v>
      </c>
      <c r="L62" s="141">
        <f t="shared" si="20"/>
        <v>8.9067372071188977</v>
      </c>
      <c r="N62" s="151">
        <f t="shared" si="21"/>
        <v>-9.0791104217911922E-2</v>
      </c>
      <c r="O62" s="141">
        <f t="shared" si="22"/>
        <v>-0.53350774147524804</v>
      </c>
      <c r="Q62" s="151">
        <v>-0.53465131323619719</v>
      </c>
      <c r="R62" s="141">
        <f t="shared" si="23"/>
        <v>-3.1417242587643801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0.77409468201703668</v>
      </c>
      <c r="C63" s="141">
        <f t="shared" si="15"/>
        <v>0.10609777647042397</v>
      </c>
      <c r="E63" s="151">
        <v>0.66783253873382953</v>
      </c>
      <c r="F63" s="141">
        <f t="shared" si="16"/>
        <v>8.404754391689663E-2</v>
      </c>
      <c r="H63" s="151">
        <f t="shared" si="17"/>
        <v>-0.10626214328320716</v>
      </c>
      <c r="I63" s="141">
        <f t="shared" si="18"/>
        <v>-13.727279847256268</v>
      </c>
      <c r="K63" s="151">
        <f t="shared" si="19"/>
        <v>6.8946579061540128E-2</v>
      </c>
      <c r="L63" s="141">
        <f t="shared" si="20"/>
        <v>8.9067372071188977</v>
      </c>
      <c r="N63" s="151">
        <f t="shared" si="21"/>
        <v>-0.19189278943858754</v>
      </c>
      <c r="O63" s="141">
        <f t="shared" si="22"/>
        <v>-24.789317624373535</v>
      </c>
      <c r="Q63" s="151">
        <v>1.6684067093840248E-2</v>
      </c>
      <c r="R63" s="141">
        <f t="shared" si="23"/>
        <v>2.1553005699983681</v>
      </c>
      <c r="T63" s="151"/>
    </row>
    <row r="64" spans="1:20" x14ac:dyDescent="0.2">
      <c r="A64" s="135" t="str">
        <f t="shared" si="14"/>
        <v>71 Sales occupations</v>
      </c>
      <c r="B64" s="151">
        <v>45.796488760587579</v>
      </c>
      <c r="C64" s="141">
        <f t="shared" si="15"/>
        <v>6.2768880093458224</v>
      </c>
      <c r="E64" s="151">
        <v>40.226421882631946</v>
      </c>
      <c r="F64" s="141">
        <f t="shared" si="16"/>
        <v>5.0625445208317705</v>
      </c>
      <c r="H64" s="151">
        <f t="shared" si="17"/>
        <v>-5.5700668779556324</v>
      </c>
      <c r="I64" s="141">
        <f t="shared" si="18"/>
        <v>-12.162650519070418</v>
      </c>
      <c r="K64" s="151">
        <f t="shared" si="19"/>
        <v>4.0789729039932778</v>
      </c>
      <c r="L64" s="141">
        <f t="shared" si="20"/>
        <v>8.9067372071188977</v>
      </c>
      <c r="N64" s="151">
        <f t="shared" si="21"/>
        <v>-7.9048855986024957</v>
      </c>
      <c r="O64" s="141">
        <f t="shared" si="22"/>
        <v>-17.260898842981678</v>
      </c>
      <c r="Q64" s="151">
        <v>-1.7441541833464145</v>
      </c>
      <c r="R64" s="141">
        <f t="shared" si="23"/>
        <v>-3.8084888832076405</v>
      </c>
      <c r="T64" s="151"/>
    </row>
    <row r="65" spans="1:20" x14ac:dyDescent="0.2">
      <c r="A65" s="135" t="str">
        <f t="shared" si="14"/>
        <v>72 Customer service occupations</v>
      </c>
      <c r="B65" s="151">
        <v>12.223628604965254</v>
      </c>
      <c r="C65" s="141">
        <f t="shared" si="15"/>
        <v>1.6753762110957651</v>
      </c>
      <c r="E65" s="151">
        <v>18.255384495234843</v>
      </c>
      <c r="F65" s="141">
        <f t="shared" si="16"/>
        <v>2.2974625240514088</v>
      </c>
      <c r="H65" s="151">
        <f t="shared" si="17"/>
        <v>6.0317558902695882</v>
      </c>
      <c r="I65" s="141">
        <f t="shared" si="18"/>
        <v>49.34505199069514</v>
      </c>
      <c r="K65" s="151">
        <f t="shared" si="19"/>
        <v>1.088726477018469</v>
      </c>
      <c r="L65" s="141">
        <f t="shared" si="20"/>
        <v>8.9067372071188977</v>
      </c>
      <c r="N65" s="151">
        <f t="shared" si="21"/>
        <v>5.0327435876861504</v>
      </c>
      <c r="O65" s="141">
        <f t="shared" si="22"/>
        <v>41.172255394293011</v>
      </c>
      <c r="Q65" s="151">
        <v>-8.9714174435031213E-2</v>
      </c>
      <c r="R65" s="141">
        <f t="shared" si="23"/>
        <v>-0.73394061071676542</v>
      </c>
      <c r="T65" s="151"/>
    </row>
    <row r="66" spans="1:20" x14ac:dyDescent="0.2">
      <c r="A66" s="135" t="str">
        <f t="shared" si="14"/>
        <v>81 Process, plant and machine operatives</v>
      </c>
      <c r="B66" s="151">
        <v>13.562131334321109</v>
      </c>
      <c r="C66" s="141">
        <f t="shared" si="15"/>
        <v>1.8588320165460914</v>
      </c>
      <c r="E66" s="151">
        <v>17.461077161862729</v>
      </c>
      <c r="F66" s="141">
        <f t="shared" si="16"/>
        <v>2.197497972141917</v>
      </c>
      <c r="H66" s="151">
        <f t="shared" si="17"/>
        <v>3.8989458275416204</v>
      </c>
      <c r="I66" s="141">
        <f t="shared" si="18"/>
        <v>28.748769138333905</v>
      </c>
      <c r="K66" s="151">
        <f t="shared" si="19"/>
        <v>1.2079433976323088</v>
      </c>
      <c r="L66" s="141">
        <f t="shared" si="20"/>
        <v>8.9067372071188977</v>
      </c>
      <c r="N66" s="151">
        <f t="shared" si="21"/>
        <v>2.8689651260792131</v>
      </c>
      <c r="O66" s="141">
        <f t="shared" si="22"/>
        <v>21.154234945497432</v>
      </c>
      <c r="Q66" s="151">
        <v>-0.17796269616990165</v>
      </c>
      <c r="R66" s="141">
        <f t="shared" si="23"/>
        <v>-1.3122030142824161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23.762873205197007</v>
      </c>
      <c r="C67" s="141">
        <f t="shared" si="15"/>
        <v>3.2569504327954184</v>
      </c>
      <c r="E67" s="151">
        <v>27.214994959449697</v>
      </c>
      <c r="F67" s="141">
        <f t="shared" si="16"/>
        <v>3.4250404875287361</v>
      </c>
      <c r="H67" s="151">
        <f t="shared" si="17"/>
        <v>3.4521217542526905</v>
      </c>
      <c r="I67" s="141">
        <f t="shared" si="18"/>
        <v>14.527375222865313</v>
      </c>
      <c r="K67" s="151">
        <f t="shared" si="19"/>
        <v>2.1164966692477689</v>
      </c>
      <c r="L67" s="141">
        <f t="shared" si="20"/>
        <v>8.9067372071188977</v>
      </c>
      <c r="N67" s="151">
        <f t="shared" si="21"/>
        <v>1.2683894504597939</v>
      </c>
      <c r="O67" s="141">
        <f t="shared" si="22"/>
        <v>5.3376939712088083</v>
      </c>
      <c r="Q67" s="151">
        <v>6.7235634545127668E-2</v>
      </c>
      <c r="R67" s="141">
        <f t="shared" si="23"/>
        <v>0.28294404453760691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9.5956046855337824</v>
      </c>
      <c r="C68" s="141">
        <f t="shared" si="15"/>
        <v>1.3151780327072573</v>
      </c>
      <c r="E68" s="151">
        <v>8.7010380742893112</v>
      </c>
      <c r="F68" s="141">
        <f t="shared" si="16"/>
        <v>1.0950363111356078</v>
      </c>
      <c r="H68" s="151">
        <f t="shared" si="17"/>
        <v>-0.89456661124447123</v>
      </c>
      <c r="I68" s="141">
        <f t="shared" si="18"/>
        <v>-9.3226705409520392</v>
      </c>
      <c r="K68" s="151">
        <f t="shared" si="19"/>
        <v>0.85465529277448171</v>
      </c>
      <c r="L68" s="141">
        <f t="shared" si="20"/>
        <v>8.9067372071188977</v>
      </c>
      <c r="N68" s="151">
        <f t="shared" si="21"/>
        <v>-1.8935423619216118</v>
      </c>
      <c r="O68" s="141">
        <f t="shared" si="22"/>
        <v>-19.733434462721181</v>
      </c>
      <c r="Q68" s="151">
        <v>0.14432045790265877</v>
      </c>
      <c r="R68" s="141">
        <f t="shared" si="23"/>
        <v>1.5040267146502455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73.661465573946913</v>
      </c>
      <c r="C69" s="141">
        <f t="shared" ref="C69" si="25">B69/B$71*100</f>
        <v>10.096074666970061</v>
      </c>
      <c r="E69" s="151">
        <v>72.597948777556823</v>
      </c>
      <c r="F69" s="141">
        <f t="shared" ref="F69" si="26">E69/E$71*100</f>
        <v>9.1365408755415505</v>
      </c>
      <c r="H69" s="151">
        <f t="shared" ref="H69" si="27">E69-B69</f>
        <v>-1.0635167963900898</v>
      </c>
      <c r="I69" s="141">
        <f t="shared" ref="I69" si="28">IF(B69&gt;0,((E69/B69)-1)*100,0)</f>
        <v>-1.4437898948975625</v>
      </c>
      <c r="K69" s="151">
        <f t="shared" ref="K69" si="29">(($E$71/$B$71)-1)*B69</f>
        <v>6.5608331615838074</v>
      </c>
      <c r="L69" s="141">
        <f t="shared" ref="L69" si="30">IF(B69&gt;0,K69/B69*100,0)</f>
        <v>8.9067372071188977</v>
      </c>
      <c r="N69" s="151">
        <f t="shared" ref="N69" si="31">H69-(K69+Q69)</f>
        <v>-9.3808344802866532</v>
      </c>
      <c r="O69" s="141">
        <f t="shared" ref="O69" si="32">IF(B69&gt;0,N69/B69*100,0)</f>
        <v>-12.735063587445822</v>
      </c>
      <c r="Q69" s="151">
        <v>1.7564845223127554</v>
      </c>
      <c r="R69" s="141">
        <f t="shared" ref="R69" si="33">IF(B69&gt;0,Q69/B69*100,0)</f>
        <v>2.3845364854293649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729.6049999999999</v>
      </c>
      <c r="C71" s="147">
        <f>B71/B$71*100</f>
        <v>100</v>
      </c>
      <c r="D71" s="145"/>
      <c r="E71" s="152">
        <f>SUM(E44:E69)</f>
        <v>794.58899999999971</v>
      </c>
      <c r="F71" s="147">
        <f>E71/E$71*100</f>
        <v>100</v>
      </c>
      <c r="G71" s="145"/>
      <c r="H71" s="152">
        <f t="shared" si="17"/>
        <v>64.98399999999981</v>
      </c>
      <c r="I71" s="147">
        <f t="shared" si="18"/>
        <v>8.9067372071188977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Hertfordshire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Hertfordshire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Hertfordshire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Hertfordshire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61.419204870399874</v>
      </c>
      <c r="C7" s="11">
        <f t="shared" si="2"/>
        <v>64.670295385263671</v>
      </c>
      <c r="D7" s="11">
        <f t="shared" si="2"/>
        <v>3.2510905148637832</v>
      </c>
      <c r="E7" s="11">
        <f t="shared" si="2"/>
        <v>31.009758703181657</v>
      </c>
      <c r="F7" s="11">
        <f t="shared" si="2"/>
        <v>34.260849218045429</v>
      </c>
      <c r="G7" s="200">
        <f>IF(B7&gt;0,(1+(E7/B7))^(1/($C$6-$B$6))-1,0)</f>
        <v>2.7622472156156874E-2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41.591436843169085</v>
      </c>
      <c r="R7" s="11">
        <v>40.861606158098816</v>
      </c>
      <c r="S7" s="345">
        <f>R7-Q7</f>
        <v>-0.72983068507026871</v>
      </c>
      <c r="T7" s="345">
        <v>18.490059406622148</v>
      </c>
      <c r="U7" s="345">
        <f>SUM(S7:T7)</f>
        <v>17.760228721551879</v>
      </c>
      <c r="V7" s="346">
        <f>IF(Q7&gt;0,(1+(T7/Q7))^(1/($C$6-$B$6))-1,0)</f>
        <v>2.4823607323445795E-2</v>
      </c>
      <c r="X7" s="10" t="str">
        <f>name!B4</f>
        <v>Agriculture</v>
      </c>
      <c r="Y7" s="11">
        <v>2.8580000000000005</v>
      </c>
      <c r="Z7" s="11">
        <v>2.9299999999999957</v>
      </c>
      <c r="AA7" s="345">
        <f>Z7-Y7</f>
        <v>7.1999999999995179E-2</v>
      </c>
      <c r="AB7" s="11">
        <v>1.496392969823978</v>
      </c>
      <c r="AC7" s="345">
        <f>SUM(AA7:AB7)</f>
        <v>1.5683929698239731</v>
      </c>
      <c r="AD7" s="348">
        <f>IF(Y7&gt;0,(1+(AB7/Y7))^(1/($C$6-$B$6))-1,0)</f>
        <v>2.8468575174532829E-2</v>
      </c>
    </row>
    <row r="8" spans="1:30" x14ac:dyDescent="0.2">
      <c r="A8" s="10" t="str">
        <f>name!D5</f>
        <v>12 Other managers and proprietors</v>
      </c>
      <c r="B8" s="11">
        <f t="shared" si="2"/>
        <v>25.510218557843572</v>
      </c>
      <c r="C8" s="11">
        <f t="shared" si="2"/>
        <v>37.301103147755029</v>
      </c>
      <c r="D8" s="11">
        <f t="shared" si="2"/>
        <v>11.790884589911457</v>
      </c>
      <c r="E8" s="11">
        <f t="shared" si="2"/>
        <v>18.814288458959979</v>
      </c>
      <c r="F8" s="11">
        <f t="shared" si="2"/>
        <v>30.605173048871436</v>
      </c>
      <c r="G8" s="200">
        <f t="shared" ref="G8:G33" si="3">IF(B8&gt;0,(1+(E8/B8))^(1/($C$6-$B$6))-1,0)</f>
        <v>3.7517224952621442E-2</v>
      </c>
      <c r="H8" s="11"/>
      <c r="I8" s="10" t="str">
        <f>name!E4</f>
        <v>Managers, directors and senior officials</v>
      </c>
      <c r="J8" s="11">
        <f t="array" ref="J8:J16">MMULT(aggregation!$B$13:$AA$21,B7:B32)</f>
        <v>86.929423428243439</v>
      </c>
      <c r="K8" s="11">
        <f t="array" ref="K8:K16">MMULT(aggregation!$B$13:$AA$21,C7:C32)</f>
        <v>101.9713985330187</v>
      </c>
      <c r="L8" s="11">
        <f t="array" ref="L8:L16">MMULT(aggregation!$B$13:$AA$21,D7:D32)</f>
        <v>15.04197510477524</v>
      </c>
      <c r="M8" s="11">
        <f t="array" ref="M8:M16">MMULT(aggregation!$B$13:$AA$21,E7:E32)</f>
        <v>49.824047162141639</v>
      </c>
      <c r="N8" s="11">
        <f t="array" ref="N8:N16">MMULT(aggregation!$B$13:$AA$21,F7:F32)</f>
        <v>64.866022266916872</v>
      </c>
      <c r="O8" s="11"/>
      <c r="P8" s="10" t="str">
        <f>name!D5</f>
        <v>12 Other managers and proprietors</v>
      </c>
      <c r="Q8" s="11">
        <v>14.532404837054882</v>
      </c>
      <c r="R8" s="11">
        <v>21.580867785382274</v>
      </c>
      <c r="S8" s="345">
        <f t="shared" ref="S8:S31" si="4">R8-Q8</f>
        <v>7.0484629483273924</v>
      </c>
      <c r="T8" s="345">
        <v>9.8276332694418649</v>
      </c>
      <c r="U8" s="345">
        <f t="shared" ref="U8:U31" si="5">SUM(S8:T8)</f>
        <v>16.876096217769259</v>
      </c>
      <c r="V8" s="346">
        <f t="shared" ref="V8:V33" si="6">IF(Q8&gt;0,(1+(T8/Q8))^(1/($C$6-$B$6))-1,0)</f>
        <v>3.5037373427598606E-2</v>
      </c>
      <c r="X8" s="10" t="str">
        <f>name!B5</f>
        <v>Mining and quarrying</v>
      </c>
      <c r="Y8" s="11">
        <v>0.14800000000000055</v>
      </c>
      <c r="Z8" s="11">
        <v>0.10000000000000012</v>
      </c>
      <c r="AA8" s="345">
        <f t="shared" ref="AA8:AA29" si="7">Z8-Y8</f>
        <v>-4.8000000000000431E-2</v>
      </c>
      <c r="AB8" s="11">
        <v>4.7260852368010087E-2</v>
      </c>
      <c r="AC8" s="345">
        <f t="shared" ref="AC8:AC29" si="8">SUM(AA8:AB8)</f>
        <v>-7.391476319903445E-4</v>
      </c>
      <c r="AD8" s="348">
        <f t="shared" ref="AD8:AD29" si="9">IF(Y8&gt;0,(1+(AB8/Y8))^(1/($C$6-$B$6))-1,0)</f>
        <v>1.8646657246760068E-2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56.003053309528994</v>
      </c>
      <c r="C9" s="11">
        <f t="shared" si="2"/>
        <v>66.748578633518136</v>
      </c>
      <c r="D9" s="11">
        <f t="shared" si="2"/>
        <v>10.74552532398914</v>
      </c>
      <c r="E9" s="11">
        <f t="shared" si="2"/>
        <v>22.912881386638258</v>
      </c>
      <c r="F9" s="11">
        <f t="shared" si="2"/>
        <v>33.658406710627396</v>
      </c>
      <c r="G9" s="200">
        <f t="shared" si="3"/>
        <v>2.3128541269536562E-2</v>
      </c>
      <c r="H9" s="11"/>
      <c r="I9" s="10" t="str">
        <f>name!E5</f>
        <v>Professional occupations</v>
      </c>
      <c r="J9" s="11">
        <v>164.64996222506113</v>
      </c>
      <c r="K9" s="11">
        <v>199.41667905898134</v>
      </c>
      <c r="L9" s="11">
        <v>34.766716833920228</v>
      </c>
      <c r="M9" s="11">
        <v>83.623261488197315</v>
      </c>
      <c r="N9" s="11">
        <v>118.38997832211754</v>
      </c>
      <c r="O9" s="11"/>
      <c r="P9" s="10" t="str">
        <f>name!D6</f>
        <v>21 Science, research, engineering and technology professionals</v>
      </c>
      <c r="Q9" s="11">
        <v>43.922905441208421</v>
      </c>
      <c r="R9" s="11">
        <v>49.587545217218874</v>
      </c>
      <c r="S9" s="345">
        <f t="shared" si="4"/>
        <v>5.6646397760104534</v>
      </c>
      <c r="T9" s="345">
        <v>15.290948054797004</v>
      </c>
      <c r="U9" s="345">
        <f t="shared" si="5"/>
        <v>20.95558783080746</v>
      </c>
      <c r="V9" s="346">
        <f t="shared" si="6"/>
        <v>2.0114257876099106E-2</v>
      </c>
      <c r="X9" s="10" t="str">
        <f>name!B6</f>
        <v>Food drink and tobacco</v>
      </c>
      <c r="Y9" s="11">
        <v>3.2860000000000134</v>
      </c>
      <c r="Z9" s="11">
        <v>3.7559999999999967</v>
      </c>
      <c r="AA9" s="345">
        <f t="shared" si="7"/>
        <v>0.46999999999998332</v>
      </c>
      <c r="AB9" s="11">
        <v>1.554211913633194</v>
      </c>
      <c r="AC9" s="345">
        <f t="shared" si="8"/>
        <v>2.0242119136331773</v>
      </c>
      <c r="AD9" s="348">
        <f t="shared" si="9"/>
        <v>2.6155367501549343E-2</v>
      </c>
    </row>
    <row r="10" spans="1:30" x14ac:dyDescent="0.2">
      <c r="A10" s="10" t="str">
        <f>name!D7</f>
        <v>22 Health professionals</v>
      </c>
      <c r="B10" s="11">
        <f t="shared" si="2"/>
        <v>24.077438727630696</v>
      </c>
      <c r="C10" s="11">
        <f t="shared" si="2"/>
        <v>28.724965777395809</v>
      </c>
      <c r="D10" s="11">
        <f t="shared" si="2"/>
        <v>4.6475270497651131</v>
      </c>
      <c r="E10" s="11">
        <f t="shared" si="2"/>
        <v>14.167779413706036</v>
      </c>
      <c r="F10" s="11">
        <f t="shared" si="2"/>
        <v>18.815306463471142</v>
      </c>
      <c r="G10" s="200">
        <f t="shared" si="3"/>
        <v>3.1330331102397135E-2</v>
      </c>
      <c r="H10" s="11"/>
      <c r="I10" s="10" t="str">
        <f>name!E6</f>
        <v>Associate professional occupations</v>
      </c>
      <c r="J10" s="11">
        <v>100.00663333144895</v>
      </c>
      <c r="K10" s="11">
        <v>107.10831599584853</v>
      </c>
      <c r="L10" s="11">
        <v>7.1016826643995774</v>
      </c>
      <c r="M10" s="11">
        <v>46.402924987464068</v>
      </c>
      <c r="N10" s="11">
        <v>53.504607651863637</v>
      </c>
      <c r="O10" s="11"/>
      <c r="P10" s="10" t="str">
        <f>name!D7</f>
        <v>22 Health professionals</v>
      </c>
      <c r="Q10" s="11">
        <v>6.7235309386486346</v>
      </c>
      <c r="R10" s="11">
        <v>8.2265876960548177</v>
      </c>
      <c r="S10" s="345">
        <f t="shared" si="4"/>
        <v>1.5030567574061831</v>
      </c>
      <c r="T10" s="345">
        <v>2.8778788456755069</v>
      </c>
      <c r="U10" s="345">
        <f t="shared" si="5"/>
        <v>4.3809356030816904</v>
      </c>
      <c r="V10" s="346">
        <f t="shared" si="6"/>
        <v>2.4037450899294432E-2</v>
      </c>
      <c r="X10" s="10" t="str">
        <f>name!B7</f>
        <v>Engineering</v>
      </c>
      <c r="Y10" s="11">
        <v>6.8979999999999917</v>
      </c>
      <c r="Z10" s="11">
        <v>5.910000000000009</v>
      </c>
      <c r="AA10" s="345">
        <f t="shared" si="7"/>
        <v>-0.98799999999998267</v>
      </c>
      <c r="AB10" s="11">
        <v>2.7387798628409663</v>
      </c>
      <c r="AC10" s="345">
        <f t="shared" si="8"/>
        <v>1.7507798628409836</v>
      </c>
      <c r="AD10" s="348">
        <f t="shared" si="9"/>
        <v>2.2540653033041647E-2</v>
      </c>
    </row>
    <row r="11" spans="1:30" x14ac:dyDescent="0.2">
      <c r="A11" s="10" t="str">
        <f>name!D8</f>
        <v>23 Teaching and other educational professionals</v>
      </c>
      <c r="B11" s="11">
        <f t="shared" si="2"/>
        <v>31.50647633295895</v>
      </c>
      <c r="C11" s="11">
        <f t="shared" si="2"/>
        <v>35.689792991069304</v>
      </c>
      <c r="D11" s="11">
        <f t="shared" si="2"/>
        <v>4.1833166581103551</v>
      </c>
      <c r="E11" s="11">
        <f t="shared" si="2"/>
        <v>17.00060861669089</v>
      </c>
      <c r="F11" s="11">
        <f t="shared" si="2"/>
        <v>21.183925274801243</v>
      </c>
      <c r="G11" s="200">
        <f t="shared" si="3"/>
        <v>2.9185572415849625E-2</v>
      </c>
      <c r="H11" s="11"/>
      <c r="I11" s="10" t="str">
        <f>name!E7</f>
        <v>Administrative and secretarial occupations</v>
      </c>
      <c r="J11" s="11">
        <v>76.036727062138652</v>
      </c>
      <c r="K11" s="11">
        <v>65.311246991278779</v>
      </c>
      <c r="L11" s="11">
        <v>-10.725480070859881</v>
      </c>
      <c r="M11" s="11">
        <v>35.815062766748788</v>
      </c>
      <c r="N11" s="11">
        <v>25.089582695888907</v>
      </c>
      <c r="O11" s="11"/>
      <c r="P11" s="10" t="str">
        <f>name!D8</f>
        <v>23 Teaching and other educational professionals</v>
      </c>
      <c r="Q11" s="11">
        <v>10.367121297913279</v>
      </c>
      <c r="R11" s="11">
        <v>12.216963006865784</v>
      </c>
      <c r="S11" s="345">
        <f t="shared" si="4"/>
        <v>1.8498417089525052</v>
      </c>
      <c r="T11" s="345">
        <v>4.8089629478346181</v>
      </c>
      <c r="U11" s="345">
        <f t="shared" si="5"/>
        <v>6.6588046567871233</v>
      </c>
      <c r="V11" s="346">
        <f t="shared" si="6"/>
        <v>2.573089483905755E-2</v>
      </c>
      <c r="X11" s="10" t="str">
        <f>name!B8</f>
        <v>Rest of manufacturing</v>
      </c>
      <c r="Y11" s="11">
        <v>27.472999999999956</v>
      </c>
      <c r="Z11" s="11">
        <v>23.353999999999992</v>
      </c>
      <c r="AA11" s="345">
        <f t="shared" si="7"/>
        <v>-4.1189999999999642</v>
      </c>
      <c r="AB11" s="11">
        <v>10.733958485369099</v>
      </c>
      <c r="AC11" s="345">
        <f t="shared" si="8"/>
        <v>6.6149584853691348</v>
      </c>
      <c r="AD11" s="348">
        <f t="shared" si="9"/>
        <v>2.223110560044983E-2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53.062993854942491</v>
      </c>
      <c r="C12" s="11">
        <f t="shared" si="2"/>
        <v>68.253341656998103</v>
      </c>
      <c r="D12" s="11">
        <f t="shared" si="2"/>
        <v>15.190347802055623</v>
      </c>
      <c r="E12" s="11">
        <f t="shared" si="2"/>
        <v>29.541992071162138</v>
      </c>
      <c r="F12" s="11">
        <f t="shared" si="2"/>
        <v>44.732339873217768</v>
      </c>
      <c r="G12" s="200">
        <f t="shared" si="3"/>
        <v>2.994563366166747E-2</v>
      </c>
      <c r="H12" s="11"/>
      <c r="I12" s="10" t="str">
        <f>name!E8</f>
        <v>Skilled trades occupations</v>
      </c>
      <c r="J12" s="11">
        <v>60.666284507190149</v>
      </c>
      <c r="K12" s="11">
        <v>63.48346627800759</v>
      </c>
      <c r="L12" s="11">
        <v>2.8171817708174465</v>
      </c>
      <c r="M12" s="11">
        <v>26.916035743967281</v>
      </c>
      <c r="N12" s="11">
        <v>29.733217514784727</v>
      </c>
      <c r="O12" s="11"/>
      <c r="P12" s="10" t="str">
        <f>name!D9</f>
        <v>24 Business, media and public service professionals</v>
      </c>
      <c r="Q12" s="11">
        <v>30.854498842989816</v>
      </c>
      <c r="R12" s="11">
        <v>38.959480461599803</v>
      </c>
      <c r="S12" s="345">
        <f t="shared" si="4"/>
        <v>8.1049816186099868</v>
      </c>
      <c r="T12" s="345">
        <v>15.239013682917093</v>
      </c>
      <c r="U12" s="345">
        <f t="shared" si="5"/>
        <v>23.34399530152708</v>
      </c>
      <c r="V12" s="346">
        <f t="shared" si="6"/>
        <v>2.7120554998036228E-2</v>
      </c>
      <c r="X12" s="10" t="str">
        <f>name!B9</f>
        <v>Electricity and gas</v>
      </c>
      <c r="Y12" s="11">
        <v>1.0909999999999991</v>
      </c>
      <c r="Z12" s="11">
        <v>0.98299999999999987</v>
      </c>
      <c r="AA12" s="345">
        <f t="shared" si="7"/>
        <v>-0.10799999999999921</v>
      </c>
      <c r="AB12" s="11">
        <v>0.42904827290387754</v>
      </c>
      <c r="AC12" s="345">
        <f t="shared" si="8"/>
        <v>0.32104827290387833</v>
      </c>
      <c r="AD12" s="348">
        <f t="shared" si="9"/>
        <v>2.2356059308412446E-2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16.373518260888094</v>
      </c>
      <c r="C13" s="11">
        <f t="shared" si="2"/>
        <v>16.10435396219167</v>
      </c>
      <c r="D13" s="11">
        <f t="shared" si="2"/>
        <v>-0.2691642986964215</v>
      </c>
      <c r="E13" s="11">
        <f t="shared" si="2"/>
        <v>6.3529706972928173</v>
      </c>
      <c r="F13" s="11">
        <f t="shared" si="2"/>
        <v>6.083806398596395</v>
      </c>
      <c r="G13" s="200">
        <f t="shared" si="3"/>
        <v>2.2098354678809162E-2</v>
      </c>
      <c r="H13" s="11"/>
      <c r="I13" s="10" t="str">
        <f>name!E9</f>
        <v>Caring, leisure and other service occupations</v>
      </c>
      <c r="J13" s="11">
        <v>62.713777281365935</v>
      </c>
      <c r="K13" s="11">
        <v>72.841027791839437</v>
      </c>
      <c r="L13" s="11">
        <v>10.127250510473496</v>
      </c>
      <c r="M13" s="11">
        <v>37.934824927480911</v>
      </c>
      <c r="N13" s="11">
        <v>48.062075437954398</v>
      </c>
      <c r="O13" s="11"/>
      <c r="P13" s="10" t="str">
        <f>name!D10</f>
        <v>31 Science, engineering and technology associate professionals</v>
      </c>
      <c r="Q13" s="11">
        <v>11.800303117287074</v>
      </c>
      <c r="R13" s="11">
        <v>10.450316435844833</v>
      </c>
      <c r="S13" s="345">
        <f t="shared" si="4"/>
        <v>-1.3499866814422408</v>
      </c>
      <c r="T13" s="345">
        <v>3.8242709414924514</v>
      </c>
      <c r="U13" s="345">
        <f t="shared" si="5"/>
        <v>2.4742842600502106</v>
      </c>
      <c r="V13" s="346">
        <f t="shared" si="6"/>
        <v>1.889086431143383E-2</v>
      </c>
      <c r="X13" s="10" t="str">
        <f>name!B10</f>
        <v>Water and sewerage</v>
      </c>
      <c r="Y13" s="11">
        <v>4.1920000000000046</v>
      </c>
      <c r="Z13" s="11">
        <v>4.7500000000000018</v>
      </c>
      <c r="AA13" s="345">
        <f t="shared" si="7"/>
        <v>0.55799999999999716</v>
      </c>
      <c r="AB13" s="11">
        <v>1.9935038508997693</v>
      </c>
      <c r="AC13" s="345">
        <f t="shared" si="8"/>
        <v>2.5515038508997665</v>
      </c>
      <c r="AD13" s="348">
        <f t="shared" si="9"/>
        <v>2.6274616071613188E-2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10.478976989819319</v>
      </c>
      <c r="C14" s="11">
        <f t="shared" si="2"/>
        <v>11.737817776860977</v>
      </c>
      <c r="D14" s="11">
        <f t="shared" si="2"/>
        <v>1.2588407870416571</v>
      </c>
      <c r="E14" s="11">
        <f t="shared" si="2"/>
        <v>6.4186686811804456</v>
      </c>
      <c r="F14" s="11">
        <f t="shared" si="2"/>
        <v>7.6775094682221035</v>
      </c>
      <c r="G14" s="200">
        <f t="shared" si="3"/>
        <v>3.2366303786733219E-2</v>
      </c>
      <c r="H14" s="11"/>
      <c r="I14" s="10" t="str">
        <f>name!E10</f>
        <v>Sales and customer service occupations</v>
      </c>
      <c r="J14" s="11">
        <v>58.020117365552856</v>
      </c>
      <c r="K14" s="11">
        <v>58.481806377866803</v>
      </c>
      <c r="L14" s="11">
        <v>0.46168901231394699</v>
      </c>
      <c r="M14" s="11">
        <v>26.819249631713319</v>
      </c>
      <c r="N14" s="11">
        <v>27.280938644027266</v>
      </c>
      <c r="O14" s="11"/>
      <c r="P14" s="10" t="str">
        <f>name!D11</f>
        <v>32 Health and social care associate professionals</v>
      </c>
      <c r="Q14" s="11">
        <v>1.9186956568958666</v>
      </c>
      <c r="R14" s="11">
        <v>1.8502549193443747</v>
      </c>
      <c r="S14" s="345">
        <f t="shared" si="4"/>
        <v>-6.8440737551491937E-2</v>
      </c>
      <c r="T14" s="345">
        <v>0.83911372967219033</v>
      </c>
      <c r="U14" s="345">
        <f t="shared" si="5"/>
        <v>0.7706729921206984</v>
      </c>
      <c r="V14" s="346">
        <f t="shared" si="6"/>
        <v>2.4480925612945903E-2</v>
      </c>
      <c r="X14" s="10" t="str">
        <f>name!B11</f>
        <v>Construction</v>
      </c>
      <c r="Y14" s="11">
        <v>66.662999999999997</v>
      </c>
      <c r="Z14" s="11">
        <v>82.681999999999903</v>
      </c>
      <c r="AA14" s="345">
        <f t="shared" si="7"/>
        <v>16.018999999999906</v>
      </c>
      <c r="AB14" s="11">
        <v>31.360726968382735</v>
      </c>
      <c r="AC14" s="345">
        <f t="shared" si="8"/>
        <v>47.379726968382641</v>
      </c>
      <c r="AD14" s="348">
        <f t="shared" si="9"/>
        <v>2.6037161277529641E-2</v>
      </c>
    </row>
    <row r="15" spans="1:30" x14ac:dyDescent="0.2">
      <c r="A15" s="10" t="str">
        <f>name!D12</f>
        <v>33 Protective service occupations</v>
      </c>
      <c r="B15" s="11">
        <f t="shared" si="2"/>
        <v>6.5397633183224713</v>
      </c>
      <c r="C15" s="11">
        <f t="shared" si="2"/>
        <v>9.7741849069173714</v>
      </c>
      <c r="D15" s="11">
        <f t="shared" si="2"/>
        <v>3.234421588594897</v>
      </c>
      <c r="E15" s="11">
        <f t="shared" si="2"/>
        <v>2.995233965141769</v>
      </c>
      <c r="F15" s="11">
        <f t="shared" si="2"/>
        <v>6.2296555537366656</v>
      </c>
      <c r="G15" s="200">
        <f t="shared" si="3"/>
        <v>2.5456485624750114E-2</v>
      </c>
      <c r="H15" s="11"/>
      <c r="I15" s="10" t="str">
        <f>name!E11</f>
        <v>Process, plant and machine operatives</v>
      </c>
      <c r="J15" s="11">
        <v>37.325004539518112</v>
      </c>
      <c r="K15" s="11">
        <v>44.676072121312401</v>
      </c>
      <c r="L15" s="11">
        <v>7.3510675817942825</v>
      </c>
      <c r="M15" s="11">
        <v>20.57538145133821</v>
      </c>
      <c r="N15" s="11">
        <v>27.926449033132492</v>
      </c>
      <c r="O15" s="11"/>
      <c r="P15" s="10" t="str">
        <f>name!D12</f>
        <v>33 Protective service occupations</v>
      </c>
      <c r="Q15" s="11">
        <v>4.7086263716331178</v>
      </c>
      <c r="R15" s="11">
        <v>6.286282905756253</v>
      </c>
      <c r="S15" s="345">
        <f t="shared" si="4"/>
        <v>1.5776565341231352</v>
      </c>
      <c r="T15" s="345">
        <v>1.6037177150417716</v>
      </c>
      <c r="U15" s="345">
        <f t="shared" si="5"/>
        <v>3.1813742491649069</v>
      </c>
      <c r="V15" s="346">
        <f t="shared" si="6"/>
        <v>1.9732894331610851E-2</v>
      </c>
      <c r="X15" s="10" t="str">
        <f>name!B12</f>
        <v>Wholesale and retail trade</v>
      </c>
      <c r="Y15" s="11">
        <v>112.03900000000009</v>
      </c>
      <c r="Z15" s="11">
        <v>114.93399999999995</v>
      </c>
      <c r="AA15" s="345">
        <f t="shared" si="7"/>
        <v>2.8949999999998681</v>
      </c>
      <c r="AB15" s="11">
        <v>52.615239533116089</v>
      </c>
      <c r="AC15" s="345">
        <f t="shared" si="8"/>
        <v>55.510239533115957</v>
      </c>
      <c r="AD15" s="348">
        <f t="shared" si="9"/>
        <v>2.5998941924543661E-2</v>
      </c>
    </row>
    <row r="16" spans="1:30" x14ac:dyDescent="0.2">
      <c r="A16" s="10" t="str">
        <f>name!D13</f>
        <v>34 Culture, media and sports occupations</v>
      </c>
      <c r="B16" s="11">
        <f t="shared" si="2"/>
        <v>18.243684198296741</v>
      </c>
      <c r="C16" s="11">
        <f t="shared" si="2"/>
        <v>19.474893165747023</v>
      </c>
      <c r="D16" s="11">
        <f t="shared" si="2"/>
        <v>1.2312089674502833</v>
      </c>
      <c r="E16" s="11">
        <f t="shared" si="2"/>
        <v>8.4086729775385631</v>
      </c>
      <c r="F16" s="11">
        <f t="shared" si="2"/>
        <v>9.6398819449888471</v>
      </c>
      <c r="G16" s="200">
        <f t="shared" si="3"/>
        <v>2.559258422125299E-2</v>
      </c>
      <c r="H16" s="11"/>
      <c r="I16" s="10" t="str">
        <f>name!E12</f>
        <v>Elementary occupations</v>
      </c>
      <c r="J16" s="11">
        <v>83.257070259480798</v>
      </c>
      <c r="K16" s="11">
        <v>81.298986851846109</v>
      </c>
      <c r="L16" s="11">
        <v>-1.9580834076346829</v>
      </c>
      <c r="M16" s="11">
        <v>39.583087840014286</v>
      </c>
      <c r="N16" s="11">
        <v>37.625004432379598</v>
      </c>
      <c r="O16" s="11"/>
      <c r="P16" s="10" t="str">
        <f>name!D13</f>
        <v>34 Culture, media and sports occupations</v>
      </c>
      <c r="Q16" s="11">
        <v>9.9285599532346236</v>
      </c>
      <c r="R16" s="11">
        <v>10.874376516380725</v>
      </c>
      <c r="S16" s="345">
        <f t="shared" si="4"/>
        <v>0.94581656314610107</v>
      </c>
      <c r="T16" s="345">
        <v>4.123233920485168</v>
      </c>
      <c r="U16" s="345">
        <f t="shared" si="5"/>
        <v>5.0690504836312691</v>
      </c>
      <c r="V16" s="346">
        <f t="shared" si="6"/>
        <v>2.3425814356768937E-2</v>
      </c>
      <c r="X16" s="10" t="str">
        <f>name!B13</f>
        <v>Transport and storage</v>
      </c>
      <c r="Y16" s="11">
        <v>29.308000000000099</v>
      </c>
      <c r="Z16" s="11">
        <v>32.31299999999996</v>
      </c>
      <c r="AA16" s="345">
        <f t="shared" si="7"/>
        <v>3.0049999999998604</v>
      </c>
      <c r="AB16" s="11">
        <v>14.9010906924038</v>
      </c>
      <c r="AC16" s="345">
        <f t="shared" si="8"/>
        <v>17.906090692403659</v>
      </c>
      <c r="AD16" s="348">
        <f t="shared" si="9"/>
        <v>2.7783623149676417E-2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48.370690564122327</v>
      </c>
      <c r="C17" s="11">
        <f t="shared" si="10"/>
        <v>50.017066184131494</v>
      </c>
      <c r="D17" s="11">
        <f t="shared" si="10"/>
        <v>1.6463756200091624</v>
      </c>
      <c r="E17" s="11">
        <f t="shared" si="10"/>
        <v>22.227378666310472</v>
      </c>
      <c r="F17" s="11">
        <f t="shared" si="10"/>
        <v>23.873754286319627</v>
      </c>
      <c r="G17" s="200">
        <f t="shared" si="3"/>
        <v>2.552763792038415E-2</v>
      </c>
      <c r="H17" s="11"/>
      <c r="O17" s="11"/>
      <c r="P17" s="10" t="str">
        <f>name!D14</f>
        <v>35 Business and public service associate professionals</v>
      </c>
      <c r="Q17" s="11">
        <v>25.97317671887917</v>
      </c>
      <c r="R17" s="11">
        <v>24.727014435680562</v>
      </c>
      <c r="S17" s="345">
        <f t="shared" si="4"/>
        <v>-1.2461622831986077</v>
      </c>
      <c r="T17" s="345">
        <v>9.5645838548625495</v>
      </c>
      <c r="U17" s="345">
        <f t="shared" si="5"/>
        <v>8.3184215716639418</v>
      </c>
      <c r="V17" s="346">
        <f t="shared" si="6"/>
        <v>2.1122076746665552E-2</v>
      </c>
      <c r="X17" s="10" t="str">
        <f>name!B14</f>
        <v>Accommodation and food</v>
      </c>
      <c r="Y17" s="11">
        <v>40.758999999999986</v>
      </c>
      <c r="Z17" s="11">
        <v>47.389999999999894</v>
      </c>
      <c r="AA17" s="345">
        <f t="shared" si="7"/>
        <v>6.6309999999999079</v>
      </c>
      <c r="AB17" s="11">
        <v>22.048679881243093</v>
      </c>
      <c r="AC17" s="345">
        <f t="shared" si="8"/>
        <v>28.679679881243</v>
      </c>
      <c r="AD17" s="348">
        <f t="shared" si="9"/>
        <v>2.9246223200458443E-2</v>
      </c>
    </row>
    <row r="18" spans="1:30" x14ac:dyDescent="0.2">
      <c r="A18" s="10" t="str">
        <f>name!D15</f>
        <v>41 Administrative occupations</v>
      </c>
      <c r="B18" s="11">
        <f t="shared" si="10"/>
        <v>60.236598424139707</v>
      </c>
      <c r="C18" s="11">
        <f t="shared" si="10"/>
        <v>53.164540736436457</v>
      </c>
      <c r="D18" s="11">
        <f t="shared" si="10"/>
        <v>-7.0720576877032517</v>
      </c>
      <c r="E18" s="11">
        <f t="shared" si="10"/>
        <v>27.901469374774454</v>
      </c>
      <c r="F18" s="11">
        <f t="shared" si="10"/>
        <v>20.8294116870712</v>
      </c>
      <c r="G18" s="200">
        <f t="shared" si="3"/>
        <v>2.5699646298759093E-2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17.145343255601183</v>
      </c>
      <c r="R18" s="11">
        <v>17.99469446728261</v>
      </c>
      <c r="S18" s="345">
        <f t="shared" si="4"/>
        <v>0.84935121168142658</v>
      </c>
      <c r="T18" s="345">
        <v>6.3356910324791178</v>
      </c>
      <c r="U18" s="345">
        <f t="shared" si="5"/>
        <v>7.1850422441605444</v>
      </c>
      <c r="V18" s="346">
        <f t="shared" si="6"/>
        <v>2.1185726549375561E-2</v>
      </c>
      <c r="X18" s="10" t="str">
        <f>name!B15</f>
        <v>Media</v>
      </c>
      <c r="Y18" s="11">
        <v>9.3279999999999976</v>
      </c>
      <c r="Z18" s="11">
        <v>8.9050000000000153</v>
      </c>
      <c r="AA18" s="345">
        <f t="shared" si="7"/>
        <v>-0.42299999999998228</v>
      </c>
      <c r="AB18" s="11">
        <v>4.2992178958337783</v>
      </c>
      <c r="AC18" s="345">
        <f t="shared" si="8"/>
        <v>3.8762178958337961</v>
      </c>
      <c r="AD18" s="348">
        <f t="shared" si="9"/>
        <v>2.5591888990736278E-2</v>
      </c>
    </row>
    <row r="19" spans="1:30" x14ac:dyDescent="0.2">
      <c r="A19" s="10" t="str">
        <f>name!D16</f>
        <v>42 Secretarial and related occupations</v>
      </c>
      <c r="B19" s="11">
        <f t="shared" si="10"/>
        <v>15.800128637998952</v>
      </c>
      <c r="C19" s="11">
        <f t="shared" si="10"/>
        <v>12.146706254842325</v>
      </c>
      <c r="D19" s="11">
        <f t="shared" si="10"/>
        <v>-3.653422383156629</v>
      </c>
      <c r="E19" s="11">
        <f t="shared" si="10"/>
        <v>7.9135933919743362</v>
      </c>
      <c r="F19" s="11">
        <f t="shared" si="10"/>
        <v>4.2601710088177072</v>
      </c>
      <c r="G19" s="200">
        <f t="shared" si="3"/>
        <v>2.7438747531751018E-2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1.2150052027537037</v>
      </c>
      <c r="K19" s="11">
        <f t="array" ref="K19:K27">MMULT(aggregation!$B$13:$AA$21,C36:C61)</f>
        <v>2.0959836764626534</v>
      </c>
      <c r="L19" s="11">
        <f t="array" ref="L19:L27">MMULT(aggregation!$B$13:$AA$21,D36:D61)</f>
        <v>0.88097847370894955</v>
      </c>
      <c r="M19" s="11">
        <f t="array" ref="M19:M27">MMULT(aggregation!$B$13:$AA$21,E36:E61)</f>
        <v>0.96279046159526849</v>
      </c>
      <c r="N19" s="11">
        <f t="array" ref="N19:N27">MMULT(aggregation!$B$13:$AA$21,F36:F61)</f>
        <v>1.8437689353042179</v>
      </c>
      <c r="O19" s="11"/>
      <c r="P19" s="10" t="str">
        <f>name!D16</f>
        <v>42 Secretarial and related occupations</v>
      </c>
      <c r="Q19" s="11">
        <v>0.75741771929925505</v>
      </c>
      <c r="R19" s="11">
        <v>1.1656386309051698</v>
      </c>
      <c r="S19" s="345">
        <f t="shared" si="4"/>
        <v>0.40822091160591478</v>
      </c>
      <c r="T19" s="345">
        <v>0.33122280599827747</v>
      </c>
      <c r="U19" s="345">
        <f t="shared" si="5"/>
        <v>0.73944371760419225</v>
      </c>
      <c r="V19" s="346">
        <f t="shared" si="6"/>
        <v>2.4479491883434124E-2</v>
      </c>
      <c r="X19" s="10" t="str">
        <f>name!B16</f>
        <v>Information technology</v>
      </c>
      <c r="Y19" s="11">
        <v>27.015999999999988</v>
      </c>
      <c r="Z19" s="11">
        <v>29.670000000000009</v>
      </c>
      <c r="AA19" s="345">
        <f t="shared" si="7"/>
        <v>2.6540000000000212</v>
      </c>
      <c r="AB19" s="11">
        <v>12.407368610788518</v>
      </c>
      <c r="AC19" s="345">
        <f t="shared" si="8"/>
        <v>15.06136861078854</v>
      </c>
      <c r="AD19" s="348">
        <f t="shared" si="9"/>
        <v>2.5515382026977784E-2</v>
      </c>
    </row>
    <row r="20" spans="1:30" x14ac:dyDescent="0.2">
      <c r="A20" s="10" t="str">
        <f>name!D17</f>
        <v>51 Skilled agricultural and related trades</v>
      </c>
      <c r="B20" s="11">
        <f t="shared" si="10"/>
        <v>5.3083665935597955</v>
      </c>
      <c r="C20" s="11">
        <f t="shared" si="10"/>
        <v>6.8851604415417382</v>
      </c>
      <c r="D20" s="11">
        <f t="shared" si="10"/>
        <v>1.5767938479819428</v>
      </c>
      <c r="E20" s="11">
        <f t="shared" si="10"/>
        <v>3.3642698650312775</v>
      </c>
      <c r="F20" s="11">
        <f t="shared" si="10"/>
        <v>4.9410637130132207</v>
      </c>
      <c r="G20" s="200">
        <f t="shared" si="3"/>
        <v>3.3267292602279452E-2</v>
      </c>
      <c r="H20" s="11"/>
      <c r="I20" s="11" t="str">
        <f t="shared" si="11"/>
        <v>Professional occupations</v>
      </c>
      <c r="J20" s="11">
        <v>7.3847684021110256</v>
      </c>
      <c r="K20" s="11">
        <v>11.559677651327974</v>
      </c>
      <c r="L20" s="11">
        <v>4.1749092492169479</v>
      </c>
      <c r="M20" s="11">
        <v>4.531831136589318</v>
      </c>
      <c r="N20" s="11">
        <v>8.7067403858062651</v>
      </c>
      <c r="O20" s="11"/>
      <c r="P20" s="10" t="str">
        <f>name!D17</f>
        <v>51 Skilled agricultural and related trades</v>
      </c>
      <c r="Q20" s="11">
        <v>4.0203682212973888</v>
      </c>
      <c r="R20" s="11">
        <v>4.9274507214440781</v>
      </c>
      <c r="S20" s="345">
        <f t="shared" si="4"/>
        <v>0.90708250014668934</v>
      </c>
      <c r="T20" s="345">
        <v>2.255960566605399</v>
      </c>
      <c r="U20" s="345">
        <f t="shared" si="5"/>
        <v>3.1630430667520884</v>
      </c>
      <c r="V20" s="346">
        <f t="shared" si="6"/>
        <v>3.0139381629739059E-2</v>
      </c>
      <c r="X20" s="10" t="str">
        <f>name!B17</f>
        <v>Finance and insurance</v>
      </c>
      <c r="Y20" s="11">
        <v>16.655999999999977</v>
      </c>
      <c r="Z20" s="11">
        <v>14.597999999999965</v>
      </c>
      <c r="AA20" s="345">
        <f t="shared" si="7"/>
        <v>-2.0580000000000123</v>
      </c>
      <c r="AB20" s="11">
        <v>7.7599638249751681</v>
      </c>
      <c r="AC20" s="345">
        <f t="shared" si="8"/>
        <v>5.7019638249751559</v>
      </c>
      <c r="AD20" s="348">
        <f t="shared" si="9"/>
        <v>2.5825626310062688E-2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22.833711143127928</v>
      </c>
      <c r="C21" s="11">
        <f t="shared" si="10"/>
        <v>23.178757165576279</v>
      </c>
      <c r="D21" s="11">
        <f t="shared" si="10"/>
        <v>0.34504602244835492</v>
      </c>
      <c r="E21" s="11">
        <f t="shared" si="10"/>
        <v>8.9552542224608978</v>
      </c>
      <c r="F21" s="11">
        <f t="shared" si="10"/>
        <v>9.3003002449092502</v>
      </c>
      <c r="G21" s="200">
        <f t="shared" si="3"/>
        <v>2.230384139455488E-2</v>
      </c>
      <c r="H21" s="11"/>
      <c r="I21" s="11" t="str">
        <f t="shared" si="11"/>
        <v>Associate professional occupations</v>
      </c>
      <c r="J21" s="11">
        <v>1.2840732414170439</v>
      </c>
      <c r="K21" s="11">
        <v>2.2607221143326544</v>
      </c>
      <c r="L21" s="11">
        <v>0.9766488729156102</v>
      </c>
      <c r="M21" s="11">
        <v>0.88981183492031879</v>
      </c>
      <c r="N21" s="11">
        <v>1.866460707835929</v>
      </c>
      <c r="O21" s="11"/>
      <c r="P21" s="10" t="str">
        <f>name!D18</f>
        <v>52 Skilled metal, electrical and electronic trades</v>
      </c>
      <c r="Q21" s="11">
        <v>22.219426153417469</v>
      </c>
      <c r="R21" s="11">
        <v>21.46874428437533</v>
      </c>
      <c r="S21" s="345">
        <f t="shared" si="4"/>
        <v>-0.75068186904213974</v>
      </c>
      <c r="T21" s="345">
        <v>8.1391914764996525</v>
      </c>
      <c r="U21" s="345">
        <f t="shared" si="5"/>
        <v>7.3885096074575127</v>
      </c>
      <c r="V21" s="346">
        <f t="shared" si="6"/>
        <v>2.1025550704633966E-2</v>
      </c>
      <c r="X21" s="10" t="str">
        <f>name!B18</f>
        <v>Real estate</v>
      </c>
      <c r="Y21" s="11">
        <v>11.394999999999998</v>
      </c>
      <c r="Z21" s="11">
        <v>13.189999999999978</v>
      </c>
      <c r="AA21" s="345">
        <f t="shared" si="7"/>
        <v>1.7949999999999804</v>
      </c>
      <c r="AB21" s="11">
        <v>6.0377091439067936</v>
      </c>
      <c r="AC21" s="345">
        <f t="shared" si="8"/>
        <v>7.832709143906774</v>
      </c>
      <c r="AD21" s="348">
        <f t="shared" si="9"/>
        <v>2.8750447133403245E-2</v>
      </c>
    </row>
    <row r="22" spans="1:30" x14ac:dyDescent="0.2">
      <c r="A22" s="10" t="str">
        <f>name!D19</f>
        <v>53 Skilled construction and building trades</v>
      </c>
      <c r="B22" s="11">
        <f t="shared" si="10"/>
        <v>19.636975370351202</v>
      </c>
      <c r="C22" s="11">
        <f t="shared" si="10"/>
        <v>19.675770158661773</v>
      </c>
      <c r="D22" s="11">
        <f t="shared" si="10"/>
        <v>3.8794788310570372E-2</v>
      </c>
      <c r="E22" s="11">
        <f t="shared" si="10"/>
        <v>8.6896845695470457</v>
      </c>
      <c r="F22" s="11">
        <f t="shared" si="10"/>
        <v>8.7284793578576192</v>
      </c>
      <c r="G22" s="200">
        <f t="shared" si="3"/>
        <v>2.4726698474156095E-2</v>
      </c>
      <c r="H22" s="11"/>
      <c r="I22" s="11" t="str">
        <f t="shared" si="11"/>
        <v>Administrative and secretarial occupations</v>
      </c>
      <c r="J22" s="11">
        <v>0.34168262714158248</v>
      </c>
      <c r="K22" s="11">
        <v>0.69965600513251358</v>
      </c>
      <c r="L22" s="11">
        <v>0.35797337799093104</v>
      </c>
      <c r="M22" s="11">
        <v>0.2923880506925382</v>
      </c>
      <c r="N22" s="11">
        <v>0.65036142868346936</v>
      </c>
      <c r="O22" s="11"/>
      <c r="P22" s="10" t="str">
        <f>name!D19</f>
        <v>53 Skilled construction and building trades</v>
      </c>
      <c r="Q22" s="11">
        <v>19.141894311137953</v>
      </c>
      <c r="R22" s="11">
        <v>19.0230619865881</v>
      </c>
      <c r="S22" s="345">
        <f t="shared" si="4"/>
        <v>-0.11883232454985304</v>
      </c>
      <c r="T22" s="345">
        <v>8.3920026543645445</v>
      </c>
      <c r="U22" s="345">
        <f t="shared" si="5"/>
        <v>8.2731703298146915</v>
      </c>
      <c r="V22" s="346">
        <f t="shared" si="6"/>
        <v>2.4531977168975594E-2</v>
      </c>
      <c r="X22" s="10" t="str">
        <f>name!B19</f>
        <v>Professional services</v>
      </c>
      <c r="Y22" s="11">
        <v>91.500000000000099</v>
      </c>
      <c r="Z22" s="11">
        <v>104.63100000000001</v>
      </c>
      <c r="AA22" s="345">
        <f t="shared" si="7"/>
        <v>13.130999999999915</v>
      </c>
      <c r="AB22" s="11">
        <v>47.289640340358709</v>
      </c>
      <c r="AC22" s="345">
        <f t="shared" si="8"/>
        <v>60.420640340358624</v>
      </c>
      <c r="AD22" s="348">
        <f t="shared" si="9"/>
        <v>2.8164008564303789E-2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12.88723140015122</v>
      </c>
      <c r="C23" s="11">
        <f t="shared" si="10"/>
        <v>13.743778512227797</v>
      </c>
      <c r="D23" s="11">
        <f t="shared" si="10"/>
        <v>0.8565471120765783</v>
      </c>
      <c r="E23" s="11">
        <f t="shared" si="10"/>
        <v>5.906827086928061</v>
      </c>
      <c r="F23" s="11">
        <f t="shared" si="10"/>
        <v>6.7633741990046392</v>
      </c>
      <c r="G23" s="200">
        <f t="shared" si="3"/>
        <v>2.5472605621953415E-2</v>
      </c>
      <c r="H23" s="11"/>
      <c r="I23" s="11" t="str">
        <f t="shared" si="11"/>
        <v>Skilled trades occupations</v>
      </c>
      <c r="J23" s="11">
        <v>8.407293758223483E-2</v>
      </c>
      <c r="K23" s="11">
        <v>0.16812223642090202</v>
      </c>
      <c r="L23" s="11">
        <v>8.4049298838667186E-2</v>
      </c>
      <c r="M23" s="11">
        <v>7.0333336372762845E-2</v>
      </c>
      <c r="N23" s="11">
        <v>0.15438263521143006</v>
      </c>
      <c r="O23" s="11"/>
      <c r="P23" s="10" t="str">
        <f>name!D20</f>
        <v>54 Textiles, printing and other skilled trades</v>
      </c>
      <c r="Q23" s="11">
        <v>7.113914468468737</v>
      </c>
      <c r="R23" s="11">
        <v>7.2039626195497259</v>
      </c>
      <c r="S23" s="345">
        <f t="shared" si="4"/>
        <v>9.0048151080988958E-2</v>
      </c>
      <c r="T23" s="345">
        <v>2.3171437416594354</v>
      </c>
      <c r="U23" s="345">
        <f t="shared" si="5"/>
        <v>2.4071918927404243</v>
      </c>
      <c r="V23" s="346">
        <f t="shared" si="6"/>
        <v>1.8974820391680636E-2</v>
      </c>
      <c r="X23" s="10" t="str">
        <f>name!B20</f>
        <v>Support services</v>
      </c>
      <c r="Y23" s="11">
        <v>94.336000000000126</v>
      </c>
      <c r="Z23" s="11">
        <v>106.90199999999996</v>
      </c>
      <c r="AA23" s="345">
        <f t="shared" si="7"/>
        <v>12.565999999999832</v>
      </c>
      <c r="AB23" s="11">
        <v>47.608041578038595</v>
      </c>
      <c r="AC23" s="345">
        <f t="shared" si="8"/>
        <v>60.174041578038427</v>
      </c>
      <c r="AD23" s="348">
        <f t="shared" si="9"/>
        <v>2.7612347414978977E-2</v>
      </c>
    </row>
    <row r="24" spans="1:30" x14ac:dyDescent="0.2">
      <c r="A24" s="10" t="str">
        <f>name!D21</f>
        <v>61 Caring personal service occupations</v>
      </c>
      <c r="B24" s="11">
        <f t="shared" si="10"/>
        <v>44.921915628084783</v>
      </c>
      <c r="C24" s="11">
        <f t="shared" si="10"/>
        <v>54.265142916645225</v>
      </c>
      <c r="D24" s="11">
        <f t="shared" si="10"/>
        <v>9.3432272885604384</v>
      </c>
      <c r="E24" s="11">
        <f t="shared" si="10"/>
        <v>28.652250905144065</v>
      </c>
      <c r="F24" s="11">
        <f t="shared" si="10"/>
        <v>37.9954781937045</v>
      </c>
      <c r="G24" s="200">
        <f t="shared" si="3"/>
        <v>3.3438108263112332E-2</v>
      </c>
      <c r="H24" s="11"/>
      <c r="I24" s="11" t="str">
        <f t="shared" si="11"/>
        <v>Caring, leisure and other service occupations</v>
      </c>
      <c r="J24" s="11">
        <v>4.7296100934300554E-2</v>
      </c>
      <c r="K24" s="11">
        <v>0.10477354117845074</v>
      </c>
      <c r="L24" s="11">
        <v>5.7477440244150177E-2</v>
      </c>
      <c r="M24" s="11">
        <v>4.4536930335399759E-2</v>
      </c>
      <c r="N24" s="11">
        <v>0.10201437057954994</v>
      </c>
      <c r="O24" s="11"/>
      <c r="P24" s="10" t="str">
        <f>name!D21</f>
        <v>61 Caring personal service occupations</v>
      </c>
      <c r="Q24" s="11">
        <v>6.4374159974244636</v>
      </c>
      <c r="R24" s="11">
        <v>9.5411852923730596</v>
      </c>
      <c r="S24" s="345">
        <f t="shared" si="4"/>
        <v>3.103769294948596</v>
      </c>
      <c r="T24" s="345">
        <v>3.7500418594177645</v>
      </c>
      <c r="U24" s="345">
        <f t="shared" si="5"/>
        <v>6.85381115436636</v>
      </c>
      <c r="V24" s="346">
        <f t="shared" si="6"/>
        <v>3.1075062922546026E-2</v>
      </c>
      <c r="X24" s="10" t="str">
        <f>name!B21</f>
        <v>Public admin. and defence</v>
      </c>
      <c r="Y24" s="11">
        <v>14.715000000000025</v>
      </c>
      <c r="Z24" s="11">
        <v>16.976000000000006</v>
      </c>
      <c r="AA24" s="345">
        <f t="shared" si="7"/>
        <v>2.2609999999999815</v>
      </c>
      <c r="AB24" s="11">
        <v>7.8611679738145384</v>
      </c>
      <c r="AC24" s="345">
        <f t="shared" si="8"/>
        <v>10.12216797381452</v>
      </c>
      <c r="AD24" s="348">
        <f t="shared" si="9"/>
        <v>2.8946191634806606E-2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17.017766971264113</v>
      </c>
      <c r="C25" s="11">
        <f t="shared" si="10"/>
        <v>17.908052336460379</v>
      </c>
      <c r="D25" s="11">
        <f t="shared" si="10"/>
        <v>0.89028536519626511</v>
      </c>
      <c r="E25" s="11">
        <f t="shared" si="10"/>
        <v>8.9765985987565404</v>
      </c>
      <c r="F25" s="11">
        <f t="shared" si="10"/>
        <v>9.8668839639528052</v>
      </c>
      <c r="G25" s="200">
        <f t="shared" si="3"/>
        <v>2.8644030237471974E-2</v>
      </c>
      <c r="H25" s="11"/>
      <c r="I25" s="11" t="str">
        <f t="shared" si="11"/>
        <v>Sales and customer service occupations</v>
      </c>
      <c r="J25" s="11">
        <v>0.1496963091819449</v>
      </c>
      <c r="K25" s="11">
        <v>0.28559498942244405</v>
      </c>
      <c r="L25" s="11">
        <v>0.13589868024049911</v>
      </c>
      <c r="M25" s="11">
        <v>0.10960792494130259</v>
      </c>
      <c r="N25" s="11">
        <v>0.2455066051818017</v>
      </c>
      <c r="O25" s="11"/>
      <c r="P25" s="10" t="str">
        <f>name!D22</f>
        <v>62 Leisure, travel and related personal service occupations</v>
      </c>
      <c r="Q25" s="11">
        <v>4.4607415371097412</v>
      </c>
      <c r="R25" s="11">
        <v>5.04760080276872</v>
      </c>
      <c r="S25" s="345">
        <f t="shared" si="4"/>
        <v>0.58685926565897883</v>
      </c>
      <c r="T25" s="345">
        <v>2.0477073189746697</v>
      </c>
      <c r="U25" s="345">
        <f t="shared" si="5"/>
        <v>2.6345665846336486</v>
      </c>
      <c r="V25" s="346">
        <f t="shared" si="6"/>
        <v>2.5505583027433554E-2</v>
      </c>
      <c r="X25" s="10" t="str">
        <f>name!B22</f>
        <v>Education</v>
      </c>
      <c r="Y25" s="11">
        <v>56.942</v>
      </c>
      <c r="Z25" s="11">
        <v>57.016000000000055</v>
      </c>
      <c r="AA25" s="345">
        <f t="shared" si="7"/>
        <v>7.4000000000054911E-2</v>
      </c>
      <c r="AB25" s="11">
        <v>30.392273287860146</v>
      </c>
      <c r="AC25" s="345">
        <f t="shared" si="8"/>
        <v>30.466273287860201</v>
      </c>
      <c r="AD25" s="348">
        <f t="shared" si="9"/>
        <v>2.8924400032254827E-2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0.77409468201703635</v>
      </c>
      <c r="C26" s="11">
        <f t="shared" si="10"/>
        <v>0.66783253873382908</v>
      </c>
      <c r="D26" s="11">
        <f t="shared" si="10"/>
        <v>-0.10626214328320721</v>
      </c>
      <c r="E26" s="11">
        <f t="shared" si="10"/>
        <v>0.30597542358030572</v>
      </c>
      <c r="F26" s="11">
        <f t="shared" si="10"/>
        <v>0.19971328029709853</v>
      </c>
      <c r="G26" s="200">
        <f t="shared" si="3"/>
        <v>2.2454186365390649E-2</v>
      </c>
      <c r="H26" s="11"/>
      <c r="I26" s="11" t="str">
        <f t="shared" si="11"/>
        <v>Process, plant and machine operatives</v>
      </c>
      <c r="J26" s="11">
        <v>8.4446807412387026E-2</v>
      </c>
      <c r="K26" s="11">
        <v>0.2231873579748947</v>
      </c>
      <c r="L26" s="11">
        <v>0.13874055056250767</v>
      </c>
      <c r="M26" s="11">
        <v>9.9585847235084346E-2</v>
      </c>
      <c r="N26" s="11">
        <v>0.23832639779759204</v>
      </c>
      <c r="O26" s="11"/>
      <c r="P26" s="10" t="str">
        <f>name!D23</f>
        <v>63 Community and civil enforcement occupations</v>
      </c>
      <c r="Q26" s="11">
        <v>0.60401605636000189</v>
      </c>
      <c r="R26" s="11">
        <v>0.442800403790786</v>
      </c>
      <c r="S26" s="345">
        <f t="shared" si="4"/>
        <v>-0.16121565256921588</v>
      </c>
      <c r="T26" s="345">
        <v>0.16938354782374032</v>
      </c>
      <c r="U26" s="345">
        <f t="shared" si="5"/>
        <v>8.1678952545244377E-3</v>
      </c>
      <c r="V26" s="346">
        <f t="shared" si="6"/>
        <v>1.6616211237249878E-2</v>
      </c>
      <c r="X26" s="10" t="str">
        <f>name!B23</f>
        <v>Health and social work</v>
      </c>
      <c r="Y26" s="11">
        <v>66.923999999999864</v>
      </c>
      <c r="Z26" s="11">
        <v>77.337999999999994</v>
      </c>
      <c r="AA26" s="345">
        <f t="shared" si="7"/>
        <v>10.414000000000129</v>
      </c>
      <c r="AB26" s="11">
        <v>40.683541880118071</v>
      </c>
      <c r="AC26" s="345">
        <f t="shared" si="8"/>
        <v>51.0975418801182</v>
      </c>
      <c r="AD26" s="348">
        <f t="shared" si="9"/>
        <v>3.2168785980916992E-2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45.796488760587607</v>
      </c>
      <c r="C27" s="11">
        <f t="shared" si="12"/>
        <v>40.226421882631939</v>
      </c>
      <c r="D27" s="11">
        <f t="shared" si="12"/>
        <v>-5.5700668779556635</v>
      </c>
      <c r="E27" s="11">
        <f t="shared" si="12"/>
        <v>19.262525312072214</v>
      </c>
      <c r="F27" s="11">
        <f t="shared" si="12"/>
        <v>13.692458434116549</v>
      </c>
      <c r="G27" s="200">
        <f t="shared" si="3"/>
        <v>2.3681888797489226E-2</v>
      </c>
      <c r="H27" s="11"/>
      <c r="I27" s="11" t="str">
        <f t="shared" si="11"/>
        <v>Elementary occupations</v>
      </c>
      <c r="J27" s="11">
        <v>4.7062257827092349E-2</v>
      </c>
      <c r="K27" s="11">
        <v>9.2721166594128851E-2</v>
      </c>
      <c r="L27" s="11">
        <v>4.5658908767036495E-2</v>
      </c>
      <c r="M27" s="11">
        <v>4.2394040840475912E-2</v>
      </c>
      <c r="N27" s="11">
        <v>8.8052949607512421E-2</v>
      </c>
      <c r="O27" s="11"/>
      <c r="P27" s="10" t="str">
        <f>name!D24</f>
        <v>71 Sales occupations</v>
      </c>
      <c r="Q27" s="11">
        <v>19.289567257922872</v>
      </c>
      <c r="R27" s="11">
        <v>18.05906066330175</v>
      </c>
      <c r="S27" s="345">
        <f t="shared" si="4"/>
        <v>-1.2305065946211222</v>
      </c>
      <c r="T27" s="345">
        <v>6.1982604531385865</v>
      </c>
      <c r="U27" s="345">
        <f t="shared" si="5"/>
        <v>4.9677538585174643</v>
      </c>
      <c r="V27" s="346">
        <f t="shared" si="6"/>
        <v>1.8749376305664534E-2</v>
      </c>
      <c r="X27" s="10" t="str">
        <f>name!B24</f>
        <v>Arts and entertainment</v>
      </c>
      <c r="Y27" s="11">
        <v>21.709999999999958</v>
      </c>
      <c r="Z27" s="11">
        <v>21.766000000000009</v>
      </c>
      <c r="AA27" s="345">
        <f t="shared" si="7"/>
        <v>5.6000000000050676E-2</v>
      </c>
      <c r="AB27" s="11">
        <v>10.553990959721801</v>
      </c>
      <c r="AC27" s="345">
        <f t="shared" si="8"/>
        <v>10.609990959721852</v>
      </c>
      <c r="AD27" s="348">
        <f t="shared" si="9"/>
        <v>2.6763805476635705E-2</v>
      </c>
    </row>
    <row r="28" spans="1:30" x14ac:dyDescent="0.2">
      <c r="A28" s="10" t="str">
        <f>name!D25</f>
        <v>72 Customer service occupations</v>
      </c>
      <c r="B28" s="11">
        <f t="shared" si="12"/>
        <v>12.223628604965251</v>
      </c>
      <c r="C28" s="11">
        <f t="shared" si="12"/>
        <v>18.255384495234861</v>
      </c>
      <c r="D28" s="11">
        <f t="shared" si="12"/>
        <v>6.0317558902696105</v>
      </c>
      <c r="E28" s="11">
        <f t="shared" si="12"/>
        <v>7.5567243196411056</v>
      </c>
      <c r="F28" s="11">
        <f t="shared" si="12"/>
        <v>13.588480209910719</v>
      </c>
      <c r="G28" s="200">
        <f t="shared" si="3"/>
        <v>3.2608255123863339E-2</v>
      </c>
      <c r="H28" s="11"/>
      <c r="O28" s="11"/>
      <c r="P28" s="10" t="str">
        <f>name!D25</f>
        <v>72 Customer service occupations</v>
      </c>
      <c r="Q28" s="11">
        <v>4.1944543516720607</v>
      </c>
      <c r="R28" s="11">
        <v>6.7761552091183894</v>
      </c>
      <c r="S28" s="345">
        <f t="shared" si="4"/>
        <v>2.5817008574463287</v>
      </c>
      <c r="T28" s="345">
        <v>2.0234337135178095</v>
      </c>
      <c r="U28" s="345">
        <f t="shared" si="5"/>
        <v>4.6051345709641378</v>
      </c>
      <c r="V28" s="346">
        <f t="shared" si="6"/>
        <v>2.6591888675931097E-2</v>
      </c>
      <c r="X28" s="10" t="str">
        <f>name!B25</f>
        <v>Other services</v>
      </c>
      <c r="Y28" s="11">
        <v>24.368000000000027</v>
      </c>
      <c r="Z28" s="11">
        <v>24.494999999999973</v>
      </c>
      <c r="AA28" s="345">
        <f t="shared" si="7"/>
        <v>0.1269999999999456</v>
      </c>
      <c r="AB28" s="11">
        <v>12.682067220665093</v>
      </c>
      <c r="AC28" s="345">
        <f t="shared" si="8"/>
        <v>12.809067220665039</v>
      </c>
      <c r="AD28" s="348">
        <f t="shared" si="9"/>
        <v>2.8327083798535213E-2</v>
      </c>
    </row>
    <row r="29" spans="1:30" x14ac:dyDescent="0.2">
      <c r="A29" s="10" t="str">
        <f>name!D26</f>
        <v>81 Process, plant and machine operatives</v>
      </c>
      <c r="B29" s="11">
        <f t="shared" si="12"/>
        <v>13.56213133432108</v>
      </c>
      <c r="C29" s="11">
        <f t="shared" si="12"/>
        <v>17.461077161862725</v>
      </c>
      <c r="D29" s="11">
        <f t="shared" si="12"/>
        <v>3.8989458275416418</v>
      </c>
      <c r="E29" s="11">
        <f t="shared" si="12"/>
        <v>6.6674761646721343</v>
      </c>
      <c r="F29" s="11">
        <f t="shared" si="12"/>
        <v>10.566421992213776</v>
      </c>
      <c r="G29" s="200">
        <f t="shared" si="3"/>
        <v>2.7016215544573008E-2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10.42905890395626</v>
      </c>
      <c r="R29" s="11">
        <v>13.532975164170583</v>
      </c>
      <c r="S29" s="345">
        <f t="shared" si="4"/>
        <v>3.1039162602143229</v>
      </c>
      <c r="T29" s="345">
        <v>4.6923014561960112</v>
      </c>
      <c r="U29" s="345">
        <f t="shared" si="5"/>
        <v>7.7962177164103341</v>
      </c>
      <c r="V29" s="346">
        <f t="shared" si="6"/>
        <v>2.5076748965304096E-2</v>
      </c>
      <c r="X29" s="231" t="str">
        <f>name!B3</f>
        <v>All industries</v>
      </c>
      <c r="Y29" s="34">
        <f>SUM(Y7:Y28)</f>
        <v>729.60500000000013</v>
      </c>
      <c r="Z29" s="34">
        <f>SUM(Z7:Z28)</f>
        <v>794.5889999999996</v>
      </c>
      <c r="AA29" s="349">
        <f t="shared" si="7"/>
        <v>64.983999999999469</v>
      </c>
      <c r="AB29" s="34">
        <f>SUM(AB7:AB28)</f>
        <v>367.49387599906584</v>
      </c>
      <c r="AC29" s="349">
        <f t="shared" si="8"/>
        <v>432.4778759990653</v>
      </c>
      <c r="AD29" s="350">
        <f t="shared" si="9"/>
        <v>2.7567905380816216E-2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23.762873205197032</v>
      </c>
      <c r="C30" s="11">
        <f t="shared" si="12"/>
        <v>27.214994959449676</v>
      </c>
      <c r="D30" s="11">
        <f t="shared" si="12"/>
        <v>3.4521217542526408</v>
      </c>
      <c r="E30" s="11">
        <f t="shared" si="12"/>
        <v>13.907905286666077</v>
      </c>
      <c r="F30" s="11">
        <f t="shared" si="12"/>
        <v>17.360027040918716</v>
      </c>
      <c r="G30" s="200">
        <f t="shared" si="3"/>
        <v>3.1193997375898563E-2</v>
      </c>
      <c r="H30" s="11"/>
      <c r="I30" s="11" t="str">
        <f>I19</f>
        <v>Managers, directors and senior officials</v>
      </c>
      <c r="J30" s="11">
        <f t="array" ref="J30:J38">MMULT(aggregation!$B$13:$AA$21,B65:B90)</f>
        <v>9.2028861441566789</v>
      </c>
      <c r="K30" s="11">
        <f t="array" ref="K30:K38">MMULT(aggregation!$B$13:$AA$21,C65:C90)</f>
        <v>16.108819307846161</v>
      </c>
      <c r="L30" s="11">
        <f t="array" ref="L30:L38">MMULT(aggregation!$B$13:$AA$21,D65:D90)</f>
        <v>6.9059331636894807</v>
      </c>
      <c r="M30" s="11">
        <f t="array" ref="M30:M38">MMULT(aggregation!$B$13:$AA$21,E65:E90)</f>
        <v>7.3169775797229093</v>
      </c>
      <c r="N30" s="11">
        <f t="array" ref="N30:N38">MMULT(aggregation!$B$13:$AA$21,F65:F90)</f>
        <v>14.22291074341239</v>
      </c>
      <c r="O30" s="11"/>
      <c r="P30" s="10" t="str">
        <f>name!D27</f>
        <v>82 Transport and mobile machine drivers and operatives</v>
      </c>
      <c r="Q30" s="11">
        <v>21.79375905147587</v>
      </c>
      <c r="R30" s="11">
        <v>23.780765798228678</v>
      </c>
      <c r="S30" s="345">
        <f t="shared" si="4"/>
        <v>1.9870067467528081</v>
      </c>
      <c r="T30" s="345">
        <v>12.039880311694546</v>
      </c>
      <c r="U30" s="345">
        <f t="shared" si="5"/>
        <v>14.026887058447354</v>
      </c>
      <c r="V30" s="346">
        <f t="shared" si="6"/>
        <v>2.9756253568044677E-2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9.5956046855337895</v>
      </c>
      <c r="C31" s="11">
        <f t="shared" si="12"/>
        <v>8.7010380742893023</v>
      </c>
      <c r="D31" s="11">
        <f t="shared" si="12"/>
        <v>-0.89456661124448567</v>
      </c>
      <c r="E31" s="11">
        <f t="shared" si="12"/>
        <v>3.3015608236476019</v>
      </c>
      <c r="F31" s="11">
        <f t="shared" si="12"/>
        <v>2.4069942124031161</v>
      </c>
      <c r="G31" s="200">
        <f t="shared" si="3"/>
        <v>1.9909088149411058E-2</v>
      </c>
      <c r="H31" s="11"/>
      <c r="I31" s="11" t="str">
        <f>I20</f>
        <v>Professional occupations</v>
      </c>
      <c r="J31" s="11">
        <v>39.615242980039859</v>
      </c>
      <c r="K31" s="11">
        <v>63.447103637021982</v>
      </c>
      <c r="L31" s="11">
        <v>23.831860656982126</v>
      </c>
      <c r="M31" s="11">
        <v>25.873666410519746</v>
      </c>
      <c r="N31" s="11">
        <v>49.705527067501876</v>
      </c>
      <c r="O31" s="11"/>
      <c r="P31" s="10" t="str">
        <f>name!D28</f>
        <v>91 Elementary trades and related occupations</v>
      </c>
      <c r="Q31" s="11">
        <v>7.8110256182402154</v>
      </c>
      <c r="R31" s="11">
        <v>7.1679104692764009</v>
      </c>
      <c r="S31" s="345">
        <f t="shared" si="4"/>
        <v>-0.6431151489638145</v>
      </c>
      <c r="T31" s="345">
        <v>2.3233690368331534</v>
      </c>
      <c r="U31" s="345">
        <f t="shared" si="5"/>
        <v>1.6802538878693389</v>
      </c>
      <c r="V31" s="346">
        <f t="shared" si="6"/>
        <v>1.7511477366458639E-2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73.661465573947012</v>
      </c>
      <c r="C32" s="11">
        <f t="shared" si="12"/>
        <v>72.597948777556809</v>
      </c>
      <c r="D32" s="11">
        <f t="shared" si="12"/>
        <v>-1.0635167963901972</v>
      </c>
      <c r="E32" s="11">
        <f t="shared" si="12"/>
        <v>36.281527016366681</v>
      </c>
      <c r="F32" s="11">
        <f t="shared" si="12"/>
        <v>35.218010219976485</v>
      </c>
      <c r="G32" s="200">
        <f t="shared" ref="G32" si="13">IF(B32&gt;0,(1+(E32/B32))^(1/($C$6-$B$6))-1,0)</f>
        <v>2.7058418160246678E-2</v>
      </c>
      <c r="H32" s="11"/>
      <c r="I32" s="11" t="str">
        <f>I21</f>
        <v>Associate professional occupations</v>
      </c>
      <c r="J32" s="11">
        <v>12.153495887093371</v>
      </c>
      <c r="K32" s="11">
        <v>19.978368592034602</v>
      </c>
      <c r="L32" s="11">
        <v>7.8248727049412317</v>
      </c>
      <c r="M32" s="11">
        <v>8.0837573900657311</v>
      </c>
      <c r="N32" s="11">
        <v>15.908630095006963</v>
      </c>
      <c r="O32" s="11"/>
      <c r="P32" s="10" t="str">
        <f>name!D29</f>
        <v>92 Elementary administration and service occupations</v>
      </c>
      <c r="Q32" s="11">
        <v>36.018062022666484</v>
      </c>
      <c r="R32" s="11">
        <v>37.811547784167395</v>
      </c>
      <c r="S32" s="345">
        <f t="shared" ref="S32" si="14">R32-Q32</f>
        <v>1.7934857615009108</v>
      </c>
      <c r="T32" s="345">
        <v>15.321284351167204</v>
      </c>
      <c r="U32" s="345">
        <f>SUM(S32:T32)</f>
        <v>17.114770112668115</v>
      </c>
      <c r="V32" s="346">
        <f t="shared" ref="V32" si="15">IF(Q32&gt;0,(1+(T32/Q32))^(1/($C$6-$B$6))-1,0)</f>
        <v>2.3910506945157284E-2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729.60500000000002</v>
      </c>
      <c r="C33" s="11">
        <f>SUM(C62,C91,C120,C149,C178,C207,C236,C265,C294)</f>
        <v>794.58899999999983</v>
      </c>
      <c r="D33" s="11">
        <f t="shared" si="12"/>
        <v>64.983999999999654</v>
      </c>
      <c r="E33" s="11">
        <f t="shared" si="12"/>
        <v>367.49387599906584</v>
      </c>
      <c r="F33" s="11">
        <f t="shared" si="12"/>
        <v>432.47787599906547</v>
      </c>
      <c r="G33" s="200">
        <f t="shared" si="3"/>
        <v>2.7567905380816216E-2</v>
      </c>
      <c r="H33" s="11"/>
      <c r="I33" s="11" t="str">
        <f>I22</f>
        <v>Administrative and secretarial occupations</v>
      </c>
      <c r="J33" s="11">
        <v>4.2172944037968829</v>
      </c>
      <c r="K33" s="11">
        <v>7.5151910071632173</v>
      </c>
      <c r="L33" s="11">
        <v>3.2978966033663344</v>
      </c>
      <c r="M33" s="11">
        <v>3.3060455615860889</v>
      </c>
      <c r="N33" s="11">
        <v>6.6039421649524233</v>
      </c>
      <c r="O33" s="11"/>
      <c r="P33" s="10" t="str">
        <f>name!D3</f>
        <v>All occupations</v>
      </c>
      <c r="Q33" s="11">
        <f>SUM(Q7:Q32)</f>
        <v>383.75772494496397</v>
      </c>
      <c r="R33" s="11">
        <f>SUM(R7:R32)</f>
        <v>419.56484983556788</v>
      </c>
      <c r="S33" s="345">
        <f>R33-Q33</f>
        <v>35.807124890603916</v>
      </c>
      <c r="T33" s="11">
        <f>SUM(T7:T32)</f>
        <v>162.82629069521229</v>
      </c>
      <c r="U33" s="345">
        <f>SUM(S33:T33)</f>
        <v>198.63341558581621</v>
      </c>
      <c r="V33" s="346">
        <f t="shared" si="6"/>
        <v>2.3858609132330733E-2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1.0666839365747329</v>
      </c>
      <c r="K34" s="11">
        <v>2.193264307284565</v>
      </c>
      <c r="L34" s="11">
        <v>1.1265803707098319</v>
      </c>
      <c r="M34" s="11">
        <v>0.92689434410195359</v>
      </c>
      <c r="N34" s="11">
        <v>2.0534747148117858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2.1523053175386382</v>
      </c>
      <c r="K35" s="11">
        <v>4.5134348117665422</v>
      </c>
      <c r="L35" s="11">
        <v>2.361129494227904</v>
      </c>
      <c r="M35" s="11">
        <v>2.0190155936370826</v>
      </c>
      <c r="N35" s="11">
        <v>4.3801450878649861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0.91865120148053248</v>
      </c>
      <c r="C36" s="11">
        <v>1.4218658533887283</v>
      </c>
      <c r="D36" s="11">
        <f>C36-B36</f>
        <v>0.50321465190819581</v>
      </c>
      <c r="E36" s="11">
        <v>0.63609418270018525</v>
      </c>
      <c r="F36" s="11">
        <f>SUM(D36:E36)</f>
        <v>1.1393088346083811</v>
      </c>
      <c r="G36" s="200">
        <f>IF(B36&gt;0,(1+(E36/B36))^(1/($C$6-$B$6))-1,0)</f>
        <v>3.5699838637825554E-2</v>
      </c>
      <c r="I36" s="11" t="str">
        <f t="shared" si="17"/>
        <v>Sales and customer service occupations</v>
      </c>
      <c r="J36" s="11">
        <v>1.8526347619824353</v>
      </c>
      <c r="K36" s="11">
        <v>3.6640668583889577</v>
      </c>
      <c r="L36" s="11">
        <v>1.8114320964065225</v>
      </c>
      <c r="M36" s="11">
        <v>1.3849700094038786</v>
      </c>
      <c r="N36" s="11">
        <v>3.1964021058104013</v>
      </c>
      <c r="P36" s="10" t="str">
        <f>name!D4</f>
        <v>11 Corporate managers and directors</v>
      </c>
      <c r="Q36" s="11">
        <v>19.827768027230778</v>
      </c>
      <c r="R36" s="11">
        <v>23.808689227164873</v>
      </c>
      <c r="S36" s="345">
        <f>R36-Q36</f>
        <v>3.9809211999340945</v>
      </c>
      <c r="T36" s="345">
        <v>12.519699296559502</v>
      </c>
      <c r="U36" s="345">
        <f>SUM(S36:T36)</f>
        <v>16.500620496493596</v>
      </c>
      <c r="V36" s="346">
        <f>IF(Q36&gt;0,(1+(T36/Q36))^(1/($C$6-$B$6))-1,0)</f>
        <v>3.3168357950303262E-2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0.29635400127317135</v>
      </c>
      <c r="C37" s="11">
        <v>0.67411782307392509</v>
      </c>
      <c r="D37" s="11">
        <f t="shared" ref="D37:D60" si="25">C37-B37</f>
        <v>0.37776382180075374</v>
      </c>
      <c r="E37" s="11">
        <v>0.32669627889508324</v>
      </c>
      <c r="F37" s="11">
        <f t="shared" ref="F37:F60" si="26">SUM(D37:E37)</f>
        <v>0.70446010069583698</v>
      </c>
      <c r="G37" s="200">
        <f t="shared" ref="G37:G62" si="27">IF(B37&gt;0,(1+(E37/B37))^(1/($C$6-$B$6))-1,0)</f>
        <v>5.0785698683387226E-2</v>
      </c>
      <c r="I37" s="11" t="str">
        <f t="shared" si="17"/>
        <v>Process, plant and machine operatives</v>
      </c>
      <c r="J37" s="11">
        <v>0.53877106281704368</v>
      </c>
      <c r="K37" s="11">
        <v>1.2399931576113419</v>
      </c>
      <c r="L37" s="11">
        <v>0.70122209479429798</v>
      </c>
      <c r="M37" s="11">
        <v>0.54739542878446201</v>
      </c>
      <c r="N37" s="11">
        <v>1.24861752357876</v>
      </c>
      <c r="P37" s="10" t="str">
        <f>name!D5</f>
        <v>12 Other managers and proprietors</v>
      </c>
      <c r="Q37" s="11">
        <v>10.977813720788665</v>
      </c>
      <c r="R37" s="11">
        <v>15.720235362372735</v>
      </c>
      <c r="S37" s="345">
        <f t="shared" ref="S37:S60" si="28">R37-Q37</f>
        <v>4.7424216415840696</v>
      </c>
      <c r="T37" s="345">
        <v>8.9866551895181139</v>
      </c>
      <c r="U37" s="345">
        <f t="shared" ref="U37:U60" si="29">SUM(S37:T37)</f>
        <v>13.729076831102184</v>
      </c>
      <c r="V37" s="346">
        <f t="shared" ref="V37:V62" si="30">IF(Q37&gt;0,(1+(T37/Q37))^(1/($C$6-$B$6))-1,0)</f>
        <v>4.0677408911835577E-2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2.7093225737315789</v>
      </c>
      <c r="C38" s="11">
        <v>4.1976397795979512</v>
      </c>
      <c r="D38" s="11">
        <f t="shared" si="25"/>
        <v>1.4883172058663723</v>
      </c>
      <c r="E38" s="11">
        <v>1.3934653674868529</v>
      </c>
      <c r="F38" s="11">
        <f t="shared" si="26"/>
        <v>2.8817825733532252</v>
      </c>
      <c r="G38" s="200">
        <f t="shared" si="27"/>
        <v>2.8050756487462136E-2</v>
      </c>
      <c r="I38" s="11" t="str">
        <f t="shared" si="17"/>
        <v>Elementary occupations</v>
      </c>
      <c r="J38" s="11">
        <v>1.4653127444309539</v>
      </c>
      <c r="K38" s="11">
        <v>3.0365633888216705</v>
      </c>
      <c r="L38" s="11">
        <v>1.5712506443907166</v>
      </c>
      <c r="M38" s="11">
        <v>1.3285854872526883</v>
      </c>
      <c r="N38" s="11">
        <v>2.8998361316434051</v>
      </c>
      <c r="P38" s="10" t="str">
        <f>name!D6</f>
        <v>21 Science, research, engineering and technology professionals</v>
      </c>
      <c r="Q38" s="11">
        <v>12.080147868320623</v>
      </c>
      <c r="R38" s="11">
        <v>17.161033416299215</v>
      </c>
      <c r="S38" s="345">
        <f t="shared" si="28"/>
        <v>5.0808855479785926</v>
      </c>
      <c r="T38" s="345">
        <v>7.6219333318412517</v>
      </c>
      <c r="U38" s="345">
        <f t="shared" si="29"/>
        <v>12.702818879819844</v>
      </c>
      <c r="V38" s="346">
        <f t="shared" si="30"/>
        <v>3.314827985787705E-2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1.2593959061411415</v>
      </c>
      <c r="C39" s="11">
        <v>2.2340296901759382</v>
      </c>
      <c r="D39" s="11">
        <f t="shared" si="25"/>
        <v>0.97463378403479672</v>
      </c>
      <c r="E39" s="11">
        <v>0.92378484760324553</v>
      </c>
      <c r="F39" s="11">
        <f t="shared" si="26"/>
        <v>1.8984186316380423</v>
      </c>
      <c r="G39" s="200">
        <f t="shared" si="27"/>
        <v>3.7357603317589305E-2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17.353907788982077</v>
      </c>
      <c r="R39" s="11">
        <v>20.498378081341002</v>
      </c>
      <c r="S39" s="345">
        <f t="shared" si="28"/>
        <v>3.1444702923589247</v>
      </c>
      <c r="T39" s="345">
        <v>11.289900568030527</v>
      </c>
      <c r="U39" s="345">
        <f t="shared" si="29"/>
        <v>14.434370860389452</v>
      </c>
      <c r="V39" s="346">
        <f t="shared" si="30"/>
        <v>3.3972285827595705E-2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2.5644199607921001</v>
      </c>
      <c r="C40" s="11">
        <v>3.5456671528287091</v>
      </c>
      <c r="D40" s="11">
        <f>C40-B40</f>
        <v>0.98124719203660904</v>
      </c>
      <c r="E40" s="11">
        <v>1.5760188501029793</v>
      </c>
      <c r="F40" s="11">
        <f>SUM(D40:E40)</f>
        <v>2.5572660421395881</v>
      </c>
      <c r="G40" s="200">
        <f>IF(B40&gt;0,(1+(E40/B40))^(1/($C$6-$B$6))-1,0)</f>
        <v>3.2453453917776542E-2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21.139355035045668</v>
      </c>
      <c r="R40" s="11">
        <v>23.472829984203504</v>
      </c>
      <c r="S40" s="345">
        <f t="shared" si="28"/>
        <v>2.3334749491578357</v>
      </c>
      <c r="T40" s="345">
        <v>12.191645668856275</v>
      </c>
      <c r="U40" s="345">
        <f t="shared" si="29"/>
        <v>14.52512061801411</v>
      </c>
      <c r="V40" s="346">
        <f t="shared" si="30"/>
        <v>3.0822227606322361E-2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0.85162996144620562</v>
      </c>
      <c r="C41" s="11">
        <v>1.582341028725375</v>
      </c>
      <c r="D41" s="11">
        <f t="shared" si="25"/>
        <v>0.73071106727916935</v>
      </c>
      <c r="E41" s="11">
        <v>0.63856207139624011</v>
      </c>
      <c r="F41" s="11">
        <f t="shared" si="26"/>
        <v>1.3692731386754096</v>
      </c>
      <c r="G41" s="200">
        <f t="shared" si="27"/>
        <v>3.8004939898539369E-2</v>
      </c>
      <c r="I41" s="11" t="str">
        <f>I30</f>
        <v>Managers, directors and senior officials</v>
      </c>
      <c r="J41" s="11">
        <f t="array" ref="J41:J49">MMULT(aggregation!$B$13:$AA$21,B94:B119)</f>
        <v>23.262184349894351</v>
      </c>
      <c r="K41" s="11">
        <f t="array" ref="K41:K49">MMULT(aggregation!$B$13:$AA$21,C94:C119)</f>
        <v>29.654629140118097</v>
      </c>
      <c r="L41" s="11">
        <f t="array" ref="L41:L49">MMULT(aggregation!$B$13:$AA$21,D94:D119)</f>
        <v>6.3924447902237471</v>
      </c>
      <c r="M41" s="11">
        <f t="array" ref="M41:M49">MMULT(aggregation!$B$13:$AA$21,E94:E119)</f>
        <v>15.32470643807965</v>
      </c>
      <c r="N41" s="11">
        <f t="array" ref="N41:N49">MMULT(aggregation!$B$13:$AA$21,F94:F119)</f>
        <v>21.717151228303397</v>
      </c>
      <c r="P41" s="10" t="str">
        <f>name!D9</f>
        <v>24 Business, media and public service professionals</v>
      </c>
      <c r="Q41" s="11">
        <v>22.208495011952646</v>
      </c>
      <c r="R41" s="11">
        <v>29.293861195398282</v>
      </c>
      <c r="S41" s="345">
        <f t="shared" si="28"/>
        <v>7.0853661834456361</v>
      </c>
      <c r="T41" s="345">
        <v>14.302978388245052</v>
      </c>
      <c r="U41" s="345">
        <f t="shared" si="29"/>
        <v>21.388344571690688</v>
      </c>
      <c r="V41" s="346">
        <f t="shared" si="30"/>
        <v>3.3698807673334441E-2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0.37155056194882213</v>
      </c>
      <c r="C42" s="11">
        <v>0.64881161400476794</v>
      </c>
      <c r="D42" s="11">
        <f t="shared" si="25"/>
        <v>0.27726105205594581</v>
      </c>
      <c r="E42" s="11">
        <v>0.2393493037699489</v>
      </c>
      <c r="F42" s="11">
        <f t="shared" si="26"/>
        <v>0.51661035582589476</v>
      </c>
      <c r="G42" s="200">
        <f t="shared" si="27"/>
        <v>3.3705452707130545E-2</v>
      </c>
      <c r="I42" s="11" t="str">
        <f>I31</f>
        <v>Professional occupations</v>
      </c>
      <c r="J42" s="11">
        <v>59.176893852775578</v>
      </c>
      <c r="K42" s="11">
        <v>66.564761619476315</v>
      </c>
      <c r="L42" s="11">
        <v>7.3878677667007375</v>
      </c>
      <c r="M42" s="11">
        <v>30.100227014380984</v>
      </c>
      <c r="N42" s="11">
        <v>37.488094781081728</v>
      </c>
      <c r="P42" s="10" t="str">
        <f>name!D10</f>
        <v>31 Science, engineering and technology associate professionals</v>
      </c>
      <c r="Q42" s="11">
        <v>4.5732151436010327</v>
      </c>
      <c r="R42" s="11">
        <v>5.6540375263468308</v>
      </c>
      <c r="S42" s="345">
        <f t="shared" si="28"/>
        <v>1.0808223827457981</v>
      </c>
      <c r="T42" s="345">
        <v>2.5286997558003659</v>
      </c>
      <c r="U42" s="345">
        <f t="shared" si="29"/>
        <v>3.609522138546164</v>
      </c>
      <c r="V42" s="346">
        <f t="shared" si="30"/>
        <v>2.977795100400793E-2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4.4854983227982204E-2</v>
      </c>
      <c r="C43" s="11">
        <v>9.2798678671936391E-2</v>
      </c>
      <c r="D43" s="11">
        <f t="shared" si="25"/>
        <v>4.7943695443954187E-2</v>
      </c>
      <c r="E43" s="11">
        <v>4.2694437597120688E-2</v>
      </c>
      <c r="F43" s="11">
        <f t="shared" si="26"/>
        <v>9.0638133041074875E-2</v>
      </c>
      <c r="G43" s="200">
        <f t="shared" si="27"/>
        <v>4.5593412903552233E-2</v>
      </c>
      <c r="I43" s="11" t="str">
        <f>I32</f>
        <v>Associate professional occupations</v>
      </c>
      <c r="J43" s="11">
        <v>30.176006285142762</v>
      </c>
      <c r="K43" s="11">
        <v>34.764702271690084</v>
      </c>
      <c r="L43" s="11">
        <v>4.5886959865473234</v>
      </c>
      <c r="M43" s="11">
        <v>15.825131599993036</v>
      </c>
      <c r="N43" s="11">
        <v>20.413827586540357</v>
      </c>
      <c r="P43" s="10" t="str">
        <f>name!D11</f>
        <v>32 Health and social care associate professionals</v>
      </c>
      <c r="Q43" s="11">
        <v>8.5602813329234539</v>
      </c>
      <c r="R43" s="11">
        <v>9.8875628575165937</v>
      </c>
      <c r="S43" s="345">
        <f t="shared" si="28"/>
        <v>1.3272815245931397</v>
      </c>
      <c r="T43" s="345">
        <v>5.5795549515082552</v>
      </c>
      <c r="U43" s="345">
        <f t="shared" si="29"/>
        <v>6.906836476101395</v>
      </c>
      <c r="V43" s="346">
        <f t="shared" si="30"/>
        <v>3.402353309524897E-2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2.7699812457768983E-2</v>
      </c>
      <c r="C44" s="11">
        <v>6.8584750345202339E-2</v>
      </c>
      <c r="D44" s="11">
        <f t="shared" si="25"/>
        <v>4.0884937887433359E-2</v>
      </c>
      <c r="E44" s="11">
        <v>1.9967948182140365E-2</v>
      </c>
      <c r="F44" s="11">
        <f t="shared" si="26"/>
        <v>6.0852886069573724E-2</v>
      </c>
      <c r="G44" s="200">
        <f t="shared" si="27"/>
        <v>3.6851423091263324E-2</v>
      </c>
      <c r="I44" s="11" t="str">
        <f>I33</f>
        <v>Administrative and secretarial occupations</v>
      </c>
      <c r="J44" s="11">
        <v>14.605170654755499</v>
      </c>
      <c r="K44" s="11">
        <v>18.168790393731754</v>
      </c>
      <c r="L44" s="11">
        <v>3.5636197389762572</v>
      </c>
      <c r="M44" s="11">
        <v>9.2646707764785035</v>
      </c>
      <c r="N44" s="11">
        <v>12.828290515454761</v>
      </c>
      <c r="P44" s="10" t="str">
        <f>name!D12</f>
        <v>33 Protective service occupations</v>
      </c>
      <c r="Q44" s="11">
        <v>1.831136946689351</v>
      </c>
      <c r="R44" s="11">
        <v>3.4879020011611135</v>
      </c>
      <c r="S44" s="345">
        <f t="shared" si="28"/>
        <v>1.6567650544717625</v>
      </c>
      <c r="T44" s="345">
        <v>1.3915162500999976</v>
      </c>
      <c r="U44" s="345">
        <f t="shared" si="29"/>
        <v>3.0482813045717601</v>
      </c>
      <c r="V44" s="346">
        <f t="shared" si="30"/>
        <v>3.8403595198840179E-2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0.25211566389393175</v>
      </c>
      <c r="C45" s="11">
        <v>0.4432297484289468</v>
      </c>
      <c r="D45" s="11">
        <f t="shared" ref="D45:D46" si="31">C45-B45</f>
        <v>0.19111408453501505</v>
      </c>
      <c r="E45" s="11">
        <v>0.19303836366066249</v>
      </c>
      <c r="F45" s="11">
        <f t="shared" ref="F45:F46" si="32">SUM(D45:E45)</f>
        <v>0.38415244819567751</v>
      </c>
      <c r="G45" s="200">
        <f t="shared" si="27"/>
        <v>3.8629607395840093E-2</v>
      </c>
      <c r="I45" s="11" t="str">
        <f t="shared" ref="I45:I49" si="33">I34</f>
        <v>Skilled trades occupations</v>
      </c>
      <c r="J45" s="11">
        <v>3.9584645943678707</v>
      </c>
      <c r="K45" s="11">
        <v>6.2459558559510082</v>
      </c>
      <c r="L45" s="11">
        <v>2.287491261583138</v>
      </c>
      <c r="M45" s="11">
        <v>2.9032926106335504</v>
      </c>
      <c r="N45" s="11">
        <v>5.1907838722166888</v>
      </c>
      <c r="P45" s="10" t="str">
        <f>name!D13</f>
        <v>34 Culture, media and sports occupations</v>
      </c>
      <c r="Q45" s="11">
        <v>8.3151242450621172</v>
      </c>
      <c r="R45" s="11">
        <v>8.6005166493663072</v>
      </c>
      <c r="S45" s="345">
        <f t="shared" si="28"/>
        <v>0.28539240430418999</v>
      </c>
      <c r="T45" s="345">
        <v>4.285439057053396</v>
      </c>
      <c r="U45" s="345">
        <f t="shared" si="29"/>
        <v>4.570831461357586</v>
      </c>
      <c r="V45" s="346">
        <f t="shared" si="30"/>
        <v>2.8098552858662362E-2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0.58785221988853897</v>
      </c>
      <c r="C46" s="11">
        <v>1.0072973228818007</v>
      </c>
      <c r="D46" s="11">
        <f t="shared" si="31"/>
        <v>0.41944510299326176</v>
      </c>
      <c r="E46" s="11">
        <v>0.39476178171044635</v>
      </c>
      <c r="F46" s="11">
        <f t="shared" si="32"/>
        <v>0.81420688470370806</v>
      </c>
      <c r="G46" s="200">
        <f t="shared" si="27"/>
        <v>3.4842649101046508E-2</v>
      </c>
      <c r="I46" s="11" t="str">
        <f t="shared" si="33"/>
        <v>Caring, leisure and other service occupations</v>
      </c>
      <c r="J46" s="11">
        <v>8.2775232726303027</v>
      </c>
      <c r="K46" s="11">
        <v>12.756654840819326</v>
      </c>
      <c r="L46" s="11">
        <v>4.4791315681890227</v>
      </c>
      <c r="M46" s="11">
        <v>6.6618144903811327</v>
      </c>
      <c r="N46" s="11">
        <v>11.140946058570155</v>
      </c>
      <c r="P46" s="10" t="str">
        <f>name!D14</f>
        <v>35 Business and public service associate professionals</v>
      </c>
      <c r="Q46" s="11">
        <v>22.397513845243147</v>
      </c>
      <c r="R46" s="11">
        <v>25.290051748450896</v>
      </c>
      <c r="S46" s="345">
        <f t="shared" si="28"/>
        <v>2.8925379032077494</v>
      </c>
      <c r="T46" s="345">
        <v>12.662794811447917</v>
      </c>
      <c r="U46" s="345">
        <f t="shared" si="29"/>
        <v>15.555332714655666</v>
      </c>
      <c r="V46" s="346">
        <f t="shared" si="30"/>
        <v>3.0325372476229129E-2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0.31176074522072394</v>
      </c>
      <c r="C47" s="11">
        <v>0.61178864379097619</v>
      </c>
      <c r="D47" s="11">
        <f t="shared" si="25"/>
        <v>0.30002789857025225</v>
      </c>
      <c r="E47" s="11">
        <v>0.25559882492981972</v>
      </c>
      <c r="F47" s="11">
        <f t="shared" si="26"/>
        <v>0.55562672350007203</v>
      </c>
      <c r="G47" s="200">
        <f t="shared" si="27"/>
        <v>4.0724544084347558E-2</v>
      </c>
      <c r="I47" s="11" t="str">
        <f t="shared" si="33"/>
        <v>Sales and customer service occupations</v>
      </c>
      <c r="J47" s="11">
        <v>8.3984655673877189</v>
      </c>
      <c r="K47" s="11">
        <v>12.314053886761121</v>
      </c>
      <c r="L47" s="11">
        <v>3.9155883193734016</v>
      </c>
      <c r="M47" s="11">
        <v>5.4269130057541259</v>
      </c>
      <c r="N47" s="11">
        <v>9.3425013251275271</v>
      </c>
      <c r="P47" s="10" t="str">
        <f>name!D15</f>
        <v>41 Administrative occupations</v>
      </c>
      <c r="Q47" s="11">
        <v>43.091255168538481</v>
      </c>
      <c r="R47" s="11">
        <v>35.169846269153858</v>
      </c>
      <c r="S47" s="345">
        <f t="shared" si="28"/>
        <v>-7.9214088993846232</v>
      </c>
      <c r="T47" s="345">
        <v>21.565778342295339</v>
      </c>
      <c r="U47" s="345">
        <f t="shared" si="29"/>
        <v>13.644369442910715</v>
      </c>
      <c r="V47" s="346">
        <f t="shared" si="30"/>
        <v>2.7421008969728433E-2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2.9921881920858543E-2</v>
      </c>
      <c r="C48" s="11">
        <v>8.7867361341537345E-2</v>
      </c>
      <c r="D48" s="11">
        <f t="shared" si="25"/>
        <v>5.7945479420678805E-2</v>
      </c>
      <c r="E48" s="11">
        <v>3.678922576271848E-2</v>
      </c>
      <c r="F48" s="11">
        <f t="shared" si="26"/>
        <v>9.4734705183397286E-2</v>
      </c>
      <c r="G48" s="200">
        <f t="shared" si="27"/>
        <v>5.4906455016654254E-2</v>
      </c>
      <c r="I48" s="11" t="str">
        <f t="shared" si="33"/>
        <v>Process, plant and machine operatives</v>
      </c>
      <c r="J48" s="11">
        <v>1.7951452071213849</v>
      </c>
      <c r="K48" s="11">
        <v>3.629634366043387</v>
      </c>
      <c r="L48" s="11">
        <v>1.8344891589220023</v>
      </c>
      <c r="M48" s="11">
        <v>1.6639643645212441</v>
      </c>
      <c r="N48" s="11">
        <v>3.4984535234432466</v>
      </c>
      <c r="P48" s="10" t="str">
        <f>name!D16</f>
        <v>42 Secretarial and related occupations</v>
      </c>
      <c r="Q48" s="11">
        <v>15.042710918699695</v>
      </c>
      <c r="R48" s="11">
        <v>10.981067623937157</v>
      </c>
      <c r="S48" s="345">
        <f t="shared" si="28"/>
        <v>-4.061643294762538</v>
      </c>
      <c r="T48" s="345">
        <v>7.5823705859760571</v>
      </c>
      <c r="U48" s="345">
        <f t="shared" si="29"/>
        <v>3.520727291213519</v>
      </c>
      <c r="V48" s="346">
        <f t="shared" si="30"/>
        <v>2.7584637402979784E-2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1.4428559754091373E-2</v>
      </c>
      <c r="C49" s="11">
        <v>3.249965271117438E-2</v>
      </c>
      <c r="D49" s="11">
        <f t="shared" si="25"/>
        <v>1.8071092957083007E-2</v>
      </c>
      <c r="E49" s="11">
        <v>1.5406106307452842E-2</v>
      </c>
      <c r="F49" s="11">
        <f t="shared" si="26"/>
        <v>3.3477199264535851E-2</v>
      </c>
      <c r="G49" s="200">
        <f t="shared" si="27"/>
        <v>4.9622696886089557E-2</v>
      </c>
      <c r="I49" s="11" t="str">
        <f t="shared" si="33"/>
        <v>Elementary occupations</v>
      </c>
      <c r="J49" s="11">
        <v>5.590187071556425</v>
      </c>
      <c r="K49" s="11">
        <v>8.5583194021419793</v>
      </c>
      <c r="L49" s="11">
        <v>2.9681323305855551</v>
      </c>
      <c r="M49" s="11">
        <v>4.4743566665776564</v>
      </c>
      <c r="N49" s="11">
        <v>7.4424889971632116</v>
      </c>
      <c r="P49" s="10" t="str">
        <f>name!D17</f>
        <v>51 Skilled agricultural and related trades</v>
      </c>
      <c r="Q49" s="11">
        <v>1.2879983722624071</v>
      </c>
      <c r="R49" s="11">
        <v>1.9577097200976536</v>
      </c>
      <c r="S49" s="345">
        <f t="shared" si="28"/>
        <v>0.66971134783524655</v>
      </c>
      <c r="T49" s="345">
        <v>1.1083092984258782</v>
      </c>
      <c r="U49" s="345">
        <f t="shared" si="29"/>
        <v>1.7780206462611248</v>
      </c>
      <c r="V49" s="346">
        <f t="shared" si="30"/>
        <v>4.2257792693002338E-2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1.979518065083033E-2</v>
      </c>
      <c r="C50" s="11">
        <v>3.2842879283083021E-2</v>
      </c>
      <c r="D50" s="11">
        <f t="shared" si="25"/>
        <v>1.3047698632252691E-2</v>
      </c>
      <c r="E50" s="11">
        <v>1.2420004376001598E-2</v>
      </c>
      <c r="F50" s="11">
        <f t="shared" si="26"/>
        <v>2.5467703008254287E-2</v>
      </c>
      <c r="G50" s="200">
        <f t="shared" si="27"/>
        <v>3.299941927584138E-2</v>
      </c>
      <c r="O50" s="71"/>
      <c r="P50" s="10" t="str">
        <f>name!D18</f>
        <v>52 Skilled metal, electrical and electronic trades</v>
      </c>
      <c r="Q50" s="11">
        <v>0.61428498971046341</v>
      </c>
      <c r="R50" s="11">
        <v>1.7100128812009698</v>
      </c>
      <c r="S50" s="345">
        <f t="shared" si="28"/>
        <v>1.0957278914905064</v>
      </c>
      <c r="T50" s="345">
        <v>0.81606274596124428</v>
      </c>
      <c r="U50" s="345">
        <f t="shared" si="29"/>
        <v>1.9117906374517508</v>
      </c>
      <c r="V50" s="346">
        <f t="shared" si="30"/>
        <v>5.7965361002712879E-2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6.9092881030234001E-3</v>
      </c>
      <c r="C51" s="11">
        <v>1.438522139104827E-2</v>
      </c>
      <c r="D51" s="11">
        <f t="shared" ref="D51" si="34">C51-B51</f>
        <v>7.4759332880248702E-3</v>
      </c>
      <c r="E51" s="11">
        <v>6.1851046566432939E-3</v>
      </c>
      <c r="F51" s="11">
        <f t="shared" ref="F51" si="35">SUM(D51:E51)</f>
        <v>1.3661037944668164E-2</v>
      </c>
      <c r="G51" s="200">
        <f t="shared" si="27"/>
        <v>4.354249104606156E-2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0.49508105921324441</v>
      </c>
      <c r="R51" s="11">
        <v>0.65270817207367826</v>
      </c>
      <c r="S51" s="345">
        <f t="shared" si="28"/>
        <v>0.15762711286043385</v>
      </c>
      <c r="T51" s="345">
        <v>0.29768191518250242</v>
      </c>
      <c r="U51" s="345">
        <f t="shared" si="29"/>
        <v>0.45530902804293627</v>
      </c>
      <c r="V51" s="346">
        <f t="shared" si="30"/>
        <v>3.1884612928067435E-2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4.2939909074289732E-2</v>
      </c>
      <c r="C52" s="11">
        <v>8.8394483035596355E-2</v>
      </c>
      <c r="D52" s="11">
        <f t="shared" si="25"/>
        <v>4.5454573961306623E-2</v>
      </c>
      <c r="E52" s="11">
        <v>3.6322121032665119E-2</v>
      </c>
      <c r="F52" s="11">
        <f t="shared" si="26"/>
        <v>8.1776694993971749E-2</v>
      </c>
      <c r="G52" s="200">
        <f t="shared" si="27"/>
        <v>4.1710251463722869E-2</v>
      </c>
      <c r="I52" s="11" t="str">
        <f>I41</f>
        <v>Managers, directors and senior officials</v>
      </c>
      <c r="J52" s="11">
        <f t="array" ref="J52:J60">MMULT(aggregation!$B$13:$AA$21,B123:B148)</f>
        <v>4.7473230610702508</v>
      </c>
      <c r="K52" s="11">
        <f t="array" ref="K52:K60">MMULT(aggregation!$B$13:$AA$21,C123:C148)</f>
        <v>5.8192854879908396</v>
      </c>
      <c r="L52" s="11">
        <f t="array" ref="L52:L60">MMULT(aggregation!$B$13:$AA$21,D123:D148)</f>
        <v>1.0719624269205887</v>
      </c>
      <c r="M52" s="11">
        <f t="array" ref="M52:M60">MMULT(aggregation!$B$13:$AA$21,E123:E148)</f>
        <v>2.9983381411940329</v>
      </c>
      <c r="N52" s="11">
        <f t="array" ref="N52:N60">MMULT(aggregation!$B$13:$AA$21,F123:F148)</f>
        <v>4.0703005681146216</v>
      </c>
      <c r="P52" s="10" t="str">
        <f>name!D20</f>
        <v>54 Textiles, printing and other skilled trades</v>
      </c>
      <c r="Q52" s="11">
        <v>5.7733169316824817</v>
      </c>
      <c r="R52" s="11">
        <v>6.5398158926780754</v>
      </c>
      <c r="S52" s="345">
        <f t="shared" si="28"/>
        <v>0.76649896099559367</v>
      </c>
      <c r="T52" s="345">
        <v>3.5896833452686261</v>
      </c>
      <c r="U52" s="345">
        <f t="shared" si="29"/>
        <v>4.3561823062642198</v>
      </c>
      <c r="V52" s="346">
        <f t="shared" si="30"/>
        <v>3.2759762878754373E-2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3.0023355848657892E-2</v>
      </c>
      <c r="C53" s="11">
        <v>6.6470361561520752E-2</v>
      </c>
      <c r="D53" s="11">
        <f t="shared" si="25"/>
        <v>3.6447005712862857E-2</v>
      </c>
      <c r="E53" s="11">
        <v>2.8861056849388826E-2</v>
      </c>
      <c r="F53" s="11">
        <f t="shared" si="26"/>
        <v>6.530806256225169E-2</v>
      </c>
      <c r="G53" s="200">
        <f t="shared" si="27"/>
        <v>4.59302915718105E-2</v>
      </c>
      <c r="I53" s="11" t="str">
        <f>I42</f>
        <v>Professional occupations</v>
      </c>
      <c r="J53" s="11">
        <v>7.3670515304214828</v>
      </c>
      <c r="K53" s="11">
        <v>5.8775025442629847</v>
      </c>
      <c r="L53" s="11">
        <v>-1.4895489861584985</v>
      </c>
      <c r="M53" s="11">
        <v>2.2777116347946662</v>
      </c>
      <c r="N53" s="11">
        <v>0.78816264863616792</v>
      </c>
      <c r="P53" s="10" t="str">
        <f>name!D21</f>
        <v>61 Caring personal service occupations</v>
      </c>
      <c r="Q53" s="11">
        <v>38.484499630660316</v>
      </c>
      <c r="R53" s="11">
        <v>44.723957624272181</v>
      </c>
      <c r="S53" s="345">
        <f t="shared" si="28"/>
        <v>6.2394579936118646</v>
      </c>
      <c r="T53" s="345">
        <v>24.902209045726305</v>
      </c>
      <c r="U53" s="345">
        <f t="shared" si="29"/>
        <v>31.14166703933817</v>
      </c>
      <c r="V53" s="346">
        <f t="shared" si="30"/>
        <v>3.38260960058685E-2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1.5565590564779911E-2</v>
      </c>
      <c r="C54" s="11">
        <v>3.5079276943564407E-2</v>
      </c>
      <c r="D54" s="11">
        <f t="shared" ref="D54:D55" si="36">C54-B54</f>
        <v>1.9513686378784496E-2</v>
      </c>
      <c r="E54" s="11">
        <v>1.4197534573212583E-2</v>
      </c>
      <c r="F54" s="11">
        <f t="shared" ref="F54:F55" si="37">SUM(D54:E54)</f>
        <v>3.3711220951997078E-2</v>
      </c>
      <c r="G54" s="200">
        <f t="shared" si="27"/>
        <v>4.4161145405875679E-2</v>
      </c>
      <c r="I54" s="11" t="str">
        <f>I43</f>
        <v>Associate professional occupations</v>
      </c>
      <c r="J54" s="11">
        <v>7.2037207395375038</v>
      </c>
      <c r="K54" s="11">
        <v>7.8538083987814264</v>
      </c>
      <c r="L54" s="11">
        <v>0.65008765924392298</v>
      </c>
      <c r="M54" s="11">
        <v>3.320160713755457</v>
      </c>
      <c r="N54" s="11">
        <v>3.9702483729993805</v>
      </c>
      <c r="P54" s="10" t="str">
        <f>name!D22</f>
        <v>62 Leisure, travel and related personal service occupations</v>
      </c>
      <c r="Q54" s="11">
        <v>12.557025434154378</v>
      </c>
      <c r="R54" s="11">
        <v>12.86045153369167</v>
      </c>
      <c r="S54" s="345">
        <f t="shared" si="28"/>
        <v>0.30342609953729216</v>
      </c>
      <c r="T54" s="345">
        <v>6.9288912797818698</v>
      </c>
      <c r="U54" s="345">
        <f t="shared" si="29"/>
        <v>7.232317379319162</v>
      </c>
      <c r="V54" s="346">
        <f t="shared" si="30"/>
        <v>2.9727405153040287E-2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1.7071545208627516E-3</v>
      </c>
      <c r="C55" s="11">
        <v>3.2239026733655762E-3</v>
      </c>
      <c r="D55" s="11">
        <f t="shared" si="36"/>
        <v>1.5167481525028247E-3</v>
      </c>
      <c r="E55" s="11">
        <v>1.4783389127983545E-3</v>
      </c>
      <c r="F55" s="11">
        <f t="shared" si="37"/>
        <v>2.995087065301179E-3</v>
      </c>
      <c r="G55" s="200">
        <f t="shared" si="27"/>
        <v>4.2462061980654831E-2</v>
      </c>
      <c r="I55" s="11" t="str">
        <f>I44</f>
        <v>Administrative and secretarial occupations</v>
      </c>
      <c r="J55" s="11">
        <v>5.9347903102440025</v>
      </c>
      <c r="K55" s="11">
        <v>6.950905542733798</v>
      </c>
      <c r="L55" s="11">
        <v>1.0161152324897962</v>
      </c>
      <c r="M55" s="11">
        <v>3.7500015558067537</v>
      </c>
      <c r="N55" s="11">
        <v>4.7661167882965501</v>
      </c>
      <c r="P55" s="10" t="str">
        <f>name!D23</f>
        <v>63 Community and civil enforcement occupations</v>
      </c>
      <c r="Q55" s="11">
        <v>0.17007862565703433</v>
      </c>
      <c r="R55" s="11">
        <v>0.22503213494304367</v>
      </c>
      <c r="S55" s="345">
        <f t="shared" si="28"/>
        <v>5.4953509286009339E-2</v>
      </c>
      <c r="T55" s="345">
        <v>0.13659187575656542</v>
      </c>
      <c r="U55" s="345">
        <f t="shared" si="29"/>
        <v>0.19154538504257476</v>
      </c>
      <c r="V55" s="346">
        <f t="shared" si="30"/>
        <v>4.0083366594393821E-2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0.10992648933272069</v>
      </c>
      <c r="C56" s="11">
        <v>0.1826390415156367</v>
      </c>
      <c r="D56" s="11">
        <f t="shared" si="25"/>
        <v>7.2712552182916015E-2</v>
      </c>
      <c r="E56" s="11">
        <v>7.4227092256681906E-2</v>
      </c>
      <c r="F56" s="11">
        <f t="shared" si="26"/>
        <v>0.14693964443959792</v>
      </c>
      <c r="G56" s="200">
        <f t="shared" si="27"/>
        <v>3.4995641116695841E-2</v>
      </c>
      <c r="I56" s="11" t="str">
        <f t="shared" ref="I56:I60" si="38">I45</f>
        <v>Skilled trades occupations</v>
      </c>
      <c r="J56" s="11">
        <v>1.7681122519296768</v>
      </c>
      <c r="K56" s="11">
        <v>2.5993165173020927</v>
      </c>
      <c r="L56" s="11">
        <v>0.83120426537241565</v>
      </c>
      <c r="M56" s="11">
        <v>1.2389999188944143</v>
      </c>
      <c r="N56" s="11">
        <v>2.0702041842668297</v>
      </c>
      <c r="P56" s="10" t="str">
        <f>name!D24</f>
        <v>71 Sales occupations</v>
      </c>
      <c r="Q56" s="11">
        <v>26.50692150266471</v>
      </c>
      <c r="R56" s="11">
        <v>22.167361219330232</v>
      </c>
      <c r="S56" s="345">
        <f t="shared" si="28"/>
        <v>-4.3395602833344782</v>
      </c>
      <c r="T56" s="345">
        <v>13.064264858933624</v>
      </c>
      <c r="U56" s="345">
        <f t="shared" si="29"/>
        <v>8.7247045755991461</v>
      </c>
      <c r="V56" s="346">
        <f t="shared" si="30"/>
        <v>2.7073014382164695E-2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3.976981984922421E-2</v>
      </c>
      <c r="C57" s="11">
        <v>0.10295594790680733</v>
      </c>
      <c r="D57" s="11">
        <f t="shared" si="25"/>
        <v>6.3186128057583113E-2</v>
      </c>
      <c r="E57" s="11">
        <v>3.5380832684620674E-2</v>
      </c>
      <c r="F57" s="11">
        <f t="shared" si="26"/>
        <v>9.856696074220378E-2</v>
      </c>
      <c r="G57" s="200">
        <f t="shared" si="27"/>
        <v>4.3338600899696322E-2</v>
      </c>
      <c r="I57" s="11" t="str">
        <f t="shared" si="38"/>
        <v>Caring, leisure and other service occupations</v>
      </c>
      <c r="J57" s="11">
        <v>6.2780653043840378</v>
      </c>
      <c r="K57" s="11">
        <v>7.5157061345079947</v>
      </c>
      <c r="L57" s="11">
        <v>1.237640830123957</v>
      </c>
      <c r="M57" s="11">
        <v>3.9743855592232524</v>
      </c>
      <c r="N57" s="11">
        <v>5.2120263893472094</v>
      </c>
      <c r="P57" s="10" t="str">
        <f>name!D25</f>
        <v>72 Customer service occupations</v>
      </c>
      <c r="Q57" s="11">
        <v>8.0291742532931796</v>
      </c>
      <c r="R57" s="11">
        <v>11.479229286116473</v>
      </c>
      <c r="S57" s="345">
        <f t="shared" si="28"/>
        <v>3.4500550328232933</v>
      </c>
      <c r="T57" s="345">
        <v>5.5332906061232983</v>
      </c>
      <c r="U57" s="345">
        <f t="shared" si="29"/>
        <v>8.9833456389465915</v>
      </c>
      <c r="V57" s="346">
        <f t="shared" si="30"/>
        <v>3.5566158311906904E-2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3.263279591901741E-2</v>
      </c>
      <c r="C58" s="11">
        <v>0.10651964937772725</v>
      </c>
      <c r="D58" s="11">
        <f t="shared" ref="D58:D59" si="39">C58-B58</f>
        <v>7.3886853458709836E-2</v>
      </c>
      <c r="E58" s="11">
        <v>3.9923099694558463E-2</v>
      </c>
      <c r="F58" s="11">
        <f t="shared" ref="F58:F59" si="40">SUM(D58:E58)</f>
        <v>0.11380995315326831</v>
      </c>
      <c r="G58" s="200">
        <f t="shared" si="27"/>
        <v>5.4713637486925704E-2</v>
      </c>
      <c r="I58" s="11" t="str">
        <f t="shared" si="38"/>
        <v>Sales and customer service occupations</v>
      </c>
      <c r="J58" s="11">
        <v>2.6587862966109408</v>
      </c>
      <c r="K58" s="11">
        <v>3.6004221182217551</v>
      </c>
      <c r="L58" s="11">
        <v>0.94163582161081416</v>
      </c>
      <c r="M58" s="11">
        <v>1.6510337436890374</v>
      </c>
      <c r="N58" s="11">
        <v>2.5926695652998513</v>
      </c>
      <c r="P58" s="10" t="str">
        <f>name!D26</f>
        <v>81 Process, plant and machine operatives</v>
      </c>
      <c r="Q58" s="11">
        <v>3.1330724303648307</v>
      </c>
      <c r="R58" s="11">
        <v>3.9281019976921288</v>
      </c>
      <c r="S58" s="345">
        <f t="shared" si="28"/>
        <v>0.79502956732729801</v>
      </c>
      <c r="T58" s="345">
        <v>1.9751747084761209</v>
      </c>
      <c r="U58" s="345">
        <f t="shared" si="29"/>
        <v>2.7702042758034189</v>
      </c>
      <c r="V58" s="346">
        <f t="shared" si="30"/>
        <v>3.3126332426877125E-2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5.1814011493369609E-2</v>
      </c>
      <c r="C59" s="11">
        <v>0.11666770859716745</v>
      </c>
      <c r="D59" s="11">
        <f t="shared" si="39"/>
        <v>6.4853697103797847E-2</v>
      </c>
      <c r="E59" s="11">
        <v>5.966274754052589E-2</v>
      </c>
      <c r="F59" s="11">
        <f t="shared" si="40"/>
        <v>0.12451644464432374</v>
      </c>
      <c r="G59" s="200">
        <f t="shared" si="27"/>
        <v>5.2403962112220537E-2</v>
      </c>
      <c r="I59" s="11" t="str">
        <f t="shared" si="38"/>
        <v>Process, plant and machine operatives</v>
      </c>
      <c r="J59" s="11">
        <v>0.81023416430235451</v>
      </c>
      <c r="K59" s="11">
        <v>1.4678216879532529</v>
      </c>
      <c r="L59" s="11">
        <v>0.65758752365089812</v>
      </c>
      <c r="M59" s="11">
        <v>0.70975933087050103</v>
      </c>
      <c r="N59" s="11">
        <v>1.3673468545213991</v>
      </c>
      <c r="P59" s="10" t="str">
        <f>name!D27</f>
        <v>82 Transport and mobile machine drivers and operatives</v>
      </c>
      <c r="Q59" s="11">
        <v>1.9691141537211634</v>
      </c>
      <c r="R59" s="11">
        <v>3.4342291612209901</v>
      </c>
      <c r="S59" s="345">
        <f t="shared" si="28"/>
        <v>1.4651150074998267</v>
      </c>
      <c r="T59" s="345">
        <v>1.8680249749715268</v>
      </c>
      <c r="U59" s="345">
        <f t="shared" si="29"/>
        <v>3.3331399824713532</v>
      </c>
      <c r="V59" s="346">
        <f t="shared" si="30"/>
        <v>4.548011468226254E-2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4.7149054221516982E-4</v>
      </c>
      <c r="C60" s="11">
        <v>8.4960472078641808E-4</v>
      </c>
      <c r="D60" s="11">
        <f t="shared" si="25"/>
        <v>3.7811417857124826E-4</v>
      </c>
      <c r="E60" s="11">
        <v>4.2802407571731961E-4</v>
      </c>
      <c r="F60" s="11">
        <f t="shared" si="26"/>
        <v>8.0613825428856793E-4</v>
      </c>
      <c r="G60" s="200">
        <f t="shared" si="27"/>
        <v>4.4004448812506869E-2</v>
      </c>
      <c r="I60" s="11" t="str">
        <f t="shared" si="38"/>
        <v>Elementary occupations</v>
      </c>
      <c r="J60" s="11">
        <v>3.1906111650021147</v>
      </c>
      <c r="K60" s="11">
        <v>5.0955341381858847</v>
      </c>
      <c r="L60" s="11">
        <v>1.90492297318377</v>
      </c>
      <c r="M60" s="11">
        <v>2.4845220403228598</v>
      </c>
      <c r="N60" s="11">
        <v>4.3894450135066299</v>
      </c>
      <c r="P60" s="10" t="str">
        <f>name!D28</f>
        <v>91 Elementary trades and related occupations</v>
      </c>
      <c r="Q60" s="11">
        <v>1.7845790672935706</v>
      </c>
      <c r="R60" s="11">
        <v>1.5331276050129043</v>
      </c>
      <c r="S60" s="345">
        <f t="shared" si="28"/>
        <v>-0.25145146228066628</v>
      </c>
      <c r="T60" s="345">
        <v>0.97819178681444852</v>
      </c>
      <c r="U60" s="345">
        <f t="shared" si="29"/>
        <v>0.72674032453378223</v>
      </c>
      <c r="V60" s="346">
        <f t="shared" si="30"/>
        <v>2.9565397681469818E-2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4.6590767284877183E-2</v>
      </c>
      <c r="C61" s="11">
        <v>9.1871561873342431E-2</v>
      </c>
      <c r="D61" s="11">
        <f t="shared" ref="D61" si="41">C61-B61</f>
        <v>4.5280794588465248E-2</v>
      </c>
      <c r="E61" s="11">
        <v>4.1966016764758592E-2</v>
      </c>
      <c r="F61" s="11">
        <f t="shared" ref="F61" si="42">SUM(D61:E61)</f>
        <v>8.7246811353223847E-2</v>
      </c>
      <c r="G61" s="200">
        <f t="shared" ref="G61" si="43">IF(B61&gt;0,(1+(E61/B61))^(1/($C$6-$B$6))-1,0)</f>
        <v>4.3745937846084049E-2</v>
      </c>
      <c r="P61" s="10" t="str">
        <f>name!D29</f>
        <v>92 Elementary administration and service occupations</v>
      </c>
      <c r="Q61" s="11">
        <v>37.643403551280407</v>
      </c>
      <c r="R61" s="11">
        <v>34.786400993389407</v>
      </c>
      <c r="S61" s="345">
        <f t="shared" ref="S61" si="44">R61-Q61</f>
        <v>-2.8570025578910005</v>
      </c>
      <c r="T61" s="345">
        <v>20.960242665199484</v>
      </c>
      <c r="U61" s="345">
        <f t="shared" ref="U61" si="45">SUM(S61:T61)</f>
        <v>18.103240107308483</v>
      </c>
      <c r="V61" s="346">
        <f t="shared" ref="V61" si="46">IF(Q61&gt;0,(1+(T61/Q61))^(1/($C$6-$B$6))-1,0)</f>
        <v>2.9948992142771358E-2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10.638103886361314</v>
      </c>
      <c r="C62" s="11">
        <f t="shared" ref="C62:F62" si="47">SUM(C36:C61)</f>
        <v>17.490438738846613</v>
      </c>
      <c r="D62" s="11">
        <f t="shared" si="47"/>
        <v>6.8523348524852983</v>
      </c>
      <c r="E62" s="11">
        <f t="shared" si="47"/>
        <v>7.0432795635224688</v>
      </c>
      <c r="F62" s="11">
        <f t="shared" si="47"/>
        <v>13.895614416007767</v>
      </c>
      <c r="G62" s="200">
        <f t="shared" si="27"/>
        <v>3.445150161546251E-2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345.84727505503594</v>
      </c>
      <c r="R62" s="11">
        <f>SUM(R36:R61)</f>
        <v>375.02415016443177</v>
      </c>
      <c r="S62" s="345">
        <f>R62-Q62</f>
        <v>29.176875109395837</v>
      </c>
      <c r="T62" s="11">
        <f>SUM(T36:T61)</f>
        <v>204.66758530385354</v>
      </c>
      <c r="U62" s="345">
        <f>SUM(S62:T62)</f>
        <v>233.84446041324938</v>
      </c>
      <c r="V62" s="346">
        <f t="shared" si="30"/>
        <v>3.1475648024714697E-2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7.0184376646047468</v>
      </c>
      <c r="K63" s="11">
        <f t="array" ref="K63:K71">MMULT(aggregation!$B$13:$AA$21,C152:C177)</f>
        <v>8.5853579436802079</v>
      </c>
      <c r="L63" s="11">
        <f t="array" ref="L63:L71">MMULT(aggregation!$B$13:$AA$21,D152:D177)</f>
        <v>1.5669202790754606</v>
      </c>
      <c r="M63" s="11">
        <f t="array" ref="M63:M71">MMULT(aggregation!$B$13:$AA$21,E152:E177)</f>
        <v>4.2232441643458909</v>
      </c>
      <c r="N63" s="11">
        <f t="array" ref="N63:N71">MMULT(aggregation!$B$13:$AA$21,F152:F177)</f>
        <v>5.7901644434213519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8.9166635430349093</v>
      </c>
      <c r="K64" s="11">
        <v>9.8127340697567806</v>
      </c>
      <c r="L64" s="11">
        <v>0.89607052672187137</v>
      </c>
      <c r="M64" s="11">
        <v>3.9840453686324295</v>
      </c>
      <c r="N64" s="11">
        <v>4.8801158953543009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6.6994606159968058</v>
      </c>
      <c r="C65" s="11">
        <v>10.496288343403288</v>
      </c>
      <c r="D65" s="11">
        <f>C65-B65</f>
        <v>3.7968277274064821</v>
      </c>
      <c r="E65" s="11">
        <v>4.6745888630765435</v>
      </c>
      <c r="F65" s="11">
        <f>SUM(D65:E65)</f>
        <v>8.4714165904830256</v>
      </c>
      <c r="G65" s="200">
        <f>IF(B65&gt;0,(1+(E65/B65))^(1/($C$6-$B$6))-1,0)</f>
        <v>3.5917138745148902E-2</v>
      </c>
      <c r="I65" s="11" t="str">
        <f>I54</f>
        <v>Associate professional occupations</v>
      </c>
      <c r="J65" s="11">
        <v>6.8607919071560133</v>
      </c>
      <c r="K65" s="11">
        <v>6.91650783091489</v>
      </c>
      <c r="L65" s="11">
        <v>5.5715923758875796E-2</v>
      </c>
      <c r="M65" s="11">
        <v>2.9736351940229415</v>
      </c>
      <c r="N65" s="11">
        <v>3.0293511177818173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2.5034255281598741</v>
      </c>
      <c r="C66" s="11">
        <v>5.6125309644428727</v>
      </c>
      <c r="D66" s="11">
        <f t="shared" ref="D66:D89" si="50">C66-B66</f>
        <v>3.1091054362829986</v>
      </c>
      <c r="E66" s="11">
        <v>2.6423887166463653</v>
      </c>
      <c r="F66" s="11">
        <f t="shared" ref="F66:F89" si="51">SUM(D66:E66)</f>
        <v>5.7514941529293644</v>
      </c>
      <c r="G66" s="200">
        <f t="shared" ref="G66:G89" si="52">IF(B66&gt;0,(1+(E66/B66))^(1/($C$6-$B$6))-1,0)</f>
        <v>4.9207279779696522E-2</v>
      </c>
      <c r="I66" s="11" t="str">
        <f>I55</f>
        <v>Administrative and secretarial occupations</v>
      </c>
      <c r="J66" s="11">
        <v>5.2526680308424725</v>
      </c>
      <c r="K66" s="11">
        <v>5.8231992185318315</v>
      </c>
      <c r="L66" s="11">
        <v>0.57053118768935907</v>
      </c>
      <c r="M66" s="11">
        <v>3.0416307051509963</v>
      </c>
      <c r="N66" s="11">
        <v>3.6121618928403554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10.597878739667062</v>
      </c>
      <c r="C67" s="11">
        <v>17.833169433968994</v>
      </c>
      <c r="D67" s="11">
        <f t="shared" si="50"/>
        <v>7.2352906943019324</v>
      </c>
      <c r="E67" s="11">
        <v>5.9217100013161108</v>
      </c>
      <c r="F67" s="11">
        <f t="shared" si="51"/>
        <v>13.157000695618043</v>
      </c>
      <c r="G67" s="200">
        <f t="shared" si="52"/>
        <v>3.0035087709268771E-2</v>
      </c>
      <c r="I67" s="11" t="str">
        <f t="shared" ref="I67:I71" si="53">I56</f>
        <v>Skilled trades occupations</v>
      </c>
      <c r="J67" s="11">
        <v>3.5180731178613662</v>
      </c>
      <c r="K67" s="11">
        <v>5.0719520316287454</v>
      </c>
      <c r="L67" s="11">
        <v>1.5538789137673796</v>
      </c>
      <c r="M67" s="11">
        <v>2.2352556758802371</v>
      </c>
      <c r="N67" s="11">
        <v>3.7891345896476167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4.0611324006863896</v>
      </c>
      <c r="C68" s="11">
        <v>7.0890280011603046</v>
      </c>
      <c r="D68" s="11">
        <f t="shared" si="50"/>
        <v>3.027895600473915</v>
      </c>
      <c r="E68" s="11">
        <v>3.0693209284565031</v>
      </c>
      <c r="F68" s="11">
        <f t="shared" si="51"/>
        <v>6.0972165289304181</v>
      </c>
      <c r="G68" s="200">
        <f t="shared" si="52"/>
        <v>3.8240580266979851E-2</v>
      </c>
      <c r="I68" s="11" t="str">
        <f t="shared" si="53"/>
        <v>Caring, leisure and other service occupations</v>
      </c>
      <c r="J68" s="11">
        <v>4.2527730941533362</v>
      </c>
      <c r="K68" s="11">
        <v>5.7142328211837805</v>
      </c>
      <c r="L68" s="11">
        <v>1.4614597270304446</v>
      </c>
      <c r="M68" s="11">
        <v>2.9523949617156773</v>
      </c>
      <c r="N68" s="11">
        <v>4.4138546887461212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14.541842459917154</v>
      </c>
      <c r="C69" s="11">
        <v>20.454882673459036</v>
      </c>
      <c r="D69" s="11">
        <f t="shared" ref="D69" si="54">C69-B69</f>
        <v>5.9130402135418816</v>
      </c>
      <c r="E69" s="11">
        <v>9.4154563496753632</v>
      </c>
      <c r="F69" s="11">
        <f t="shared" ref="F69" si="55">SUM(D69:E69)</f>
        <v>15.328496563217245</v>
      </c>
      <c r="G69" s="200">
        <f t="shared" si="52"/>
        <v>3.3842927160703251E-2</v>
      </c>
      <c r="I69" s="11" t="str">
        <f t="shared" si="53"/>
        <v>Sales and customer service occupations</v>
      </c>
      <c r="J69" s="11">
        <v>2.3942945584040203</v>
      </c>
      <c r="K69" s="11">
        <v>3.0079189777215523</v>
      </c>
      <c r="L69" s="11">
        <v>0.61362441931753176</v>
      </c>
      <c r="M69" s="11">
        <v>1.255669983366507</v>
      </c>
      <c r="N69" s="11">
        <v>1.8692944026840386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10.414389379769254</v>
      </c>
      <c r="C70" s="11">
        <v>18.070023528433651</v>
      </c>
      <c r="D70" s="11">
        <f t="shared" si="50"/>
        <v>7.6556341486643973</v>
      </c>
      <c r="E70" s="11">
        <v>7.467179131071771</v>
      </c>
      <c r="F70" s="11">
        <f t="shared" si="51"/>
        <v>15.122813279736167</v>
      </c>
      <c r="G70" s="200">
        <f t="shared" si="52"/>
        <v>3.6696072707406602E-2</v>
      </c>
      <c r="I70" s="11" t="str">
        <f t="shared" si="53"/>
        <v>Process, plant and machine operatives</v>
      </c>
      <c r="J70" s="11">
        <v>1.3663353622164396</v>
      </c>
      <c r="K70" s="11">
        <v>2.423421807326485</v>
      </c>
      <c r="L70" s="11">
        <v>1.0570864451100457</v>
      </c>
      <c r="M70" s="11">
        <v>1.1674660243542765</v>
      </c>
      <c r="N70" s="11">
        <v>2.2245524694643217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1.8336590412430613</v>
      </c>
      <c r="C71" s="11">
        <v>2.6169533062635106</v>
      </c>
      <c r="D71" s="11">
        <f t="shared" si="50"/>
        <v>0.7832942650204493</v>
      </c>
      <c r="E71" s="11">
        <v>0.98101409561251196</v>
      </c>
      <c r="F71" s="11">
        <f t="shared" si="51"/>
        <v>1.7643083606329613</v>
      </c>
      <c r="G71" s="200">
        <f t="shared" si="52"/>
        <v>2.8980849845187784E-2</v>
      </c>
      <c r="I71" s="11" t="str">
        <f t="shared" si="53"/>
        <v>Elementary occupations</v>
      </c>
      <c r="J71" s="11">
        <v>2.6671403435246415</v>
      </c>
      <c r="K71" s="11">
        <v>4.0330950451434804</v>
      </c>
      <c r="L71" s="11">
        <v>1.3659547016188385</v>
      </c>
      <c r="M71" s="11">
        <v>1.9600112623243653</v>
      </c>
      <c r="N71" s="11">
        <v>3.3259659639432035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0.99483876910940017</v>
      </c>
      <c r="C72" s="11">
        <v>1.899301065137001</v>
      </c>
      <c r="D72" s="11">
        <f t="shared" si="50"/>
        <v>0.90446229602760086</v>
      </c>
      <c r="E72" s="11">
        <v>0.86146162244360058</v>
      </c>
      <c r="F72" s="11">
        <f t="shared" si="51"/>
        <v>1.7659239184712014</v>
      </c>
      <c r="G72" s="200">
        <f t="shared" si="52"/>
        <v>4.2460729476411441E-2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0.34553597849021217</v>
      </c>
      <c r="C73" s="11">
        <v>0.8059880997253096</v>
      </c>
      <c r="D73" s="11">
        <f t="shared" si="50"/>
        <v>0.46045212123509743</v>
      </c>
      <c r="E73" s="11">
        <v>0.21282203829066074</v>
      </c>
      <c r="F73" s="11">
        <f t="shared" si="51"/>
        <v>0.6732741595257582</v>
      </c>
      <c r="G73" s="200">
        <f t="shared" si="52"/>
        <v>3.251086909058265E-2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3.231673804697365</v>
      </c>
      <c r="C74" s="11">
        <v>5.1290258762615197</v>
      </c>
      <c r="D74" s="11">
        <f t="shared" ref="D74:D75" si="56">C74-B74</f>
        <v>1.8973520715641548</v>
      </c>
      <c r="E74" s="11">
        <v>2.1373094025980417</v>
      </c>
      <c r="F74" s="11">
        <f t="shared" ref="F74:F75" si="57">SUM(D74:E74)</f>
        <v>4.0346614741621964</v>
      </c>
      <c r="G74" s="200">
        <f t="shared" si="52"/>
        <v>3.4421730061192868E-2</v>
      </c>
      <c r="I74" s="11" t="str">
        <f>I63</f>
        <v>Managers, directors and senior officials</v>
      </c>
      <c r="J74" s="11">
        <f t="array" ref="J74:J82">MMULT(aggregation!$B$13:$AA$21,B181:B206)</f>
        <v>15.480459621635159</v>
      </c>
      <c r="K74" s="11">
        <f t="array" ref="K74:K82">MMULT(aggregation!$B$13:$AA$21,C181:C206)</f>
        <v>17.797108904991823</v>
      </c>
      <c r="L74" s="11">
        <f t="array" ref="L74:L82">MMULT(aggregation!$B$13:$AA$21,D181:D206)</f>
        <v>2.3166492833566625</v>
      </c>
      <c r="M74" s="11">
        <f t="array" ref="M74:M82">MMULT(aggregation!$B$13:$AA$21,E181:E206)</f>
        <v>7.6856231537593578</v>
      </c>
      <c r="N74" s="11">
        <f t="array" ref="N74:N82">MMULT(aggregation!$B$13:$AA$21,F181:F206)</f>
        <v>10.002272437116019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5.7477882935533327</v>
      </c>
      <c r="C75" s="11">
        <v>9.5271002446472615</v>
      </c>
      <c r="D75" s="11">
        <f t="shared" si="56"/>
        <v>3.7793119510939288</v>
      </c>
      <c r="E75" s="11">
        <v>3.8911502311209163</v>
      </c>
      <c r="F75" s="11">
        <f t="shared" si="57"/>
        <v>7.6704621822148447</v>
      </c>
      <c r="G75" s="200">
        <f t="shared" si="52"/>
        <v>3.5067239512541759E-2</v>
      </c>
      <c r="I75" s="11" t="str">
        <f>I64</f>
        <v>Professional occupations</v>
      </c>
      <c r="J75" s="11">
        <v>17.152918732857113</v>
      </c>
      <c r="K75" s="11">
        <v>20.699788315947821</v>
      </c>
      <c r="L75" s="11">
        <v>3.5468695830907047</v>
      </c>
      <c r="M75" s="11">
        <v>7.7244925131811097</v>
      </c>
      <c r="N75" s="11">
        <v>11.271362096271814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3.5696089804919469</v>
      </c>
      <c r="C76" s="11">
        <v>6.260127098343486</v>
      </c>
      <c r="D76" s="11">
        <f t="shared" si="50"/>
        <v>2.6905181178515392</v>
      </c>
      <c r="E76" s="11">
        <v>2.7085771052637928</v>
      </c>
      <c r="F76" s="11">
        <f t="shared" si="51"/>
        <v>5.3990952231153315</v>
      </c>
      <c r="G76" s="200">
        <f t="shared" si="52"/>
        <v>3.8359090190997369E-2</v>
      </c>
      <c r="I76" s="11" t="str">
        <f>I65</f>
        <v>Associate professional occupations</v>
      </c>
      <c r="J76" s="11">
        <v>16.427231317031595</v>
      </c>
      <c r="K76" s="11">
        <v>15.918647520876949</v>
      </c>
      <c r="L76" s="11">
        <v>-0.50858379615464666</v>
      </c>
      <c r="M76" s="11">
        <v>6.8374055041925086</v>
      </c>
      <c r="N76" s="11">
        <v>6.3288217080378626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0.64768542330493584</v>
      </c>
      <c r="C77" s="11">
        <v>1.2550639088197311</v>
      </c>
      <c r="D77" s="11">
        <f t="shared" si="50"/>
        <v>0.60737848551479523</v>
      </c>
      <c r="E77" s="11">
        <v>0.59746845632229595</v>
      </c>
      <c r="F77" s="11">
        <f t="shared" si="51"/>
        <v>1.2048469418370913</v>
      </c>
      <c r="G77" s="200">
        <f t="shared" si="52"/>
        <v>4.4537236985783712E-2</v>
      </c>
      <c r="I77" s="11" t="str">
        <f>I66</f>
        <v>Administrative and secretarial occupations</v>
      </c>
      <c r="J77" s="11">
        <v>14.233569987397985</v>
      </c>
      <c r="K77" s="11">
        <v>11.275332280249563</v>
      </c>
      <c r="L77" s="11">
        <v>-2.9582377071484225</v>
      </c>
      <c r="M77" s="11">
        <v>6.7942802710277821</v>
      </c>
      <c r="N77" s="11">
        <v>3.8360425638793596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7.5828482807626385E-2</v>
      </c>
      <c r="C78" s="11">
        <v>0.1530152205657978</v>
      </c>
      <c r="D78" s="11">
        <f t="shared" si="50"/>
        <v>7.718673775817142E-2</v>
      </c>
      <c r="E78" s="11">
        <v>6.8414324905335028E-2</v>
      </c>
      <c r="F78" s="11">
        <f t="shared" si="51"/>
        <v>0.14560106266350645</v>
      </c>
      <c r="G78" s="200">
        <f t="shared" si="52"/>
        <v>4.3800386634810451E-2</v>
      </c>
      <c r="I78" s="11" t="str">
        <f t="shared" ref="I78:I82" si="58">I67</f>
        <v>Skilled trades occupations</v>
      </c>
      <c r="J78" s="11">
        <v>18.629835611311105</v>
      </c>
      <c r="K78" s="11">
        <v>20.485851871973956</v>
      </c>
      <c r="L78" s="11">
        <v>1.8560162606628512</v>
      </c>
      <c r="M78" s="11">
        <v>7.6338537711744276</v>
      </c>
      <c r="N78" s="11">
        <v>9.4898700318372775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0.37665007030074038</v>
      </c>
      <c r="C79" s="11">
        <v>0.85113371526378812</v>
      </c>
      <c r="D79" s="11">
        <f t="shared" si="50"/>
        <v>0.47448364496304773</v>
      </c>
      <c r="E79" s="11">
        <v>0.33294922443471386</v>
      </c>
      <c r="F79" s="11">
        <f t="shared" si="51"/>
        <v>0.8074328693977616</v>
      </c>
      <c r="G79" s="200">
        <f t="shared" si="52"/>
        <v>4.3129773676104932E-2</v>
      </c>
      <c r="I79" s="11" t="str">
        <f t="shared" si="58"/>
        <v>Caring, leisure and other service occupations</v>
      </c>
      <c r="J79" s="11">
        <v>19.415865521322015</v>
      </c>
      <c r="K79" s="11">
        <v>24.171090295580129</v>
      </c>
      <c r="L79" s="11">
        <v>4.7552247742581111</v>
      </c>
      <c r="M79" s="11">
        <v>12.874142762603334</v>
      </c>
      <c r="N79" s="11">
        <v>17.629367536861448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0.18308075365518639</v>
      </c>
      <c r="C80" s="11">
        <v>0.30809944514745524</v>
      </c>
      <c r="D80" s="11">
        <f t="shared" ref="D80" si="59">C80-B80</f>
        <v>0.12501869149226885</v>
      </c>
      <c r="E80" s="11">
        <v>0.13509501719042416</v>
      </c>
      <c r="F80" s="11">
        <f t="shared" ref="F80" si="60">SUM(D80:E80)</f>
        <v>0.26011370868269301</v>
      </c>
      <c r="G80" s="200">
        <f t="shared" si="52"/>
        <v>3.7532304063636168E-2</v>
      </c>
      <c r="I80" s="11" t="str">
        <f t="shared" si="58"/>
        <v>Sales and customer service occupations</v>
      </c>
      <c r="J80" s="11">
        <v>14.342432517437697</v>
      </c>
      <c r="K80" s="11">
        <v>16.270518592127075</v>
      </c>
      <c r="L80" s="11">
        <v>1.9280860746893773</v>
      </c>
      <c r="M80" s="11">
        <v>7.1523516625585994</v>
      </c>
      <c r="N80" s="11">
        <v>9.0804377372479763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0.43112462981117972</v>
      </c>
      <c r="C81" s="11">
        <v>0.88101592630752368</v>
      </c>
      <c r="D81" s="11">
        <f t="shared" si="50"/>
        <v>0.44989129649634396</v>
      </c>
      <c r="E81" s="11">
        <v>0.39043577757148051</v>
      </c>
      <c r="F81" s="11">
        <f t="shared" si="51"/>
        <v>0.84032707406782448</v>
      </c>
      <c r="G81" s="200">
        <f t="shared" si="52"/>
        <v>4.3924550291936759E-2</v>
      </c>
      <c r="I81" s="11" t="str">
        <f t="shared" si="58"/>
        <v>Process, plant and machine operatives</v>
      </c>
      <c r="J81" s="11">
        <v>7.3245787522876284</v>
      </c>
      <c r="K81" s="11">
        <v>11.968561565721391</v>
      </c>
      <c r="L81" s="11">
        <v>4.6439828134337624</v>
      </c>
      <c r="M81" s="11">
        <v>4.5707524174742158</v>
      </c>
      <c r="N81" s="11">
        <v>9.2147352309079782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1.7842615813068883</v>
      </c>
      <c r="C82" s="11">
        <v>3.846333298355431</v>
      </c>
      <c r="D82" s="11">
        <f t="shared" si="50"/>
        <v>2.0620717170485428</v>
      </c>
      <c r="E82" s="11">
        <v>1.7311146980936289</v>
      </c>
      <c r="F82" s="11">
        <f t="shared" si="51"/>
        <v>3.7931864151421717</v>
      </c>
      <c r="G82" s="200">
        <f t="shared" si="52"/>
        <v>4.6246985208725278E-2</v>
      </c>
      <c r="I82" s="11" t="str">
        <f t="shared" si="58"/>
        <v>Elementary occupations</v>
      </c>
      <c r="J82" s="11">
        <v>12.829031404548395</v>
      </c>
      <c r="K82" s="11">
        <v>14.133165737735638</v>
      </c>
      <c r="L82" s="11">
        <v>1.3041343331872413</v>
      </c>
      <c r="M82" s="11">
        <v>6.8758837895658926</v>
      </c>
      <c r="N82" s="11">
        <v>8.1800181227531343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0.34170260923987406</v>
      </c>
      <c r="C83" s="11">
        <v>0.62924573918971316</v>
      </c>
      <c r="D83" s="11">
        <f t="shared" ref="D83:D84" si="61">C83-B83</f>
        <v>0.2875431299498391</v>
      </c>
      <c r="E83" s="11">
        <v>0.27097689219497612</v>
      </c>
      <c r="F83" s="11">
        <f t="shared" ref="F83:F84" si="62">SUM(D83:E83)</f>
        <v>0.55852002214481522</v>
      </c>
      <c r="G83" s="200">
        <f t="shared" si="52"/>
        <v>3.9694317561357551E-2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2.6341126991875997E-2</v>
      </c>
      <c r="C84" s="11">
        <v>3.7855774221397978E-2</v>
      </c>
      <c r="D84" s="11">
        <f t="shared" si="61"/>
        <v>1.1514647229521981E-2</v>
      </c>
      <c r="E84" s="11">
        <v>1.6924003348477414E-2</v>
      </c>
      <c r="F84" s="11">
        <f t="shared" si="62"/>
        <v>2.8438650577999394E-2</v>
      </c>
      <c r="G84" s="200">
        <f t="shared" si="52"/>
        <v>3.3634296398112662E-2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1.3909574231597304</v>
      </c>
      <c r="C85" s="11">
        <v>2.4640904438882818</v>
      </c>
      <c r="D85" s="11">
        <f t="shared" si="50"/>
        <v>1.0731330207285514</v>
      </c>
      <c r="E85" s="11">
        <v>0.94956955323866465</v>
      </c>
      <c r="F85" s="11">
        <f t="shared" si="51"/>
        <v>2.0227025739672162</v>
      </c>
      <c r="G85" s="200">
        <f t="shared" si="52"/>
        <v>3.5301049593329026E-2</v>
      </c>
      <c r="I85" s="11" t="str">
        <f>I74</f>
        <v>Managers, directors and senior officials</v>
      </c>
      <c r="J85" s="11">
        <f t="array" ref="J85:J93">MMULT(aggregation!$B$13:$AA$21,B210:B235)</f>
        <v>14.41891865140763</v>
      </c>
      <c r="K85" s="11">
        <f t="array" ref="K85:K93">MMULT(aggregation!$B$13:$AA$21,C210:C235)</f>
        <v>12.320203172518649</v>
      </c>
      <c r="L85" s="11">
        <f t="array" ref="L85:L93">MMULT(aggregation!$B$13:$AA$21,D210:D235)</f>
        <v>-2.0987154788889804</v>
      </c>
      <c r="M85" s="11">
        <f t="array" ref="M85:M93">MMULT(aggregation!$B$13:$AA$21,E210:E235)</f>
        <v>6.7087095793707121</v>
      </c>
      <c r="N85" s="11">
        <f t="array" ref="N85:N93">MMULT(aggregation!$B$13:$AA$21,F210:F235)</f>
        <v>4.6099941004817317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0.4616773388227049</v>
      </c>
      <c r="C86" s="11">
        <v>1.1999764145006759</v>
      </c>
      <c r="D86" s="11">
        <f t="shared" si="50"/>
        <v>0.73829907567797104</v>
      </c>
      <c r="E86" s="11">
        <v>0.43540045616521394</v>
      </c>
      <c r="F86" s="11">
        <f t="shared" si="51"/>
        <v>1.1736995318431851</v>
      </c>
      <c r="G86" s="200">
        <f t="shared" si="52"/>
        <v>4.5280310681141245E-2</v>
      </c>
      <c r="I86" s="11" t="str">
        <f>I75</f>
        <v>Professional occupations</v>
      </c>
      <c r="J86" s="11">
        <v>14.543304967401145</v>
      </c>
      <c r="K86" s="11">
        <v>13.187952447375647</v>
      </c>
      <c r="L86" s="11">
        <v>-1.3553525200254986</v>
      </c>
      <c r="M86" s="11">
        <v>5.5800864283144413</v>
      </c>
      <c r="N86" s="11">
        <v>4.2247339082889432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0.15248108449665274</v>
      </c>
      <c r="C87" s="11">
        <v>0.4381233660125281</v>
      </c>
      <c r="D87" s="11">
        <f t="shared" ref="D87:D88" si="63">C87-B87</f>
        <v>0.28564228151587534</v>
      </c>
      <c r="E87" s="11">
        <v>0.15122145068293019</v>
      </c>
      <c r="F87" s="11">
        <f t="shared" ref="F87:F88" si="64">SUM(D87:E87)</f>
        <v>0.43686373219880553</v>
      </c>
      <c r="G87" s="200">
        <f t="shared" si="52"/>
        <v>4.7005178409777804E-2</v>
      </c>
      <c r="I87" s="11" t="str">
        <f>I76</f>
        <v>Associate professional occupations</v>
      </c>
      <c r="J87" s="11">
        <v>14.545805430147873</v>
      </c>
      <c r="K87" s="11">
        <v>11.235976843253844</v>
      </c>
      <c r="L87" s="11">
        <v>-3.3098285868940289</v>
      </c>
      <c r="M87" s="11">
        <v>5.0365159148864285</v>
      </c>
      <c r="N87" s="11">
        <v>1.7266873279923991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0.38628997832039097</v>
      </c>
      <c r="C88" s="11">
        <v>0.80186979159881366</v>
      </c>
      <c r="D88" s="11">
        <f t="shared" si="63"/>
        <v>0.41557981327842269</v>
      </c>
      <c r="E88" s="11">
        <v>0.39617397810153182</v>
      </c>
      <c r="F88" s="11">
        <f t="shared" si="64"/>
        <v>0.81175379137995451</v>
      </c>
      <c r="G88" s="200">
        <f t="shared" si="52"/>
        <v>4.8182070474734884E-2</v>
      </c>
      <c r="I88" s="11" t="str">
        <f>I77</f>
        <v>Administrative and secretarial occupations</v>
      </c>
      <c r="J88" s="11">
        <v>18.087525436909377</v>
      </c>
      <c r="K88" s="11">
        <v>9.7313086548885757</v>
      </c>
      <c r="L88" s="11">
        <v>-8.3562167820208018</v>
      </c>
      <c r="M88" s="11">
        <v>6.1794668306554863</v>
      </c>
      <c r="N88" s="11">
        <v>-2.1767499513653155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9.262754844660584E-2</v>
      </c>
      <c r="C89" s="11">
        <v>0.17184228476195598</v>
      </c>
      <c r="D89" s="11">
        <f t="shared" si="50"/>
        <v>7.9214736315350143E-2</v>
      </c>
      <c r="E89" s="11">
        <v>6.9892430116879734E-2</v>
      </c>
      <c r="F89" s="11">
        <f t="shared" si="51"/>
        <v>0.14910716643222988</v>
      </c>
      <c r="G89" s="200">
        <f t="shared" si="52"/>
        <v>3.8192225726056073E-2</v>
      </c>
      <c r="I89" s="11" t="str">
        <f t="shared" ref="I89:I93" si="65">I78</f>
        <v>Skilled trades occupations</v>
      </c>
      <c r="J89" s="11">
        <v>18.068688104014452</v>
      </c>
      <c r="K89" s="11">
        <v>16.395635506645519</v>
      </c>
      <c r="L89" s="11">
        <v>-1.6730525973689339</v>
      </c>
      <c r="M89" s="11">
        <v>7.2769640170098127</v>
      </c>
      <c r="N89" s="11">
        <v>5.6039114196408786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1.372685195984348</v>
      </c>
      <c r="C90" s="11">
        <v>2.8647211040597145</v>
      </c>
      <c r="D90" s="11">
        <f t="shared" ref="D90" si="66">C90-B90</f>
        <v>1.4920359080753665</v>
      </c>
      <c r="E90" s="11">
        <v>1.2586930571358086</v>
      </c>
      <c r="F90" s="11">
        <f t="shared" ref="F90" si="67">SUM(D90:E90)</f>
        <v>2.750728965211175</v>
      </c>
      <c r="G90" s="200">
        <f t="shared" ref="G90:G91" si="68">IF(B90&gt;0,(1+(E90/B90))^(1/($C$6-$B$6))-1,0)</f>
        <v>4.4337377792770249E-2</v>
      </c>
      <c r="I90" s="11" t="str">
        <f t="shared" si="65"/>
        <v>Caring, leisure and other service occupations</v>
      </c>
      <c r="J90" s="11">
        <v>15.738261508666932</v>
      </c>
      <c r="K90" s="11">
        <v>13.573645424762802</v>
      </c>
      <c r="L90" s="11">
        <v>-2.1646160839041308</v>
      </c>
      <c r="M90" s="11">
        <v>7.4185136881701812</v>
      </c>
      <c r="N90" s="11">
        <v>5.2538976042660508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72.264627238430606</v>
      </c>
      <c r="C91" s="11">
        <f t="shared" ref="C91:F91" si="69">SUM(C65:C90)</f>
        <v>121.69680506793904</v>
      </c>
      <c r="D91" s="11">
        <f t="shared" si="69"/>
        <v>49.432177829508447</v>
      </c>
      <c r="E91" s="11">
        <f t="shared" si="69"/>
        <v>50.787307805074541</v>
      </c>
      <c r="F91" s="11">
        <f t="shared" si="69"/>
        <v>100.21948563458299</v>
      </c>
      <c r="G91" s="200">
        <f t="shared" si="68"/>
        <v>3.6121881186234273E-2</v>
      </c>
      <c r="I91" s="11" t="str">
        <f t="shared" si="65"/>
        <v>Sales and customer service occupations</v>
      </c>
      <c r="J91" s="11">
        <v>15.452602735830888</v>
      </c>
      <c r="K91" s="11">
        <v>12.933281939587184</v>
      </c>
      <c r="L91" s="11">
        <v>-2.5193207962437043</v>
      </c>
      <c r="M91" s="11">
        <v>6.6976043841905746</v>
      </c>
      <c r="N91" s="11">
        <v>4.1782835879468703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12.426515007975595</v>
      </c>
      <c r="K92" s="11">
        <v>15.098711182946303</v>
      </c>
      <c r="L92" s="11">
        <v>2.6721961749707077</v>
      </c>
      <c r="M92" s="11">
        <v>7.0810405142602217</v>
      </c>
      <c r="N92" s="11">
        <v>9.7532366892309295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24.484520667154204</v>
      </c>
      <c r="K93" s="11">
        <v>23.414263217693772</v>
      </c>
      <c r="L93" s="11">
        <v>-1.07025744946043</v>
      </c>
      <c r="M93" s="11">
        <v>11.513695579804457</v>
      </c>
      <c r="N93" s="11">
        <v>10.443438130344026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17.323653746883512</v>
      </c>
      <c r="C94" s="11">
        <v>20.041607738124629</v>
      </c>
      <c r="D94" s="11">
        <f>C94-B94</f>
        <v>2.7179539912411173</v>
      </c>
      <c r="E94" s="11">
        <v>10.211757888074649</v>
      </c>
      <c r="F94" s="11">
        <f>SUM(D94:E94)</f>
        <v>12.929711879315766</v>
      </c>
      <c r="G94" s="200">
        <f>IF(B94&gt;0,(1+(E94/B94))^(1/($C$6-$B$6))-1,0)</f>
        <v>3.1375487100327115E-2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5.9385306030108396</v>
      </c>
      <c r="C95" s="11">
        <v>9.6130214019934694</v>
      </c>
      <c r="D95" s="11">
        <f t="shared" ref="D95:D118" si="72">C95-B95</f>
        <v>3.6744907989826299</v>
      </c>
      <c r="E95" s="11">
        <v>5.1129485500050009</v>
      </c>
      <c r="F95" s="11">
        <f t="shared" ref="F95:F118" si="73">SUM(D95:E95)</f>
        <v>8.7874393489876308</v>
      </c>
      <c r="G95" s="200">
        <f t="shared" ref="G95:G120" si="74">IF(B95&gt;0,(1+(E95/B95))^(1/($C$6-$B$6))-1,0)</f>
        <v>4.2276055379378397E-2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19.937525851651852</v>
      </c>
      <c r="C96" s="11">
        <v>23.097187430905496</v>
      </c>
      <c r="D96" s="11">
        <f t="shared" si="72"/>
        <v>3.159661579253644</v>
      </c>
      <c r="E96" s="11">
        <v>8.3599066417463437</v>
      </c>
      <c r="F96" s="11">
        <f t="shared" si="73"/>
        <v>11.519568220999988</v>
      </c>
      <c r="G96" s="200">
        <f t="shared" si="74"/>
        <v>2.3619108687701562E-2</v>
      </c>
      <c r="I96" s="11" t="str">
        <f>I85</f>
        <v>Managers, directors and senior officials</v>
      </c>
      <c r="J96" s="11">
        <f t="array" ref="J96:J104">MMULT(aggregation!$B$13:$AA$21,B239:B264)</f>
        <v>9.6376655716938924</v>
      </c>
      <c r="K96" s="11">
        <f t="array" ref="K96:K104">MMULT(aggregation!$B$13:$AA$21,C239:C264)</f>
        <v>7.8946832727453451</v>
      </c>
      <c r="L96" s="11">
        <f t="array" ref="L96:L104">MMULT(aggregation!$B$13:$AA$21,D239:D264)</f>
        <v>-1.7429822989485477</v>
      </c>
      <c r="M96" s="11">
        <f t="array" ref="M96:M104">MMULT(aggregation!$B$13:$AA$21,E239:E264)</f>
        <v>4.0142524746563844</v>
      </c>
      <c r="N96" s="11">
        <f t="array" ref="N96:N104">MMULT(aggregation!$B$13:$AA$21,F239:F264)</f>
        <v>2.2712701757078362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9.0829686606787376</v>
      </c>
      <c r="C97" s="11">
        <v>11.318075592879151</v>
      </c>
      <c r="D97" s="11">
        <f t="shared" si="72"/>
        <v>2.2351069322004129</v>
      </c>
      <c r="E97" s="11">
        <v>5.8049903798544031</v>
      </c>
      <c r="F97" s="11">
        <f t="shared" si="73"/>
        <v>8.0400973120548151</v>
      </c>
      <c r="G97" s="200">
        <f t="shared" si="74"/>
        <v>3.3492089061854635E-2</v>
      </c>
      <c r="I97" s="11" t="str">
        <f>I86</f>
        <v>Professional occupations</v>
      </c>
      <c r="J97" s="11">
        <v>8.8636208243076702</v>
      </c>
      <c r="K97" s="11">
        <v>6.5749829070090531</v>
      </c>
      <c r="L97" s="11">
        <v>-2.2886379172986162</v>
      </c>
      <c r="M97" s="11">
        <v>3.017391615727365</v>
      </c>
      <c r="N97" s="11">
        <v>0.72875369842874915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9.5854855134013626</v>
      </c>
      <c r="C98" s="11">
        <v>6.7944947009535115</v>
      </c>
      <c r="D98" s="11">
        <f t="shared" ref="D98" si="75">C98-B98</f>
        <v>-2.7909908124478511</v>
      </c>
      <c r="E98" s="11">
        <v>4.0208011048164192</v>
      </c>
      <c r="F98" s="11">
        <f t="shared" ref="F98" si="76">SUM(D98:E98)</f>
        <v>1.2298102923685681</v>
      </c>
      <c r="G98" s="200">
        <f t="shared" si="74"/>
        <v>2.3626923016463186E-2</v>
      </c>
      <c r="I98" s="11" t="str">
        <f>I87</f>
        <v>Associate professional occupations</v>
      </c>
      <c r="J98" s="11">
        <v>9.5921180881493449</v>
      </c>
      <c r="K98" s="11">
        <v>6.5485276891062334</v>
      </c>
      <c r="L98" s="11">
        <v>-3.0435903990431106</v>
      </c>
      <c r="M98" s="11">
        <v>2.9270653369283357</v>
      </c>
      <c r="N98" s="11">
        <v>-0.11652506211477454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20.570913827043629</v>
      </c>
      <c r="C99" s="11">
        <v>25.355003894738161</v>
      </c>
      <c r="D99" s="11">
        <f t="shared" si="72"/>
        <v>4.7840900676945317</v>
      </c>
      <c r="E99" s="11">
        <v>11.914528887963819</v>
      </c>
      <c r="F99" s="11">
        <f t="shared" si="73"/>
        <v>16.69861895565835</v>
      </c>
      <c r="G99" s="200">
        <f t="shared" si="74"/>
        <v>3.0929610472187008E-2</v>
      </c>
      <c r="I99" s="11" t="str">
        <f>I88</f>
        <v>Administrative and secretarial occupations</v>
      </c>
      <c r="J99" s="11">
        <v>10.806391789839576</v>
      </c>
      <c r="K99" s="11">
        <v>2.8986252521521756</v>
      </c>
      <c r="L99" s="11">
        <v>-7.9077665376874018</v>
      </c>
      <c r="M99" s="11">
        <v>2.4418777038402544</v>
      </c>
      <c r="N99" s="11">
        <v>-5.4658888338471474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4.6806334095252033</v>
      </c>
      <c r="C100" s="11">
        <v>5.0255807361150788</v>
      </c>
      <c r="D100" s="11">
        <f t="shared" si="72"/>
        <v>0.34494732658987548</v>
      </c>
      <c r="E100" s="11">
        <v>2.049375078771801</v>
      </c>
      <c r="F100" s="11">
        <f t="shared" si="73"/>
        <v>2.3943224053616765</v>
      </c>
      <c r="G100" s="200">
        <f t="shared" si="74"/>
        <v>2.4504960625922223E-2</v>
      </c>
      <c r="I100" s="11" t="str">
        <f t="shared" ref="I100:I104" si="77">I89</f>
        <v>Skilled trades occupations</v>
      </c>
      <c r="J100" s="11">
        <v>10.075328718091813</v>
      </c>
      <c r="K100" s="11">
        <v>8.6071686249260271</v>
      </c>
      <c r="L100" s="11">
        <v>-1.468160093165785</v>
      </c>
      <c r="M100" s="11">
        <v>3.8534687748144045</v>
      </c>
      <c r="N100" s="11">
        <v>2.3853086816486195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3.1918386531438823</v>
      </c>
      <c r="C101" s="11">
        <v>4.284876428194492</v>
      </c>
      <c r="D101" s="11">
        <f t="shared" si="72"/>
        <v>1.0930377750506097</v>
      </c>
      <c r="E101" s="11">
        <v>2.3574700087428551</v>
      </c>
      <c r="F101" s="11">
        <f t="shared" si="73"/>
        <v>3.4505077837934648</v>
      </c>
      <c r="G101" s="200">
        <f t="shared" si="74"/>
        <v>3.755994341054758E-2</v>
      </c>
      <c r="I101" s="11" t="str">
        <f t="shared" si="77"/>
        <v>Caring, leisure and other service occupations</v>
      </c>
      <c r="J101" s="11">
        <v>5.3799814023777381</v>
      </c>
      <c r="K101" s="11">
        <v>3.6593839801736876</v>
      </c>
      <c r="L101" s="11">
        <v>-1.7205974222040508</v>
      </c>
      <c r="M101" s="11">
        <v>1.7120210021784106</v>
      </c>
      <c r="N101" s="11">
        <v>-8.5764200256401996E-3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1.5733152206366601</v>
      </c>
      <c r="C102" s="11">
        <v>3.1556314296335266</v>
      </c>
      <c r="D102" s="11">
        <f t="shared" si="72"/>
        <v>1.5823162089968665</v>
      </c>
      <c r="E102" s="11">
        <v>1.0521107345292446</v>
      </c>
      <c r="F102" s="11">
        <f t="shared" si="73"/>
        <v>2.634426943526111</v>
      </c>
      <c r="G102" s="200">
        <f t="shared" si="74"/>
        <v>3.4726572025362001E-2</v>
      </c>
      <c r="I102" s="11" t="str">
        <f t="shared" si="77"/>
        <v>Sales and customer service occupations</v>
      </c>
      <c r="J102" s="11">
        <v>9.8314944861658926</v>
      </c>
      <c r="K102" s="11">
        <v>4.6270651964704959</v>
      </c>
      <c r="L102" s="11">
        <v>-5.2044292896953968</v>
      </c>
      <c r="M102" s="11">
        <v>2.5503190499314679</v>
      </c>
      <c r="N102" s="11">
        <v>-2.6541102397639289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7.4200443429760101</v>
      </c>
      <c r="C103" s="11">
        <v>8.0390939742885585</v>
      </c>
      <c r="D103" s="11">
        <f t="shared" ref="D103:D104" si="78">C103-B103</f>
        <v>0.61904963131254842</v>
      </c>
      <c r="E103" s="11">
        <v>3.6117641241862701</v>
      </c>
      <c r="F103" s="11">
        <f t="shared" ref="F103:F104" si="79">SUM(D103:E103)</f>
        <v>4.2308137554988186</v>
      </c>
      <c r="G103" s="200">
        <f t="shared" si="74"/>
        <v>2.6792483525950095E-2</v>
      </c>
      <c r="I103" s="11" t="str">
        <f t="shared" si="77"/>
        <v>Process, plant and machine operatives</v>
      </c>
      <c r="J103" s="11">
        <v>9.5897208469316499</v>
      </c>
      <c r="K103" s="11">
        <v>7.0642686502111509</v>
      </c>
      <c r="L103" s="11">
        <v>-2.5254521967204981</v>
      </c>
      <c r="M103" s="11">
        <v>3.9074389309504691</v>
      </c>
      <c r="N103" s="11">
        <v>1.3819867342299708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13.310174658861007</v>
      </c>
      <c r="C104" s="11">
        <v>14.25951970345843</v>
      </c>
      <c r="D104" s="11">
        <f t="shared" si="78"/>
        <v>0.94934504459742364</v>
      </c>
      <c r="E104" s="11">
        <v>6.7544116537628653</v>
      </c>
      <c r="F104" s="11">
        <f t="shared" si="79"/>
        <v>7.703756698360289</v>
      </c>
      <c r="G104" s="200">
        <f t="shared" si="74"/>
        <v>2.7739614947491997E-2</v>
      </c>
      <c r="I104" s="11" t="str">
        <f t="shared" si="77"/>
        <v>Elementary occupations</v>
      </c>
      <c r="J104" s="11">
        <v>25.072150107906786</v>
      </c>
      <c r="K104" s="11">
        <v>20.385039032761679</v>
      </c>
      <c r="L104" s="11">
        <v>-4.6871110751451059</v>
      </c>
      <c r="M104" s="11">
        <v>9.6455193056727584</v>
      </c>
      <c r="N104" s="11">
        <v>4.9584082305276524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12.120870400896848</v>
      </c>
      <c r="C105" s="11">
        <v>14.070328656841085</v>
      </c>
      <c r="D105" s="11">
        <f t="shared" si="72"/>
        <v>1.9494582559442364</v>
      </c>
      <c r="E105" s="11">
        <v>7.1034327524299492</v>
      </c>
      <c r="F105" s="11">
        <f t="shared" si="73"/>
        <v>9.0528910083741856</v>
      </c>
      <c r="G105" s="200">
        <f t="shared" si="74"/>
        <v>3.1227422370012858E-2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2.4843002538586507</v>
      </c>
      <c r="C106" s="11">
        <v>4.0984617368906715</v>
      </c>
      <c r="D106" s="11">
        <f t="shared" si="72"/>
        <v>1.6141614830320208</v>
      </c>
      <c r="E106" s="11">
        <v>2.1612380240485551</v>
      </c>
      <c r="F106" s="11">
        <f t="shared" si="73"/>
        <v>3.7753995070805759</v>
      </c>
      <c r="G106" s="200">
        <f t="shared" si="74"/>
        <v>4.2610587076958417E-2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0.7801794669590959</v>
      </c>
      <c r="C107" s="11">
        <v>1.2190967007047311</v>
      </c>
      <c r="D107" s="11">
        <f t="shared" si="72"/>
        <v>0.43891723374563518</v>
      </c>
      <c r="E107" s="11">
        <v>0.66996082213098451</v>
      </c>
      <c r="F107" s="11">
        <f t="shared" si="73"/>
        <v>1.1088780558766196</v>
      </c>
      <c r="G107" s="200">
        <f t="shared" si="74"/>
        <v>4.2191916059305834E-2</v>
      </c>
      <c r="I107" s="11" t="str">
        <f>I96</f>
        <v>Managers, directors and senior officials</v>
      </c>
      <c r="J107" s="11">
        <f t="array" ref="J107:J115">MMULT(aggregation!$B$13:$AA$21,B268:B293)</f>
        <v>1.9465431610270318</v>
      </c>
      <c r="K107" s="11">
        <f t="array" ref="K107:K115">MMULT(aggregation!$B$13:$AA$21,C268:C293)</f>
        <v>1.6953276266649127</v>
      </c>
      <c r="L107" s="11">
        <f t="array" ref="L107:L115">MMULT(aggregation!$B$13:$AA$21,D268:D293)</f>
        <v>-0.25121553436211919</v>
      </c>
      <c r="M107" s="11">
        <f t="array" ref="M107:M115">MMULT(aggregation!$B$13:$AA$21,E268:E293)</f>
        <v>0.58940516941742627</v>
      </c>
      <c r="N107" s="11">
        <f t="array" ref="N107:N115">MMULT(aggregation!$B$13:$AA$21,F268:F293)</f>
        <v>0.33818963505530708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1.2403197872603677</v>
      </c>
      <c r="C108" s="11">
        <v>1.9518101633729741</v>
      </c>
      <c r="D108" s="11">
        <f t="shared" si="72"/>
        <v>0.71149037611260635</v>
      </c>
      <c r="E108" s="11">
        <v>0.81670721078874431</v>
      </c>
      <c r="F108" s="11">
        <f t="shared" si="73"/>
        <v>1.5281975869013507</v>
      </c>
      <c r="G108" s="200">
        <f t="shared" si="74"/>
        <v>3.4301341501988158E-2</v>
      </c>
      <c r="I108" s="11" t="str">
        <f>I97</f>
        <v>Professional occupations</v>
      </c>
      <c r="J108" s="11">
        <v>1.6294973921123437</v>
      </c>
      <c r="K108" s="11">
        <v>1.6921758668028053</v>
      </c>
      <c r="L108" s="11">
        <v>6.2678474690461575E-2</v>
      </c>
      <c r="M108" s="11">
        <v>0.53380936605726048</v>
      </c>
      <c r="N108" s="11">
        <v>0.5964878407477221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0.69214534283568729</v>
      </c>
      <c r="C109" s="11">
        <v>1.070355931871702</v>
      </c>
      <c r="D109" s="11">
        <f t="shared" ref="D109" si="80">C109-B109</f>
        <v>0.37821058903601468</v>
      </c>
      <c r="E109" s="11">
        <v>0.48920191127792495</v>
      </c>
      <c r="F109" s="11">
        <f t="shared" ref="F109" si="81">SUM(D109:E109)</f>
        <v>0.86741250031393968</v>
      </c>
      <c r="G109" s="200">
        <f t="shared" si="74"/>
        <v>3.6283742809239294E-2</v>
      </c>
      <c r="I109" s="11" t="str">
        <f>I98</f>
        <v>Associate professional occupations</v>
      </c>
      <c r="J109" s="11">
        <v>1.7633904357734465</v>
      </c>
      <c r="K109" s="11">
        <v>1.6310547348578468</v>
      </c>
      <c r="L109" s="11">
        <v>-0.1323357009155996</v>
      </c>
      <c r="M109" s="11">
        <v>0.50944149869930366</v>
      </c>
      <c r="N109" s="11">
        <v>0.37710579778370407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1.2458199973127195</v>
      </c>
      <c r="C110" s="11">
        <v>2.0046930600016011</v>
      </c>
      <c r="D110" s="11">
        <f t="shared" si="72"/>
        <v>0.75887306268888155</v>
      </c>
      <c r="E110" s="11">
        <v>0.92742266643589688</v>
      </c>
      <c r="F110" s="11">
        <f t="shared" si="73"/>
        <v>1.6862957291247784</v>
      </c>
      <c r="G110" s="200">
        <f t="shared" si="74"/>
        <v>3.7791704724808861E-2</v>
      </c>
      <c r="I110" s="11" t="str">
        <f>I99</f>
        <v>Administrative and secretarial occupations</v>
      </c>
      <c r="J110" s="11">
        <v>2.557633821211279</v>
      </c>
      <c r="K110" s="11">
        <v>2.2482386366953468</v>
      </c>
      <c r="L110" s="11">
        <v>-0.30939518451593195</v>
      </c>
      <c r="M110" s="11">
        <v>0.74470131151038499</v>
      </c>
      <c r="N110" s="11">
        <v>0.43530612699445304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6.0778221203925318</v>
      </c>
      <c r="C111" s="11">
        <v>8.964996519505295</v>
      </c>
      <c r="D111" s="11">
        <f>C111-B111</f>
        <v>2.8871743991127632</v>
      </c>
      <c r="E111" s="11">
        <v>4.8395953997624304</v>
      </c>
      <c r="F111" s="11">
        <f>SUM(D111:E111)</f>
        <v>7.7267697988751936</v>
      </c>
      <c r="G111" s="200">
        <f t="shared" si="74"/>
        <v>3.9819910217451682E-2</v>
      </c>
      <c r="I111" s="11" t="str">
        <f t="shared" ref="I111:I115" si="82">I100</f>
        <v>Skilled trades occupations</v>
      </c>
      <c r="J111" s="11">
        <v>3.4970252354568956</v>
      </c>
      <c r="K111" s="11">
        <v>1.716199325874777</v>
      </c>
      <c r="L111" s="11">
        <v>-1.7808259095821186</v>
      </c>
      <c r="M111" s="11">
        <v>0.77697329508571955</v>
      </c>
      <c r="N111" s="11">
        <v>-1.0038526144963988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2.0901811249006541</v>
      </c>
      <c r="C112" s="11">
        <v>3.6349333959083783</v>
      </c>
      <c r="D112" s="11">
        <f t="shared" ref="D112:D113" si="83">C112-B112</f>
        <v>1.5447522710077242</v>
      </c>
      <c r="E112" s="11">
        <v>1.7366354832357593</v>
      </c>
      <c r="F112" s="11">
        <f t="shared" ref="F112:F113" si="84">SUM(D112:E112)</f>
        <v>3.2813877542434833</v>
      </c>
      <c r="G112" s="200">
        <f t="shared" si="74"/>
        <v>4.1142676426695335E-2</v>
      </c>
      <c r="I112" s="11" t="str">
        <f t="shared" si="82"/>
        <v>Caring, leisure and other service occupations</v>
      </c>
      <c r="J112" s="11">
        <v>1.17170575935863</v>
      </c>
      <c r="K112" s="11">
        <v>0.83210594186671827</v>
      </c>
      <c r="L112" s="11">
        <v>-0.33959981749191165</v>
      </c>
      <c r="M112" s="11">
        <v>0.27799993923643956</v>
      </c>
      <c r="N112" s="11">
        <v>-6.1599878255472112E-2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0.10952002733711812</v>
      </c>
      <c r="C113" s="11">
        <v>0.15672492540565341</v>
      </c>
      <c r="D113" s="11">
        <f t="shared" si="83"/>
        <v>4.7204898068535298E-2</v>
      </c>
      <c r="E113" s="11">
        <v>8.5583607382943239E-2</v>
      </c>
      <c r="F113" s="11">
        <f t="shared" si="84"/>
        <v>0.13278850545147852</v>
      </c>
      <c r="G113" s="200">
        <f t="shared" si="74"/>
        <v>3.9245424514070981E-2</v>
      </c>
      <c r="I113" s="11" t="str">
        <f t="shared" si="82"/>
        <v>Sales and customer service occupations</v>
      </c>
      <c r="J113" s="11">
        <v>2.9397101325513169</v>
      </c>
      <c r="K113" s="11">
        <v>1.7788838191662186</v>
      </c>
      <c r="L113" s="11">
        <v>-1.160826313385098</v>
      </c>
      <c r="M113" s="11">
        <v>0.59077986787782666</v>
      </c>
      <c r="N113" s="11">
        <v>-0.57004644550727135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6.3066864275681231</v>
      </c>
      <c r="C114" s="11">
        <v>8.4921749236990323</v>
      </c>
      <c r="D114" s="11">
        <f t="shared" si="72"/>
        <v>2.1854884961309091</v>
      </c>
      <c r="E114" s="11">
        <v>3.8518632263554302</v>
      </c>
      <c r="F114" s="11">
        <f t="shared" si="73"/>
        <v>6.0373517224863393</v>
      </c>
      <c r="G114" s="200">
        <f t="shared" si="74"/>
        <v>3.2290739328840079E-2</v>
      </c>
      <c r="I114" s="11" t="str">
        <f t="shared" si="82"/>
        <v>Process, plant and machine operatives</v>
      </c>
      <c r="J114" s="11">
        <v>3.3892573284536329</v>
      </c>
      <c r="K114" s="11">
        <v>1.5604723455241913</v>
      </c>
      <c r="L114" s="11">
        <v>-1.8287849829294416</v>
      </c>
      <c r="M114" s="11">
        <v>0.82797859288773679</v>
      </c>
      <c r="N114" s="11">
        <v>-1.0008063900417048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2.0917791398195962</v>
      </c>
      <c r="C115" s="11">
        <v>3.8218789630620886</v>
      </c>
      <c r="D115" s="11">
        <f t="shared" si="72"/>
        <v>1.7300998232424925</v>
      </c>
      <c r="E115" s="11">
        <v>1.5750497793986957</v>
      </c>
      <c r="F115" s="11">
        <f t="shared" si="73"/>
        <v>3.3051496026411882</v>
      </c>
      <c r="G115" s="200">
        <f t="shared" si="74"/>
        <v>3.8129792420752651E-2</v>
      </c>
      <c r="I115" s="11" t="str">
        <f t="shared" si="82"/>
        <v>Elementary occupations</v>
      </c>
      <c r="J115" s="11">
        <v>7.9110544975301851</v>
      </c>
      <c r="K115" s="11">
        <v>2.5502857227678799</v>
      </c>
      <c r="L115" s="11">
        <v>-5.3607687747623052</v>
      </c>
      <c r="M115" s="11">
        <v>1.2581196676531381</v>
      </c>
      <c r="N115" s="11">
        <v>-4.1026491071091673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0.62452584978080217</v>
      </c>
      <c r="C116" s="11">
        <v>1.6510400012290232</v>
      </c>
      <c r="D116" s="11">
        <f t="shared" ref="D116:D117" si="85">C116-B116</f>
        <v>1.026514151448221</v>
      </c>
      <c r="E116" s="11">
        <v>0.59426764081561756</v>
      </c>
      <c r="F116" s="11">
        <f t="shared" ref="F116:F117" si="86">SUM(D116:E116)</f>
        <v>1.6207817922638386</v>
      </c>
      <c r="G116" s="200">
        <f t="shared" si="74"/>
        <v>4.5583321758823958E-2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1.1706193573405828</v>
      </c>
      <c r="C117" s="11">
        <v>1.978594364814364</v>
      </c>
      <c r="D117" s="11">
        <f t="shared" si="85"/>
        <v>0.80797500747378126</v>
      </c>
      <c r="E117" s="11">
        <v>1.0696967237056265</v>
      </c>
      <c r="F117" s="11">
        <f t="shared" si="86"/>
        <v>1.8776717311794078</v>
      </c>
      <c r="G117" s="200">
        <f t="shared" si="74"/>
        <v>4.4222162309095481E-2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0.38692230988600745</v>
      </c>
      <c r="C118" s="11">
        <v>0.4315064248094494</v>
      </c>
      <c r="D118" s="11">
        <f t="shared" si="72"/>
        <v>4.4584114923441942E-2</v>
      </c>
      <c r="E118" s="11">
        <v>0.22479741013151933</v>
      </c>
      <c r="F118" s="11">
        <f t="shared" si="73"/>
        <v>0.26938152505496127</v>
      </c>
      <c r="G118" s="200">
        <f t="shared" si="74"/>
        <v>3.1007712254714992E-2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5.2032647616704173</v>
      </c>
      <c r="C119" s="11">
        <v>8.1268129773325306</v>
      </c>
      <c r="D119" s="11">
        <f t="shared" ref="D119" si="87">C119-B119</f>
        <v>2.9235482156621133</v>
      </c>
      <c r="E119" s="11">
        <v>4.2495592564461369</v>
      </c>
      <c r="F119" s="11">
        <f t="shared" ref="F119" si="88">SUM(D119:E119)</f>
        <v>7.1731074721082502</v>
      </c>
      <c r="G119" s="200">
        <f t="shared" si="74"/>
        <v>4.0604524489075811E-2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155.24004085563189</v>
      </c>
      <c r="C120" s="11">
        <f t="shared" ref="C120:F120" si="89">SUM(C94:C119)</f>
        <v>192.65750177673311</v>
      </c>
      <c r="D120" s="11">
        <f t="shared" si="89"/>
        <v>37.417460921101181</v>
      </c>
      <c r="E120" s="11">
        <f t="shared" si="89"/>
        <v>91.64507696679992</v>
      </c>
      <c r="F120" s="11">
        <f t="shared" si="89"/>
        <v>129.0625378879011</v>
      </c>
      <c r="G120" s="200">
        <f t="shared" si="74"/>
        <v>3.1413340158958691E-2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2.9752999216242104</v>
      </c>
      <c r="C123" s="11">
        <v>3.093493963261253</v>
      </c>
      <c r="D123" s="11">
        <f>C123-B123</f>
        <v>0.11819404163704261</v>
      </c>
      <c r="E123" s="11">
        <v>1.5103402386889493</v>
      </c>
      <c r="F123" s="11">
        <f>SUM(D123:E123)</f>
        <v>1.6285342803259919</v>
      </c>
      <c r="G123" s="200">
        <f>IF(B123&gt;0,(1+(E123/B123))^(1/($C$6-$B$6))-1,0)</f>
        <v>2.7747065374110091E-2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1.7720231394460408</v>
      </c>
      <c r="C124" s="11">
        <v>2.725791524729587</v>
      </c>
      <c r="D124" s="11">
        <f t="shared" ref="D124:D139" si="92">C124-B124</f>
        <v>0.95376838528354613</v>
      </c>
      <c r="E124" s="11">
        <v>1.4879979025050838</v>
      </c>
      <c r="F124" s="11">
        <f t="shared" ref="F124:F131" si="93">SUM(D124:E124)</f>
        <v>2.4417662877886297</v>
      </c>
      <c r="G124" s="200">
        <f t="shared" ref="G124:G147" si="94">IF(B124&gt;0,(1+(E124/B124))^(1/($C$6-$B$6))-1,0)</f>
        <v>4.1477921384213579E-2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1.9375211328534465</v>
      </c>
      <c r="C125" s="11">
        <v>2.4188155497842359</v>
      </c>
      <c r="D125" s="11">
        <f t="shared" si="92"/>
        <v>0.48129441693078934</v>
      </c>
      <c r="E125" s="11">
        <v>0.80284029369777776</v>
      </c>
      <c r="F125" s="11">
        <f t="shared" si="93"/>
        <v>1.284134710628567</v>
      </c>
      <c r="G125" s="200">
        <f t="shared" si="94"/>
        <v>2.3381181136751028E-2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2.825932153174759</v>
      </c>
      <c r="C126" s="11">
        <v>0.86889116380988562</v>
      </c>
      <c r="D126" s="11">
        <f t="shared" si="92"/>
        <v>-1.9570409893648733</v>
      </c>
      <c r="E126" s="11">
        <v>0.60443648582891618</v>
      </c>
      <c r="F126" s="11">
        <f t="shared" si="93"/>
        <v>-1.3526045035359571</v>
      </c>
      <c r="G126" s="200">
        <f t="shared" si="94"/>
        <v>1.3005812977759712E-2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0.77243938510357968</v>
      </c>
      <c r="C127" s="11">
        <v>0.52167719907221255</v>
      </c>
      <c r="D127" s="11">
        <f t="shared" si="92"/>
        <v>-0.25076218603136713</v>
      </c>
      <c r="E127" s="11">
        <v>0.16490271930022465</v>
      </c>
      <c r="F127" s="11">
        <f t="shared" si="93"/>
        <v>-8.5859466731142475E-2</v>
      </c>
      <c r="G127" s="200">
        <f>IF(B127&gt;0,(1+(E127/B127))^(1/($C$6-$B$6))-1,0)</f>
        <v>1.298321154725679E-2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1.8311588592896977</v>
      </c>
      <c r="C128" s="11">
        <v>2.0681186315966502</v>
      </c>
      <c r="D128" s="11">
        <f t="shared" si="92"/>
        <v>0.23695977230695253</v>
      </c>
      <c r="E128" s="11">
        <v>0.70553213596774789</v>
      </c>
      <c r="F128" s="11">
        <f t="shared" si="93"/>
        <v>0.94249190827470042</v>
      </c>
      <c r="G128" s="200">
        <f t="shared" si="94"/>
        <v>2.1965189524208784E-2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0.77375303336412049</v>
      </c>
      <c r="C129" s="11">
        <v>1.0724617901388445</v>
      </c>
      <c r="D129" s="11">
        <f t="shared" si="92"/>
        <v>0.29870875677472397</v>
      </c>
      <c r="E129" s="11">
        <v>0.40857469456089279</v>
      </c>
      <c r="F129" s="11">
        <f t="shared" si="93"/>
        <v>0.70728345133561676</v>
      </c>
      <c r="G129" s="200">
        <f t="shared" si="94"/>
        <v>2.8669115012669888E-2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1.4973222125755454</v>
      </c>
      <c r="C130" s="11">
        <v>0.6674813953598917</v>
      </c>
      <c r="D130" s="11">
        <f t="shared" si="92"/>
        <v>-0.82984081721565373</v>
      </c>
      <c r="E130" s="11">
        <v>0.41913906843613891</v>
      </c>
      <c r="F130" s="11">
        <f t="shared" si="93"/>
        <v>-0.41070174877951482</v>
      </c>
      <c r="G130" s="200">
        <f t="shared" si="94"/>
        <v>1.6589575909425225E-2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0.41703140070059197</v>
      </c>
      <c r="C131" s="11">
        <v>0.77751072085769302</v>
      </c>
      <c r="D131" s="11">
        <f t="shared" si="92"/>
        <v>0.36047932015710105</v>
      </c>
      <c r="E131" s="11">
        <v>0.23103988191448965</v>
      </c>
      <c r="F131" s="11">
        <f t="shared" si="93"/>
        <v>0.5915192020715907</v>
      </c>
      <c r="G131" s="200">
        <f t="shared" si="94"/>
        <v>2.9825405100761815E-2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0.99737076680296843</v>
      </c>
      <c r="C132" s="11">
        <v>1.2106970057596882</v>
      </c>
      <c r="D132" s="11">
        <f t="shared" si="92"/>
        <v>0.21332623895671976</v>
      </c>
      <c r="E132" s="11">
        <v>0.47531077240069436</v>
      </c>
      <c r="F132" s="11">
        <f t="shared" ref="F132:F133" si="95">SUM(D132:E132)</f>
        <v>0.68863701135741406</v>
      </c>
      <c r="G132" s="200">
        <f t="shared" si="94"/>
        <v>2.6321626831217193E-2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3.5182433260942774</v>
      </c>
      <c r="C133" s="11">
        <v>4.1256574866653093</v>
      </c>
      <c r="D133" s="11">
        <f t="shared" si="92"/>
        <v>0.60741416057103192</v>
      </c>
      <c r="E133" s="11">
        <v>1.7860962964432414</v>
      </c>
      <c r="F133" s="11">
        <f t="shared" si="95"/>
        <v>2.3935104570142736</v>
      </c>
      <c r="G133" s="200">
        <f t="shared" si="94"/>
        <v>2.7748922256737751E-2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4.7302207595417318</v>
      </c>
      <c r="C134" s="11">
        <v>5.3147641669137853</v>
      </c>
      <c r="D134" s="11">
        <f t="shared" si="92"/>
        <v>0.58454340737205346</v>
      </c>
      <c r="E134" s="11">
        <v>2.8348165137174504</v>
      </c>
      <c r="F134" s="11">
        <f t="shared" ref="F134:F137" si="96">SUM(D134:E134)</f>
        <v>3.4193599210895038</v>
      </c>
      <c r="G134" s="200">
        <f t="shared" si="94"/>
        <v>3.1799494641429948E-2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1.2045695507022705</v>
      </c>
      <c r="C135" s="11">
        <v>1.6361413758200132</v>
      </c>
      <c r="D135" s="11">
        <f t="shared" si="92"/>
        <v>0.43157182511774272</v>
      </c>
      <c r="E135" s="11">
        <v>0.91518504208930329</v>
      </c>
      <c r="F135" s="11">
        <f t="shared" si="96"/>
        <v>1.346756867207046</v>
      </c>
      <c r="G135" s="200">
        <f t="shared" si="94"/>
        <v>3.8397371851730533E-2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0.36240952999333087</v>
      </c>
      <c r="C136" s="11">
        <v>0.58819638434218124</v>
      </c>
      <c r="D136" s="11">
        <f t="shared" si="92"/>
        <v>0.22578685434885037</v>
      </c>
      <c r="E136" s="11">
        <v>0.33682595270721216</v>
      </c>
      <c r="F136" s="11">
        <f t="shared" si="96"/>
        <v>0.56261280705606254</v>
      </c>
      <c r="G136" s="200">
        <f t="shared" si="94"/>
        <v>4.4788194300936945E-2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0.45022657571590435</v>
      </c>
      <c r="C137" s="11">
        <v>0.65108150509230245</v>
      </c>
      <c r="D137" s="11">
        <f t="shared" si="92"/>
        <v>0.20085492937639809</v>
      </c>
      <c r="E137" s="11">
        <v>0.2423928944683566</v>
      </c>
      <c r="F137" s="11">
        <f t="shared" si="96"/>
        <v>0.4432478238447547</v>
      </c>
      <c r="G137" s="200">
        <f t="shared" si="94"/>
        <v>2.9131578607608954E-2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0.48657658937259102</v>
      </c>
      <c r="C138" s="11">
        <v>0.73499509065302526</v>
      </c>
      <c r="D138" s="11">
        <f t="shared" si="92"/>
        <v>0.24841850128043425</v>
      </c>
      <c r="E138" s="11">
        <v>0.35900156666974037</v>
      </c>
      <c r="F138" s="11">
        <f t="shared" ref="F138" si="97">SUM(D138:E138)</f>
        <v>0.60742006795017467</v>
      </c>
      <c r="G138" s="200">
        <f t="shared" si="94"/>
        <v>3.7528821203702822E-2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0.46889955684785051</v>
      </c>
      <c r="C139" s="11">
        <v>0.6250435372145835</v>
      </c>
      <c r="D139" s="11">
        <f t="shared" si="92"/>
        <v>0.15614398036673299</v>
      </c>
      <c r="E139" s="11">
        <v>0.30077950504910511</v>
      </c>
      <c r="F139" s="11">
        <f t="shared" ref="F139" si="98">SUM(D139:E139)</f>
        <v>0.4569234854158381</v>
      </c>
      <c r="G139" s="200">
        <f t="shared" si="94"/>
        <v>3.3590851545651113E-2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5.1146095304078951</v>
      </c>
      <c r="C140" s="11">
        <v>5.8662929488323705</v>
      </c>
      <c r="D140" s="11">
        <f>C140-B140</f>
        <v>0.75168341842447539</v>
      </c>
      <c r="E140" s="11">
        <v>3.1428691307266901</v>
      </c>
      <c r="F140" s="11">
        <f>SUM(D140:E140)</f>
        <v>3.8945525491511654</v>
      </c>
      <c r="G140" s="200">
        <f t="shared" si="94"/>
        <v>3.2449928265093186E-2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1.1271101259893772</v>
      </c>
      <c r="C141" s="11">
        <v>1.611780197221977</v>
      </c>
      <c r="D141" s="11">
        <f t="shared" ref="D141:D147" si="99">C141-B141</f>
        <v>0.48467007123259975</v>
      </c>
      <c r="E141" s="11">
        <v>0.81219957090169181</v>
      </c>
      <c r="F141" s="11">
        <f t="shared" ref="F141:F142" si="100">SUM(D141:E141)</f>
        <v>1.2968696421342916</v>
      </c>
      <c r="G141" s="200">
        <f t="shared" si="94"/>
        <v>3.6840742743761812E-2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3.6345647986765782E-2</v>
      </c>
      <c r="C142" s="11">
        <v>3.7632988453647515E-2</v>
      </c>
      <c r="D142" s="11">
        <f t="shared" si="99"/>
        <v>1.2873404668817326E-3</v>
      </c>
      <c r="E142" s="11">
        <v>1.9316857594870646E-2</v>
      </c>
      <c r="F142" s="11">
        <f t="shared" si="100"/>
        <v>2.0604198061752378E-2</v>
      </c>
      <c r="G142" s="200">
        <f t="shared" si="94"/>
        <v>2.8823057851214751E-2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1.9850616720472829</v>
      </c>
      <c r="C143" s="11">
        <v>2.3478574472356013</v>
      </c>
      <c r="D143" s="11">
        <f t="shared" si="99"/>
        <v>0.3627957751883184</v>
      </c>
      <c r="E143" s="11">
        <v>1.1134434201805787</v>
      </c>
      <c r="F143" s="11">
        <f t="shared" ref="F143:F144" si="101">SUM(D143:E143)</f>
        <v>1.4762391953688971</v>
      </c>
      <c r="G143" s="200">
        <f t="shared" si="94"/>
        <v>3.0129633694585323E-2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0.673724624563658</v>
      </c>
      <c r="C144" s="11">
        <v>1.2525646709861538</v>
      </c>
      <c r="D144" s="11">
        <f t="shared" si="99"/>
        <v>0.57884004642249576</v>
      </c>
      <c r="E144" s="11">
        <v>0.53759032350845859</v>
      </c>
      <c r="F144" s="11">
        <f t="shared" si="101"/>
        <v>1.1164303699309543</v>
      </c>
      <c r="G144" s="200">
        <f t="shared" si="94"/>
        <v>3.988419389506781E-2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0.25022951431670909</v>
      </c>
      <c r="C145" s="11">
        <v>0.51735321519055921</v>
      </c>
      <c r="D145" s="11">
        <f t="shared" si="99"/>
        <v>0.26712370087385012</v>
      </c>
      <c r="E145" s="11">
        <v>0.1884146191061587</v>
      </c>
      <c r="F145" s="11">
        <f t="shared" ref="F145:F146" si="102">SUM(D145:E145)</f>
        <v>0.45553831998000882</v>
      </c>
      <c r="G145" s="200">
        <f t="shared" si="94"/>
        <v>3.8129628633695622E-2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0.56000464998564548</v>
      </c>
      <c r="C146" s="11">
        <v>0.95046847276269353</v>
      </c>
      <c r="D146" s="11">
        <f t="shared" si="99"/>
        <v>0.39046382277704805</v>
      </c>
      <c r="E146" s="11">
        <v>0.52134471176434227</v>
      </c>
      <c r="F146" s="11">
        <f t="shared" si="102"/>
        <v>0.91180853454139033</v>
      </c>
      <c r="G146" s="200">
        <f t="shared" si="94"/>
        <v>4.4844416711550261E-2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0.30081131890646595</v>
      </c>
      <c r="C147" s="11">
        <v>0.44814731565843491</v>
      </c>
      <c r="D147" s="11">
        <f t="shared" si="99"/>
        <v>0.14733599675196896</v>
      </c>
      <c r="E147" s="11">
        <v>0.19780183908771848</v>
      </c>
      <c r="F147" s="11">
        <f t="shared" ref="F147" si="103">SUM(D147:E147)</f>
        <v>0.34513783583968743</v>
      </c>
      <c r="G147" s="200">
        <f t="shared" si="94"/>
        <v>3.4263751791043573E-2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2.8897998460956487</v>
      </c>
      <c r="C148" s="11">
        <v>4.6473868225274497</v>
      </c>
      <c r="D148" s="11">
        <f t="shared" ref="D148" si="104">C148-B148</f>
        <v>1.7575869764318011</v>
      </c>
      <c r="E148" s="11">
        <v>2.2867202012351413</v>
      </c>
      <c r="F148" s="11">
        <f t="shared" ref="F148" si="105">SUM(D148:E148)</f>
        <v>4.0443071776669424</v>
      </c>
      <c r="G148" s="200">
        <f t="shared" ref="G148:G149" si="106">IF(B148&gt;0,(1+(E148/B148))^(1/($C$6-$B$6))-1,0)</f>
        <v>3.962809909583509E-2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39.958694823502363</v>
      </c>
      <c r="C149" s="11">
        <f t="shared" ref="C149:F149" si="107">SUM(C123:C148)</f>
        <v>46.780302569940034</v>
      </c>
      <c r="D149" s="11">
        <f t="shared" si="107"/>
        <v>6.8216077464376639</v>
      </c>
      <c r="E149" s="11">
        <f t="shared" si="107"/>
        <v>22.404912638550972</v>
      </c>
      <c r="F149" s="11">
        <f t="shared" si="107"/>
        <v>29.226520384988639</v>
      </c>
      <c r="G149" s="200">
        <f t="shared" si="106"/>
        <v>3.01204186183468E-2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5.0941598534177057</v>
      </c>
      <c r="C152" s="11">
        <v>5.4789019993848127</v>
      </c>
      <c r="D152" s="11">
        <f>C152-B152</f>
        <v>0.38474214596710699</v>
      </c>
      <c r="E152" s="11">
        <v>2.654970041220011</v>
      </c>
      <c r="F152" s="11">
        <f>SUM(D152:E152)</f>
        <v>3.039712187187118</v>
      </c>
      <c r="G152" s="200">
        <f>IF(B152&gt;0,(1+(E152/B152))^(1/($C$6-$B$6))-1,0)</f>
        <v>2.8360432212007014E-2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1.9242778111870416</v>
      </c>
      <c r="C153" s="11">
        <v>3.1064559442953952</v>
      </c>
      <c r="D153" s="11">
        <f t="shared" ref="D153:D168" si="110">C153-B153</f>
        <v>1.1821781331083536</v>
      </c>
      <c r="E153" s="11">
        <v>1.5682741231258799</v>
      </c>
      <c r="F153" s="11">
        <f t="shared" ref="F153:F160" si="111">SUM(D153:E153)</f>
        <v>2.7504522562342335</v>
      </c>
      <c r="G153" s="200">
        <f t="shared" ref="G153:G155" si="112">IF(B153&gt;0,(1+(E153/B153))^(1/($C$6-$B$6))-1,0)</f>
        <v>4.0538946309264023E-2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4.4098268669419687</v>
      </c>
      <c r="C154" s="11">
        <v>4.2315676831456441</v>
      </c>
      <c r="D154" s="11">
        <f t="shared" si="110"/>
        <v>-0.17825918379632455</v>
      </c>
      <c r="E154" s="11">
        <v>1.5046643663758474</v>
      </c>
      <c r="F154" s="11">
        <f t="shared" si="111"/>
        <v>1.3264051825795229</v>
      </c>
      <c r="G154" s="200">
        <f t="shared" si="112"/>
        <v>1.9764110925154954E-2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0.86322902862364281</v>
      </c>
      <c r="C155" s="11">
        <v>1.0363911560182515</v>
      </c>
      <c r="D155" s="11">
        <f t="shared" si="110"/>
        <v>0.17316212739460868</v>
      </c>
      <c r="E155" s="11">
        <v>0.48650238781551519</v>
      </c>
      <c r="F155" s="11">
        <f t="shared" si="111"/>
        <v>0.65966451521012393</v>
      </c>
      <c r="G155" s="200">
        <f t="shared" si="112"/>
        <v>3.0247148947853297E-2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0.3798411020499779</v>
      </c>
      <c r="C156" s="11">
        <v>0.3025125884829622</v>
      </c>
      <c r="D156" s="11">
        <f t="shared" si="110"/>
        <v>-7.73285135670157E-2</v>
      </c>
      <c r="E156" s="11">
        <v>0.15226057710325866</v>
      </c>
      <c r="F156" s="11">
        <f t="shared" si="111"/>
        <v>7.493206353624296E-2</v>
      </c>
      <c r="G156" s="200">
        <f>IF(B156&gt;0,(1+(E156/B156))^(1/($C$6-$B$6))-1,0)</f>
        <v>2.2726505460932689E-2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3.2637665454193199</v>
      </c>
      <c r="C157" s="11">
        <v>4.2422626421099228</v>
      </c>
      <c r="D157" s="11">
        <f t="shared" si="110"/>
        <v>0.97849609669060289</v>
      </c>
      <c r="E157" s="11">
        <v>1.840618037337808</v>
      </c>
      <c r="F157" s="11">
        <f t="shared" si="111"/>
        <v>2.8191141340284109</v>
      </c>
      <c r="G157" s="200">
        <f t="shared" ref="G157:G178" si="113">IF(B157&gt;0,(1+(E157/B157))^(1/($C$6-$B$6))-1,0)</f>
        <v>3.0263435472726474E-2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1.8313575259647397</v>
      </c>
      <c r="C158" s="11">
        <v>1.5580052872185293</v>
      </c>
      <c r="D158" s="11">
        <f t="shared" si="110"/>
        <v>-0.2733522387462104</v>
      </c>
      <c r="E158" s="11">
        <v>0.60851592976621482</v>
      </c>
      <c r="F158" s="11">
        <f t="shared" si="111"/>
        <v>0.33516369102000443</v>
      </c>
      <c r="G158" s="200">
        <f t="shared" si="113"/>
        <v>1.9309982961750682E-2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0.58948096222401969</v>
      </c>
      <c r="C159" s="11">
        <v>0.62325987537132577</v>
      </c>
      <c r="D159" s="11">
        <f t="shared" si="110"/>
        <v>3.3778913147306078E-2</v>
      </c>
      <c r="E159" s="11">
        <v>0.3379804950288976</v>
      </c>
      <c r="F159" s="11">
        <f t="shared" si="111"/>
        <v>0.37175940817620368</v>
      </c>
      <c r="G159" s="200">
        <f t="shared" si="113"/>
        <v>3.0674993289273367E-2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0.32071422158769775</v>
      </c>
      <c r="C160" s="11">
        <v>0.47422360674240932</v>
      </c>
      <c r="D160" s="11">
        <f t="shared" si="110"/>
        <v>0.15350938515471158</v>
      </c>
      <c r="E160" s="11">
        <v>0.14991007044913215</v>
      </c>
      <c r="F160" s="11">
        <f t="shared" si="111"/>
        <v>0.30341945560384376</v>
      </c>
      <c r="G160" s="200">
        <f t="shared" si="113"/>
        <v>2.5896956597212917E-2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0.9694414841644714</v>
      </c>
      <c r="C161" s="11">
        <v>0.80609858121939015</v>
      </c>
      <c r="D161" s="11">
        <f t="shared" si="110"/>
        <v>-0.16334290294508125</v>
      </c>
      <c r="E161" s="11">
        <v>0.37012524166805549</v>
      </c>
      <c r="F161" s="11">
        <f t="shared" ref="F161:F162" si="114">SUM(D161:E161)</f>
        <v>0.20678233872297425</v>
      </c>
      <c r="G161" s="200">
        <f t="shared" si="113"/>
        <v>2.1792828137977338E-2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3.1497977132150847</v>
      </c>
      <c r="C162" s="11">
        <v>3.4549204803632345</v>
      </c>
      <c r="D162" s="11">
        <f t="shared" si="110"/>
        <v>0.30512276714814979</v>
      </c>
      <c r="E162" s="11">
        <v>1.5071034571106414</v>
      </c>
      <c r="F162" s="11">
        <f t="shared" si="114"/>
        <v>1.8122262242587912</v>
      </c>
      <c r="G162" s="200">
        <f t="shared" si="113"/>
        <v>2.641019524697219E-2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4.3355736456832314</v>
      </c>
      <c r="C163" s="11">
        <v>4.9466037854963494</v>
      </c>
      <c r="D163" s="11">
        <f t="shared" si="110"/>
        <v>0.61103013981311793</v>
      </c>
      <c r="E163" s="11">
        <v>2.4847500970782592</v>
      </c>
      <c r="F163" s="11">
        <f t="shared" ref="F163:F166" si="115">SUM(D163:E163)</f>
        <v>3.0957802368913772</v>
      </c>
      <c r="G163" s="200">
        <f t="shared" si="113"/>
        <v>3.0664287831015713E-2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0.91709438515924113</v>
      </c>
      <c r="C164" s="11">
        <v>0.87659543303548226</v>
      </c>
      <c r="D164" s="11">
        <f t="shared" si="110"/>
        <v>-4.0498952123758869E-2</v>
      </c>
      <c r="E164" s="11">
        <v>0.55688060807273709</v>
      </c>
      <c r="F164" s="11">
        <f t="shared" si="115"/>
        <v>0.51638165594897822</v>
      </c>
      <c r="G164" s="200">
        <f t="shared" si="113"/>
        <v>3.2139515623968773E-2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0.50344552639363294</v>
      </c>
      <c r="C165" s="11">
        <v>0.85083502327478044</v>
      </c>
      <c r="D165" s="11">
        <f t="shared" si="110"/>
        <v>0.34738949688114751</v>
      </c>
      <c r="E165" s="11">
        <v>0.43088024168025685</v>
      </c>
      <c r="F165" s="11">
        <f t="shared" si="115"/>
        <v>0.77826973856140436</v>
      </c>
      <c r="G165" s="200">
        <f t="shared" si="113"/>
        <v>4.2084787454530259E-2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1.7934487889576574</v>
      </c>
      <c r="C166" s="11">
        <v>2.4407012864101953</v>
      </c>
      <c r="D166" s="11">
        <f t="shared" si="110"/>
        <v>0.64725249745253799</v>
      </c>
      <c r="E166" s="11">
        <v>0.94703324315258619</v>
      </c>
      <c r="F166" s="11">
        <f t="shared" si="115"/>
        <v>1.5942857406051241</v>
      </c>
      <c r="G166" s="200">
        <f t="shared" si="113"/>
        <v>2.8669504835236559E-2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0.6776211291379014</v>
      </c>
      <c r="C167" s="11">
        <v>1.0239179207156885</v>
      </c>
      <c r="D167" s="11">
        <f t="shared" si="110"/>
        <v>0.34629679157778714</v>
      </c>
      <c r="E167" s="11">
        <v>0.50547740177039835</v>
      </c>
      <c r="F167" s="11">
        <f t="shared" ref="F167" si="116">SUM(D167:E167)</f>
        <v>0.85177419334818549</v>
      </c>
      <c r="G167" s="200">
        <f t="shared" si="113"/>
        <v>3.7852410575315965E-2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0.54355767337217409</v>
      </c>
      <c r="C168" s="11">
        <v>0.75649780122808086</v>
      </c>
      <c r="D168" s="11">
        <f t="shared" si="110"/>
        <v>0.21294012785590677</v>
      </c>
      <c r="E168" s="11">
        <v>0.35186478927699577</v>
      </c>
      <c r="F168" s="11">
        <f t="shared" ref="F168" si="117">SUM(D168:E168)</f>
        <v>0.5648049171329026</v>
      </c>
      <c r="G168" s="200">
        <f t="shared" si="113"/>
        <v>3.383720436247839E-2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2.7562379572201929</v>
      </c>
      <c r="C169" s="11">
        <v>3.2946985721427269</v>
      </c>
      <c r="D169" s="11">
        <f>C169-B169</f>
        <v>0.53846061492253394</v>
      </c>
      <c r="E169" s="11">
        <v>1.7684236948446943</v>
      </c>
      <c r="F169" s="11">
        <f>SUM(D169:E169)</f>
        <v>2.306884309767228</v>
      </c>
      <c r="G169" s="200">
        <f t="shared" si="113"/>
        <v>3.359712657518088E-2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1.467430699784015</v>
      </c>
      <c r="C170" s="11">
        <v>2.3920447644144924</v>
      </c>
      <c r="D170" s="11">
        <f t="shared" ref="D170:D176" si="118">C170-B170</f>
        <v>0.92461406463047746</v>
      </c>
      <c r="E170" s="11">
        <v>1.1687235276429342</v>
      </c>
      <c r="F170" s="11">
        <f t="shared" ref="F170:F171" si="119">SUM(D170:E170)</f>
        <v>2.0933375922734117</v>
      </c>
      <c r="G170" s="200">
        <f t="shared" si="113"/>
        <v>3.98264993118016E-2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2.910443714912828E-2</v>
      </c>
      <c r="C171" s="11">
        <v>2.7489484626561429E-2</v>
      </c>
      <c r="D171" s="11">
        <f t="shared" si="118"/>
        <v>-1.6149525225668503E-3</v>
      </c>
      <c r="E171" s="11">
        <v>1.5247739228048581E-2</v>
      </c>
      <c r="F171" s="11">
        <f t="shared" si="119"/>
        <v>1.3632786705481731E-2</v>
      </c>
      <c r="G171" s="200">
        <f t="shared" si="113"/>
        <v>2.8482836997988814E-2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1.6080855735657513</v>
      </c>
      <c r="C172" s="11">
        <v>1.7836149848711793</v>
      </c>
      <c r="D172" s="11">
        <f t="shared" si="118"/>
        <v>0.17552941130542798</v>
      </c>
      <c r="E172" s="11">
        <v>0.74293821725786635</v>
      </c>
      <c r="F172" s="11">
        <f t="shared" ref="F172:F173" si="120">SUM(D172:E172)</f>
        <v>0.91846762856329434</v>
      </c>
      <c r="G172" s="200">
        <f t="shared" si="113"/>
        <v>2.564371846223934E-2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0.78620898483826918</v>
      </c>
      <c r="C173" s="11">
        <v>1.2243039928503729</v>
      </c>
      <c r="D173" s="11">
        <f t="shared" si="118"/>
        <v>0.43809500801210377</v>
      </c>
      <c r="E173" s="11">
        <v>0.51273176610864057</v>
      </c>
      <c r="F173" s="11">
        <f t="shared" si="120"/>
        <v>0.95082677412074434</v>
      </c>
      <c r="G173" s="200">
        <f t="shared" si="113"/>
        <v>3.4038611793996587E-2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0.51117942120435444</v>
      </c>
      <c r="C174" s="11">
        <v>1.0643976817244158</v>
      </c>
      <c r="D174" s="11">
        <f t="shared" si="118"/>
        <v>0.5532182605200614</v>
      </c>
      <c r="E174" s="11">
        <v>0.39611103400877845</v>
      </c>
      <c r="F174" s="11">
        <f t="shared" ref="F174:F175" si="121">SUM(D174:E174)</f>
        <v>0.94932929452883985</v>
      </c>
      <c r="G174" s="200">
        <f t="shared" si="113"/>
        <v>3.8990393310559535E-2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0.85515594101208514</v>
      </c>
      <c r="C175" s="11">
        <v>1.3590241256020694</v>
      </c>
      <c r="D175" s="11">
        <f t="shared" si="118"/>
        <v>0.50386818458998428</v>
      </c>
      <c r="E175" s="11">
        <v>0.77135499034549793</v>
      </c>
      <c r="F175" s="11">
        <f t="shared" si="121"/>
        <v>1.2752231749354821</v>
      </c>
      <c r="G175" s="200">
        <f t="shared" si="113"/>
        <v>4.3792354110458342E-2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0.33427755713280694</v>
      </c>
      <c r="C176" s="11">
        <v>0.39630349837815187</v>
      </c>
      <c r="D176" s="11">
        <f t="shared" si="118"/>
        <v>6.202594124534494E-2</v>
      </c>
      <c r="E176" s="11">
        <v>0.17526313711214694</v>
      </c>
      <c r="F176" s="11">
        <f t="shared" ref="F176" si="122">SUM(D176:E176)</f>
        <v>0.23728907835749188</v>
      </c>
      <c r="G176" s="200">
        <f t="shared" si="113"/>
        <v>2.8501138995328024E-2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2.3328627863918348</v>
      </c>
      <c r="C177" s="11">
        <v>3.6367915467653282</v>
      </c>
      <c r="D177" s="11">
        <f t="shared" ref="D177" si="123">C177-B177</f>
        <v>1.3039287603734935</v>
      </c>
      <c r="E177" s="11">
        <v>1.7847481252122184</v>
      </c>
      <c r="F177" s="11">
        <f t="shared" ref="F177" si="124">SUM(D177:E177)</f>
        <v>3.0886768855857119</v>
      </c>
      <c r="G177" s="200">
        <f t="shared" si="113"/>
        <v>3.8604996082889143E-2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42.247177621797952</v>
      </c>
      <c r="C178" s="11">
        <f t="shared" ref="C178:F178" si="125">SUM(C152:C177)</f>
        <v>51.388419745887752</v>
      </c>
      <c r="D178" s="11">
        <f t="shared" si="125"/>
        <v>9.141242124089807</v>
      </c>
      <c r="E178" s="11">
        <f t="shared" si="125"/>
        <v>23.79335333979332</v>
      </c>
      <c r="F178" s="11">
        <f t="shared" si="125"/>
        <v>32.934595463883134</v>
      </c>
      <c r="G178" s="200">
        <f t="shared" si="113"/>
        <v>3.0229995537837784E-2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11.135877385772782</v>
      </c>
      <c r="C181" s="11">
        <v>11.760119428468583</v>
      </c>
      <c r="D181" s="11">
        <f>C181-B181</f>
        <v>0.6242420426958013</v>
      </c>
      <c r="E181" s="11">
        <v>4.9451360938671911</v>
      </c>
      <c r="F181" s="11">
        <f>SUM(D181:E181)</f>
        <v>5.5693781365629924</v>
      </c>
      <c r="G181" s="200">
        <f>IF(B181&gt;0,(1+(E181/B181))^(1/($C$6-$B$6))-1,0)</f>
        <v>2.4800349947731171E-2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4.3445822358623776</v>
      </c>
      <c r="C182" s="11">
        <v>6.0369894765232388</v>
      </c>
      <c r="D182" s="11">
        <f t="shared" ref="D182:D197" si="128">C182-B182</f>
        <v>1.6924072406608612</v>
      </c>
      <c r="E182" s="11">
        <v>2.7404870598921667</v>
      </c>
      <c r="F182" s="11">
        <f t="shared" ref="F182:F189" si="129">SUM(D182:E182)</f>
        <v>4.4328943005530279</v>
      </c>
      <c r="G182" s="200">
        <f t="shared" ref="G182:G184" si="130">IF(B182&gt;0,(1+(E182/B182))^(1/($C$6-$B$6))-1,0)</f>
        <v>3.3141337553263206E-2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6.5257760658055881</v>
      </c>
      <c r="C183" s="11">
        <v>6.672799269033451</v>
      </c>
      <c r="D183" s="11">
        <f t="shared" si="128"/>
        <v>0.14702320322786289</v>
      </c>
      <c r="E183" s="11">
        <v>1.9226313605189476</v>
      </c>
      <c r="F183" s="11">
        <f t="shared" si="129"/>
        <v>2.0696545637468104</v>
      </c>
      <c r="G183" s="200">
        <f t="shared" si="130"/>
        <v>1.7363562052794324E-2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2.5316804419161416</v>
      </c>
      <c r="C184" s="11">
        <v>3.1911160275911605</v>
      </c>
      <c r="D184" s="11">
        <f t="shared" si="128"/>
        <v>0.65943558567501892</v>
      </c>
      <c r="E184" s="11">
        <v>1.7145570159474333</v>
      </c>
      <c r="F184" s="11">
        <f t="shared" si="129"/>
        <v>2.3739926016224522</v>
      </c>
      <c r="G184" s="200">
        <f t="shared" si="130"/>
        <v>3.5077876156340615E-2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1.3813301774773541</v>
      </c>
      <c r="C185" s="11">
        <v>1.9399381143976959</v>
      </c>
      <c r="D185" s="11">
        <f t="shared" si="128"/>
        <v>0.55860793692034183</v>
      </c>
      <c r="E185" s="11">
        <v>0.69021079693304233</v>
      </c>
      <c r="F185" s="11">
        <f t="shared" si="129"/>
        <v>1.2488187338533843</v>
      </c>
      <c r="G185" s="200">
        <f>IF(B185&gt;0,(1+(E185/B185))^(1/($C$6-$B$6))-1,0)</f>
        <v>2.7384640142373406E-2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6.7141320476580297</v>
      </c>
      <c r="C186" s="11">
        <v>8.895934904925511</v>
      </c>
      <c r="D186" s="11">
        <f t="shared" si="128"/>
        <v>2.1818028572674812</v>
      </c>
      <c r="E186" s="11">
        <v>3.3970933397816858</v>
      </c>
      <c r="F186" s="11">
        <f t="shared" si="129"/>
        <v>5.5788961970491666</v>
      </c>
      <c r="G186" s="200">
        <f t="shared" ref="G186:G205" si="131">IF(B186&gt;0,(1+(E186/B186))^(1/($C$6-$B$6))-1,0)</f>
        <v>2.7671377621965698E-2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2.4241208484874197</v>
      </c>
      <c r="C187" s="11">
        <v>1.5384777319230842</v>
      </c>
      <c r="D187" s="11">
        <f t="shared" si="128"/>
        <v>-0.88564311656433548</v>
      </c>
      <c r="E187" s="11">
        <v>0.66169739494364632</v>
      </c>
      <c r="F187" s="11">
        <f t="shared" si="129"/>
        <v>-0.22394572162068915</v>
      </c>
      <c r="G187" s="200">
        <f t="shared" si="131"/>
        <v>1.6220001076040935E-2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1.9422784716741586</v>
      </c>
      <c r="C188" s="11">
        <v>2.3783176306297702</v>
      </c>
      <c r="D188" s="11">
        <f t="shared" si="128"/>
        <v>0.43603915895561163</v>
      </c>
      <c r="E188" s="11">
        <v>1.3590157081528176</v>
      </c>
      <c r="F188" s="11">
        <f t="shared" si="129"/>
        <v>1.7950548671084292</v>
      </c>
      <c r="G188" s="200">
        <f t="shared" si="131"/>
        <v>3.5996246639392826E-2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1.2406636225474399</v>
      </c>
      <c r="C189" s="11">
        <v>1.8226807420687812</v>
      </c>
      <c r="D189" s="11">
        <f t="shared" si="128"/>
        <v>0.58201711952134128</v>
      </c>
      <c r="E189" s="11">
        <v>0.43363896383444256</v>
      </c>
      <c r="F189" s="11">
        <f t="shared" si="129"/>
        <v>1.0156560833557839</v>
      </c>
      <c r="G189" s="200">
        <f t="shared" si="131"/>
        <v>2.0184356964830563E-2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2.474116085962025</v>
      </c>
      <c r="C190" s="11">
        <v>2.3092552365500789</v>
      </c>
      <c r="D190" s="11">
        <f t="shared" si="128"/>
        <v>-0.16486084941194612</v>
      </c>
      <c r="E190" s="11">
        <v>0.85527697667197466</v>
      </c>
      <c r="F190" s="11">
        <f t="shared" ref="F190:F191" si="132">SUM(D190:E190)</f>
        <v>0.69041612726002854</v>
      </c>
      <c r="G190" s="200">
        <f t="shared" si="131"/>
        <v>1.9990984546623514E-2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8.3460522883605517</v>
      </c>
      <c r="C191" s="11">
        <v>7.8699161797052337</v>
      </c>
      <c r="D191" s="11">
        <f t="shared" si="128"/>
        <v>-0.47613610865531797</v>
      </c>
      <c r="E191" s="11">
        <v>3.5277764605896276</v>
      </c>
      <c r="F191" s="11">
        <f t="shared" si="132"/>
        <v>3.0516403519343096</v>
      </c>
      <c r="G191" s="200">
        <f t="shared" si="131"/>
        <v>2.3781581357914083E-2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11.487684729715593</v>
      </c>
      <c r="C192" s="11">
        <v>9.4149916492852288</v>
      </c>
      <c r="D192" s="11">
        <f t="shared" si="128"/>
        <v>-2.0726930804303638</v>
      </c>
      <c r="E192" s="11">
        <v>5.3001376789681949</v>
      </c>
      <c r="F192" s="11">
        <f t="shared" ref="F192:F195" si="133">SUM(D192:E192)</f>
        <v>3.2274445985378311</v>
      </c>
      <c r="G192" s="200">
        <f t="shared" si="131"/>
        <v>2.561443307623601E-2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2.7458852576823922</v>
      </c>
      <c r="C193" s="11">
        <v>1.8603406309643336</v>
      </c>
      <c r="D193" s="11">
        <f t="shared" si="128"/>
        <v>-0.88554462671805867</v>
      </c>
      <c r="E193" s="11">
        <v>1.4941425920595872</v>
      </c>
      <c r="F193" s="11">
        <f t="shared" si="133"/>
        <v>0.60859796534152855</v>
      </c>
      <c r="G193" s="200">
        <f t="shared" si="131"/>
        <v>2.9387969321170049E-2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0.63246225303117454</v>
      </c>
      <c r="C194" s="11">
        <v>0.76965885365625353</v>
      </c>
      <c r="D194" s="11">
        <f t="shared" si="128"/>
        <v>0.13719660062507899</v>
      </c>
      <c r="E194" s="11">
        <v>0.36627629129870409</v>
      </c>
      <c r="F194" s="11">
        <f t="shared" si="133"/>
        <v>0.50347289192378308</v>
      </c>
      <c r="G194" s="200">
        <f t="shared" si="131"/>
        <v>3.092676116328974E-2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8.8494146206065185</v>
      </c>
      <c r="C195" s="11">
        <v>9.736707958423775</v>
      </c>
      <c r="D195" s="11">
        <f t="shared" si="128"/>
        <v>0.8872933378172565</v>
      </c>
      <c r="E195" s="11">
        <v>3.3043541681354096</v>
      </c>
      <c r="F195" s="11">
        <f t="shared" si="133"/>
        <v>4.1916475059526661</v>
      </c>
      <c r="G195" s="200">
        <f t="shared" si="131"/>
        <v>2.1377833771618393E-2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6.0266127175084572</v>
      </c>
      <c r="C196" s="11">
        <v>5.9797644385344118</v>
      </c>
      <c r="D196" s="11">
        <f t="shared" si="128"/>
        <v>-4.6848278974045421E-2</v>
      </c>
      <c r="E196" s="11">
        <v>2.3839131867059233</v>
      </c>
      <c r="F196" s="11">
        <f t="shared" ref="F196" si="134">SUM(D196:E196)</f>
        <v>2.3370649077318779</v>
      </c>
      <c r="G196" s="200">
        <f t="shared" si="131"/>
        <v>2.2468627229193405E-2</v>
      </c>
    </row>
    <row r="197" spans="1:14" x14ac:dyDescent="0.2">
      <c r="A197" t="str">
        <f t="shared" si="127"/>
        <v>54 Textiles, printing and other skilled trades</v>
      </c>
      <c r="B197" s="11">
        <v>3.1213460201649537</v>
      </c>
      <c r="C197" s="11">
        <v>3.9997206213595149</v>
      </c>
      <c r="D197" s="11">
        <f t="shared" si="128"/>
        <v>0.87837460119456123</v>
      </c>
      <c r="E197" s="11">
        <v>1.5793101250343902</v>
      </c>
      <c r="F197" s="11">
        <f t="shared" ref="F197" si="135">SUM(D197:E197)</f>
        <v>2.4576847262289512</v>
      </c>
      <c r="G197" s="200">
        <f t="shared" si="131"/>
        <v>2.7671796468618615E-2</v>
      </c>
    </row>
    <row r="198" spans="1:14" x14ac:dyDescent="0.2">
      <c r="A198" t="str">
        <f t="shared" si="127"/>
        <v>61 Caring personal service occupations</v>
      </c>
      <c r="B198" s="11">
        <v>15.200387715988906</v>
      </c>
      <c r="C198" s="11">
        <v>20.09486181238351</v>
      </c>
      <c r="D198" s="11">
        <f>C198-B198</f>
        <v>4.8944740963946032</v>
      </c>
      <c r="E198" s="11">
        <v>10.853609728647953</v>
      </c>
      <c r="F198" s="11">
        <f>SUM(D198:E198)</f>
        <v>15.748083825042556</v>
      </c>
      <c r="G198" s="200">
        <f t="shared" si="131"/>
        <v>3.6576391526659924E-2</v>
      </c>
    </row>
    <row r="199" spans="1:14" x14ac:dyDescent="0.2">
      <c r="A199" t="str">
        <f t="shared" si="127"/>
        <v>62 Leisure, travel and related personal service occupations</v>
      </c>
      <c r="B199" s="11">
        <v>4.1002416853374548</v>
      </c>
      <c r="C199" s="11">
        <v>3.9820571606721931</v>
      </c>
      <c r="D199" s="11">
        <f t="shared" ref="D199:D205" si="136">C199-B199</f>
        <v>-0.11818452466526175</v>
      </c>
      <c r="E199" s="11">
        <v>1.9860960510925423</v>
      </c>
      <c r="F199" s="11">
        <f t="shared" ref="F199:F200" si="137">SUM(D199:E199)</f>
        <v>1.8679115264272805</v>
      </c>
      <c r="G199" s="200">
        <f t="shared" si="131"/>
        <v>2.6683161879445638E-2</v>
      </c>
    </row>
    <row r="200" spans="1:14" x14ac:dyDescent="0.2">
      <c r="A200" t="str">
        <f t="shared" si="127"/>
        <v>63 Community and civil enforcement occupations</v>
      </c>
      <c r="B200" s="11">
        <v>0.11523611999565331</v>
      </c>
      <c r="C200" s="11">
        <v>9.4171322524422826E-2</v>
      </c>
      <c r="D200" s="11">
        <f t="shared" si="136"/>
        <v>-2.1064797471230481E-2</v>
      </c>
      <c r="E200" s="11">
        <v>3.4436982862839249E-2</v>
      </c>
      <c r="F200" s="11">
        <f t="shared" si="137"/>
        <v>1.3372185391608768E-2</v>
      </c>
      <c r="G200" s="200">
        <f t="shared" si="131"/>
        <v>1.7584170124220755E-2</v>
      </c>
    </row>
    <row r="201" spans="1:14" x14ac:dyDescent="0.2">
      <c r="A201" t="str">
        <f t="shared" si="127"/>
        <v>71 Sales occupations</v>
      </c>
      <c r="B201" s="11">
        <v>11.607943255857107</v>
      </c>
      <c r="C201" s="11">
        <v>12.415229818355961</v>
      </c>
      <c r="D201" s="11">
        <f t="shared" si="136"/>
        <v>0.80728656249885411</v>
      </c>
      <c r="E201" s="11">
        <v>5.5340463225880763</v>
      </c>
      <c r="F201" s="11">
        <f t="shared" ref="F201:F202" si="138">SUM(D201:E201)</f>
        <v>6.3413328850869304</v>
      </c>
      <c r="G201" s="200">
        <f t="shared" si="131"/>
        <v>2.633009376541473E-2</v>
      </c>
    </row>
    <row r="202" spans="1:14" x14ac:dyDescent="0.2">
      <c r="A202" t="str">
        <f t="shared" si="127"/>
        <v>72 Customer service occupations</v>
      </c>
      <c r="B202" s="11">
        <v>2.73448926158059</v>
      </c>
      <c r="C202" s="11">
        <v>3.8552887737711132</v>
      </c>
      <c r="D202" s="11">
        <f t="shared" si="136"/>
        <v>1.1207995121905232</v>
      </c>
      <c r="E202" s="11">
        <v>1.6183053399705234</v>
      </c>
      <c r="F202" s="11">
        <f t="shared" si="138"/>
        <v>2.7391048521610468</v>
      </c>
      <c r="G202" s="200">
        <f t="shared" si="131"/>
        <v>3.1476798129307593E-2</v>
      </c>
    </row>
    <row r="203" spans="1:14" x14ac:dyDescent="0.2">
      <c r="A203" t="str">
        <f t="shared" si="127"/>
        <v>81 Process, plant and machine operatives</v>
      </c>
      <c r="B203" s="11">
        <v>2.8730201602970635</v>
      </c>
      <c r="C203" s="11">
        <v>5.2210315467075015</v>
      </c>
      <c r="D203" s="11">
        <f t="shared" si="136"/>
        <v>2.3480113864104379</v>
      </c>
      <c r="E203" s="11">
        <v>1.6126740922138614</v>
      </c>
      <c r="F203" s="11">
        <f t="shared" ref="F203:F204" si="139">SUM(D203:E203)</f>
        <v>3.9606854786242991</v>
      </c>
      <c r="G203" s="200">
        <f t="shared" si="131"/>
        <v>3.0147468589550863E-2</v>
      </c>
    </row>
    <row r="204" spans="1:14" x14ac:dyDescent="0.2">
      <c r="A204" t="str">
        <f t="shared" si="127"/>
        <v>82 Transport and mobile machine drivers and operatives</v>
      </c>
      <c r="B204" s="11">
        <v>4.4515585919905645</v>
      </c>
      <c r="C204" s="11">
        <v>6.7475300190138894</v>
      </c>
      <c r="D204" s="11">
        <f t="shared" si="136"/>
        <v>2.2959714270233249</v>
      </c>
      <c r="E204" s="11">
        <v>2.9580783252603546</v>
      </c>
      <c r="F204" s="11">
        <f t="shared" si="139"/>
        <v>5.2540497522836791</v>
      </c>
      <c r="G204" s="200">
        <f t="shared" si="131"/>
        <v>3.4551994296319055E-2</v>
      </c>
    </row>
    <row r="205" spans="1:14" x14ac:dyDescent="0.2">
      <c r="A205" t="str">
        <f t="shared" si="127"/>
        <v>91 Elementary trades and related occupations</v>
      </c>
      <c r="B205" s="11">
        <v>1.5430296361216809</v>
      </c>
      <c r="C205" s="11">
        <v>2.3538209639069683</v>
      </c>
      <c r="D205" s="11">
        <f t="shared" si="136"/>
        <v>0.8107913277852874</v>
      </c>
      <c r="E205" s="11">
        <v>0.67104560362721877</v>
      </c>
      <c r="F205" s="11">
        <f t="shared" ref="F205" si="140">SUM(D205:E205)</f>
        <v>1.4818369314125062</v>
      </c>
      <c r="G205" s="200">
        <f t="shared" si="131"/>
        <v>2.4364550033822319E-2</v>
      </c>
    </row>
    <row r="206" spans="1:14" x14ac:dyDescent="0.2">
      <c r="A206" t="str">
        <f t="shared" si="127"/>
        <v>92 Elementary administration and service occupations</v>
      </c>
      <c r="B206" s="11">
        <v>11.286001768426715</v>
      </c>
      <c r="C206" s="11">
        <v>11.779344773828669</v>
      </c>
      <c r="D206" s="11">
        <f t="shared" ref="D206" si="141">C206-B206</f>
        <v>0.49334300540195386</v>
      </c>
      <c r="E206" s="11">
        <v>6.2048381859386739</v>
      </c>
      <c r="F206" s="11">
        <f t="shared" ref="F206" si="142">SUM(D206:E206)</f>
        <v>6.6981811913406277</v>
      </c>
      <c r="G206" s="200">
        <f t="shared" ref="G206:G207" si="143">IF(B206&gt;0,(1+(E206/B206))^(1/($C$6-$B$6))-1,0)</f>
        <v>2.9638334573310221E-2</v>
      </c>
    </row>
    <row r="207" spans="1:14" x14ac:dyDescent="0.2">
      <c r="A207" t="str">
        <f t="shared" si="127"/>
        <v>All occupations</v>
      </c>
      <c r="B207" s="11">
        <f>SUM(B181:B206)</f>
        <v>135.83592346582867</v>
      </c>
      <c r="C207" s="11">
        <f t="shared" ref="C207:F207" si="144">SUM(C181:C206)</f>
        <v>152.72006508520434</v>
      </c>
      <c r="D207" s="11">
        <f t="shared" si="144"/>
        <v>16.88414161937564</v>
      </c>
      <c r="E207" s="11">
        <f t="shared" si="144"/>
        <v>68.148785845537233</v>
      </c>
      <c r="F207" s="11">
        <f t="shared" si="144"/>
        <v>85.032927464912859</v>
      </c>
      <c r="G207" s="200">
        <f t="shared" si="143"/>
        <v>2.7477211231856424E-2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9.5268704333017293</v>
      </c>
      <c r="C210" s="11">
        <v>6.5751068195874511</v>
      </c>
      <c r="D210" s="11">
        <f>C210-B210</f>
        <v>-2.9517636137142782</v>
      </c>
      <c r="E210" s="11">
        <v>3.5479146578479837</v>
      </c>
      <c r="F210" s="11">
        <f>SUM(D210:E210)</f>
        <v>0.59615104413370545</v>
      </c>
      <c r="G210" s="200">
        <f>IF(B210&gt;0,(1+(E210/B210))^(1/($C$6-$B$6))-1,0)</f>
        <v>2.1328897512149947E-2</v>
      </c>
    </row>
    <row r="211" spans="1:7" x14ac:dyDescent="0.2">
      <c r="A211" t="str">
        <f t="shared" si="146"/>
        <v>12 Other managers and proprietors</v>
      </c>
      <c r="B211" s="11">
        <v>4.8920482181059013</v>
      </c>
      <c r="C211" s="11">
        <v>5.7450963529311991</v>
      </c>
      <c r="D211" s="11">
        <f t="shared" ref="D211:D226" si="147">C211-B211</f>
        <v>0.85304813482529784</v>
      </c>
      <c r="E211" s="11">
        <v>3.1607949215227285</v>
      </c>
      <c r="F211" s="11">
        <f t="shared" ref="F211:F218" si="148">SUM(D211:E211)</f>
        <v>4.0138430563480263</v>
      </c>
      <c r="G211" s="200">
        <f t="shared" ref="G211:G213" si="149">IF(B211&gt;0,(1+(E211/B211))^(1/($C$6-$B$6))-1,0)</f>
        <v>3.3785811752470085E-2</v>
      </c>
    </row>
    <row r="212" spans="1:7" x14ac:dyDescent="0.2">
      <c r="A212" t="str">
        <f t="shared" si="146"/>
        <v>21 Science, research, engineering and technology professionals</v>
      </c>
      <c r="B212" s="11">
        <v>5.9212315939601492</v>
      </c>
      <c r="C212" s="11">
        <v>5.3291066195132473</v>
      </c>
      <c r="D212" s="11">
        <f t="shared" si="147"/>
        <v>-0.59212497444690193</v>
      </c>
      <c r="E212" s="11">
        <v>1.904243538691454</v>
      </c>
      <c r="F212" s="11">
        <f t="shared" si="148"/>
        <v>1.3121185642445521</v>
      </c>
      <c r="G212" s="200">
        <f t="shared" si="149"/>
        <v>1.87631897762639E-2</v>
      </c>
    </row>
    <row r="213" spans="1:7" x14ac:dyDescent="0.2">
      <c r="A213" t="str">
        <f t="shared" si="146"/>
        <v>22 Health professionals</v>
      </c>
      <c r="B213" s="11">
        <v>2.0707480794149689</v>
      </c>
      <c r="C213" s="11">
        <v>1.9461467914876152</v>
      </c>
      <c r="D213" s="11">
        <f t="shared" si="147"/>
        <v>-0.1246012879273537</v>
      </c>
      <c r="E213" s="11">
        <v>1.0247576119935031</v>
      </c>
      <c r="F213" s="11">
        <f t="shared" si="148"/>
        <v>0.90015632406614943</v>
      </c>
      <c r="G213" s="200">
        <f t="shared" si="149"/>
        <v>2.716518126756573E-2</v>
      </c>
    </row>
    <row r="214" spans="1:7" x14ac:dyDescent="0.2">
      <c r="A214" t="str">
        <f t="shared" si="146"/>
        <v>23 Teaching and other educational professionals</v>
      </c>
      <c r="B214" s="11">
        <v>1.2170665387145261</v>
      </c>
      <c r="C214" s="11">
        <v>1.1692846807530468</v>
      </c>
      <c r="D214" s="11">
        <f t="shared" si="147"/>
        <v>-4.7781857961479268E-2</v>
      </c>
      <c r="E214" s="11">
        <v>0.54507744712508077</v>
      </c>
      <c r="F214" s="11">
        <f t="shared" si="148"/>
        <v>0.4972955891636015</v>
      </c>
      <c r="G214" s="200">
        <f>IF(B214&gt;0,(1+(E214/B214))^(1/($C$6-$B$6))-1,0)</f>
        <v>2.4979402197106815E-2</v>
      </c>
    </row>
    <row r="215" spans="1:7" x14ac:dyDescent="0.2">
      <c r="A215" t="str">
        <f t="shared" si="146"/>
        <v>24 Business, media and public service professionals</v>
      </c>
      <c r="B215" s="11">
        <v>5.3342587553115006</v>
      </c>
      <c r="C215" s="11">
        <v>4.743414355621737</v>
      </c>
      <c r="D215" s="11">
        <f t="shared" si="147"/>
        <v>-0.59084439968976366</v>
      </c>
      <c r="E215" s="11">
        <v>2.1060078305044034</v>
      </c>
      <c r="F215" s="11">
        <f t="shared" si="148"/>
        <v>1.5151634308146398</v>
      </c>
      <c r="G215" s="200">
        <f t="shared" ref="G215:G234" si="150">IF(B215&gt;0,(1+(E215/B215))^(1/($C$6-$B$6))-1,0)</f>
        <v>2.2431672729899876E-2</v>
      </c>
    </row>
    <row r="216" spans="1:7" x14ac:dyDescent="0.2">
      <c r="A216" t="str">
        <f t="shared" si="146"/>
        <v>31 Science, engineering and technology associate professionals</v>
      </c>
      <c r="B216" s="11">
        <v>2.1583536622137922</v>
      </c>
      <c r="C216" s="11">
        <v>1.7297480066949744</v>
      </c>
      <c r="D216" s="11">
        <f t="shared" si="147"/>
        <v>-0.4286056555188178</v>
      </c>
      <c r="E216" s="11">
        <v>0.6820526800621427</v>
      </c>
      <c r="F216" s="11">
        <f t="shared" si="148"/>
        <v>0.25344702454332491</v>
      </c>
      <c r="G216" s="200">
        <f t="shared" si="150"/>
        <v>1.8475354789604603E-2</v>
      </c>
    </row>
    <row r="217" spans="1:7" x14ac:dyDescent="0.2">
      <c r="A217" t="str">
        <f t="shared" si="146"/>
        <v>32 Health and social care associate professionals</v>
      </c>
      <c r="B217" s="11">
        <v>1.5719096174742413</v>
      </c>
      <c r="C217" s="11">
        <v>1.3733699525145129</v>
      </c>
      <c r="D217" s="11">
        <f t="shared" si="147"/>
        <v>-0.19853966495972841</v>
      </c>
      <c r="E217" s="11">
        <v>0.81107205496685975</v>
      </c>
      <c r="F217" s="11">
        <f t="shared" si="148"/>
        <v>0.61253239000713133</v>
      </c>
      <c r="G217" s="200">
        <f t="shared" si="150"/>
        <v>2.8125684419189501E-2</v>
      </c>
    </row>
    <row r="218" spans="1:7" x14ac:dyDescent="0.2">
      <c r="A218" t="str">
        <f t="shared" si="146"/>
        <v>33 Protective service occupations</v>
      </c>
      <c r="B218" s="11">
        <v>1.6120579742729448</v>
      </c>
      <c r="C218" s="11">
        <v>1.7363745101213326</v>
      </c>
      <c r="D218" s="11">
        <f t="shared" si="147"/>
        <v>0.12431653584838775</v>
      </c>
      <c r="E218" s="11">
        <v>0.54563414560391255</v>
      </c>
      <c r="F218" s="11">
        <f t="shared" si="148"/>
        <v>0.6699506814523003</v>
      </c>
      <c r="G218" s="200">
        <f t="shared" si="150"/>
        <v>1.9625264440223056E-2</v>
      </c>
    </row>
    <row r="219" spans="1:7" x14ac:dyDescent="0.2">
      <c r="A219" t="str">
        <f t="shared" si="146"/>
        <v>34 Culture, media and sports occupations</v>
      </c>
      <c r="B219" s="11">
        <v>1.3520719879409677</v>
      </c>
      <c r="C219" s="11">
        <v>0.69157321438887642</v>
      </c>
      <c r="D219" s="11">
        <f t="shared" si="147"/>
        <v>-0.6604987735520913</v>
      </c>
      <c r="E219" s="11">
        <v>0.35845127162995055</v>
      </c>
      <c r="F219" s="11">
        <f t="shared" ref="F219:F220" si="151">SUM(D219:E219)</f>
        <v>-0.30204750192214075</v>
      </c>
      <c r="G219" s="200">
        <f t="shared" si="150"/>
        <v>1.5800942050540279E-2</v>
      </c>
    </row>
    <row r="220" spans="1:7" x14ac:dyDescent="0.2">
      <c r="A220" t="str">
        <f t="shared" si="146"/>
        <v>35 Business and public service associate professionals</v>
      </c>
      <c r="B220" s="11">
        <v>7.8514121882459271</v>
      </c>
      <c r="C220" s="11">
        <v>5.7049111595341477</v>
      </c>
      <c r="D220" s="11">
        <f t="shared" si="147"/>
        <v>-2.1465010287117794</v>
      </c>
      <c r="E220" s="11">
        <v>2.6393057626235628</v>
      </c>
      <c r="F220" s="11">
        <f t="shared" si="151"/>
        <v>0.49280473391178337</v>
      </c>
      <c r="G220" s="200">
        <f t="shared" si="150"/>
        <v>1.950766556976502E-2</v>
      </c>
    </row>
    <row r="221" spans="1:7" x14ac:dyDescent="0.2">
      <c r="A221" t="str">
        <f t="shared" si="146"/>
        <v>41 Administrative occupations</v>
      </c>
      <c r="B221" s="11">
        <v>14.510550489959925</v>
      </c>
      <c r="C221" s="11">
        <v>8.9276271808130812</v>
      </c>
      <c r="D221" s="11">
        <f t="shared" si="147"/>
        <v>-5.5829233091468442</v>
      </c>
      <c r="E221" s="11">
        <v>5.0649843474315119</v>
      </c>
      <c r="F221" s="11">
        <f t="shared" ref="F221:F224" si="152">SUM(D221:E221)</f>
        <v>-0.51793896171533227</v>
      </c>
      <c r="G221" s="200">
        <f t="shared" si="150"/>
        <v>2.0160842859599848E-2</v>
      </c>
    </row>
    <row r="222" spans="1:7" x14ac:dyDescent="0.2">
      <c r="A222" t="str">
        <f t="shared" si="146"/>
        <v>42 Secretarial and related occupations</v>
      </c>
      <c r="B222" s="11">
        <v>3.5769749469494525</v>
      </c>
      <c r="C222" s="11">
        <v>0.80368147407549484</v>
      </c>
      <c r="D222" s="11">
        <f t="shared" si="147"/>
        <v>-2.7732934728739576</v>
      </c>
      <c r="E222" s="11">
        <v>1.1144824832239746</v>
      </c>
      <c r="F222" s="11">
        <f t="shared" si="152"/>
        <v>-1.658810989649983</v>
      </c>
      <c r="G222" s="200">
        <f t="shared" si="150"/>
        <v>1.8246186142717891E-2</v>
      </c>
    </row>
    <row r="223" spans="1:7" x14ac:dyDescent="0.2">
      <c r="A223" t="str">
        <f t="shared" si="146"/>
        <v>51 Skilled agricultural and related trades</v>
      </c>
      <c r="B223" s="11">
        <v>1.3176529815845825</v>
      </c>
      <c r="C223" s="11">
        <v>1.3750771552190502</v>
      </c>
      <c r="D223" s="11">
        <f t="shared" si="147"/>
        <v>5.7424173634467612E-2</v>
      </c>
      <c r="E223" s="11">
        <v>0.72454846434179843</v>
      </c>
      <c r="F223" s="11">
        <f t="shared" si="152"/>
        <v>0.78197263797626604</v>
      </c>
      <c r="G223" s="200">
        <f t="shared" si="150"/>
        <v>2.9642598653732311E-2</v>
      </c>
    </row>
    <row r="224" spans="1:7" x14ac:dyDescent="0.2">
      <c r="A224" t="str">
        <f t="shared" si="146"/>
        <v>52 Skilled metal, electrical and electronic trades</v>
      </c>
      <c r="B224" s="11">
        <v>6.3803733740082622</v>
      </c>
      <c r="C224" s="11">
        <v>5.1307360352868505</v>
      </c>
      <c r="D224" s="11">
        <f t="shared" si="147"/>
        <v>-1.2496373387214117</v>
      </c>
      <c r="E224" s="11">
        <v>2.1012822113465326</v>
      </c>
      <c r="F224" s="11">
        <f t="shared" si="152"/>
        <v>0.8516448726251209</v>
      </c>
      <c r="G224" s="200">
        <f t="shared" si="150"/>
        <v>1.9159841533356481E-2</v>
      </c>
    </row>
    <row r="225" spans="1:7" x14ac:dyDescent="0.2">
      <c r="A225" t="str">
        <f t="shared" si="146"/>
        <v>53 Skilled construction and building trades</v>
      </c>
      <c r="B225" s="11">
        <v>7.0382029103140704</v>
      </c>
      <c r="C225" s="11">
        <v>7.1956384741648876</v>
      </c>
      <c r="D225" s="11">
        <f t="shared" si="147"/>
        <v>0.15743556385081714</v>
      </c>
      <c r="E225" s="11">
        <v>3.2553141338564289</v>
      </c>
      <c r="F225" s="11">
        <f t="shared" ref="F225" si="153">SUM(D225:E225)</f>
        <v>3.412749697707246</v>
      </c>
      <c r="G225" s="200">
        <f t="shared" si="150"/>
        <v>2.5667986334391824E-2</v>
      </c>
    </row>
    <row r="226" spans="1:7" x14ac:dyDescent="0.2">
      <c r="A226" t="str">
        <f t="shared" si="146"/>
        <v>54 Textiles, printing and other skilled trades</v>
      </c>
      <c r="B226" s="11">
        <v>3.3324588381075384</v>
      </c>
      <c r="C226" s="11">
        <v>2.6941838419747315</v>
      </c>
      <c r="D226" s="11">
        <f t="shared" si="147"/>
        <v>-0.63827499613280692</v>
      </c>
      <c r="E226" s="11">
        <v>1.1958192074650524</v>
      </c>
      <c r="F226" s="11">
        <f t="shared" ref="F226" si="154">SUM(D226:E226)</f>
        <v>0.55754421133224552</v>
      </c>
      <c r="G226" s="200">
        <f t="shared" si="150"/>
        <v>2.0652458744683022E-2</v>
      </c>
    </row>
    <row r="227" spans="1:7" x14ac:dyDescent="0.2">
      <c r="A227" t="str">
        <f t="shared" si="146"/>
        <v>61 Caring personal service occupations</v>
      </c>
      <c r="B227" s="11">
        <v>11.292456483557032</v>
      </c>
      <c r="C227" s="11">
        <v>10.42403598213836</v>
      </c>
      <c r="D227" s="11">
        <f>C227-B227</f>
        <v>-0.86842050141867233</v>
      </c>
      <c r="E227" s="11">
        <v>5.6473672475338796</v>
      </c>
      <c r="F227" s="11">
        <f>SUM(D227:E227)</f>
        <v>4.7789467461152073</v>
      </c>
      <c r="G227" s="200">
        <f t="shared" si="150"/>
        <v>2.7404264605897843E-2</v>
      </c>
    </row>
    <row r="228" spans="1:7" x14ac:dyDescent="0.2">
      <c r="A228" t="str">
        <f t="shared" si="146"/>
        <v>62 Leisure, travel and related personal service occupations</v>
      </c>
      <c r="B228" s="11">
        <v>4.2320931100528831</v>
      </c>
      <c r="C228" s="11">
        <v>2.9913359864617903</v>
      </c>
      <c r="D228" s="11">
        <f t="shared" ref="D228:D234" si="155">C228-B228</f>
        <v>-1.2407571235910928</v>
      </c>
      <c r="E228" s="11">
        <v>1.702617040264645</v>
      </c>
      <c r="F228" s="11">
        <f t="shared" ref="F228:F229" si="156">SUM(D228:E228)</f>
        <v>0.4618599166735522</v>
      </c>
      <c r="G228" s="200">
        <f t="shared" si="150"/>
        <v>2.2797410768008453E-2</v>
      </c>
    </row>
    <row r="229" spans="1:7" x14ac:dyDescent="0.2">
      <c r="A229" t="str">
        <f t="shared" si="146"/>
        <v>63 Community and civil enforcement occupations</v>
      </c>
      <c r="B229" s="11">
        <v>0.21371191505701731</v>
      </c>
      <c r="C229" s="11">
        <v>0.15827345616265154</v>
      </c>
      <c r="D229" s="11">
        <f t="shared" si="155"/>
        <v>-5.5438458894365772E-2</v>
      </c>
      <c r="E229" s="11">
        <v>6.8529400371656599E-2</v>
      </c>
      <c r="F229" s="11">
        <f t="shared" si="156"/>
        <v>1.3090941477290827E-2</v>
      </c>
      <c r="G229" s="200">
        <f t="shared" si="150"/>
        <v>1.8715209134990918E-2</v>
      </c>
    </row>
    <row r="230" spans="1:7" x14ac:dyDescent="0.2">
      <c r="A230" t="str">
        <f t="shared" si="146"/>
        <v>71 Sales occupations</v>
      </c>
      <c r="B230" s="11">
        <v>12.066574443835306</v>
      </c>
      <c r="C230" s="11">
        <v>8.4860772254703569</v>
      </c>
      <c r="D230" s="11">
        <f t="shared" si="155"/>
        <v>-3.5804972183649486</v>
      </c>
      <c r="E230" s="11">
        <v>4.622648094626185</v>
      </c>
      <c r="F230" s="11">
        <f t="shared" ref="F230:F231" si="157">SUM(D230:E230)</f>
        <v>1.0421508762612364</v>
      </c>
      <c r="G230" s="200">
        <f t="shared" si="150"/>
        <v>2.1857038334076817E-2</v>
      </c>
    </row>
    <row r="231" spans="1:7" x14ac:dyDescent="0.2">
      <c r="A231" t="str">
        <f t="shared" si="146"/>
        <v>72 Customer service occupations</v>
      </c>
      <c r="B231" s="11">
        <v>3.3860282919955829</v>
      </c>
      <c r="C231" s="11">
        <v>4.4472047141168272</v>
      </c>
      <c r="D231" s="11">
        <f t="shared" si="155"/>
        <v>1.0611764221212443</v>
      </c>
      <c r="E231" s="11">
        <v>2.07495628956439</v>
      </c>
      <c r="F231" s="11">
        <f t="shared" si="157"/>
        <v>3.1361327116856343</v>
      </c>
      <c r="G231" s="200">
        <f t="shared" si="150"/>
        <v>3.2377881246009155E-2</v>
      </c>
    </row>
    <row r="232" spans="1:7" x14ac:dyDescent="0.2">
      <c r="A232" t="str">
        <f t="shared" si="146"/>
        <v>81 Process, plant and machine operatives</v>
      </c>
      <c r="B232" s="11">
        <v>4.6251013210545384</v>
      </c>
      <c r="C232" s="11">
        <v>6.2911353134415577</v>
      </c>
      <c r="D232" s="11">
        <f t="shared" si="155"/>
        <v>1.6660339923870193</v>
      </c>
      <c r="E232" s="11">
        <v>2.3674813127478589</v>
      </c>
      <c r="F232" s="11">
        <f t="shared" ref="F232:F233" si="158">SUM(D232:E232)</f>
        <v>4.0335153051348787</v>
      </c>
      <c r="G232" s="200">
        <f t="shared" si="150"/>
        <v>2.7939978891055484E-2</v>
      </c>
    </row>
    <row r="233" spans="1:7" x14ac:dyDescent="0.2">
      <c r="A233" t="str">
        <f t="shared" si="146"/>
        <v>82 Transport and mobile machine drivers and operatives</v>
      </c>
      <c r="B233" s="11">
        <v>7.8014136869210571</v>
      </c>
      <c r="C233" s="11">
        <v>8.8075758695047455</v>
      </c>
      <c r="D233" s="11">
        <f t="shared" si="155"/>
        <v>1.0061621825836884</v>
      </c>
      <c r="E233" s="11">
        <v>4.7135592015123624</v>
      </c>
      <c r="F233" s="11">
        <f t="shared" si="158"/>
        <v>5.7197213840960508</v>
      </c>
      <c r="G233" s="200">
        <f t="shared" si="150"/>
        <v>3.2009686636810031E-2</v>
      </c>
    </row>
    <row r="234" spans="1:7" x14ac:dyDescent="0.2">
      <c r="A234" t="str">
        <f t="shared" si="146"/>
        <v>91 Elementary trades and related occupations</v>
      </c>
      <c r="B234" s="11">
        <v>2.6482264015056987</v>
      </c>
      <c r="C234" s="11">
        <v>2.2799030691369007</v>
      </c>
      <c r="D234" s="11">
        <f t="shared" si="155"/>
        <v>-0.368323332368798</v>
      </c>
      <c r="E234" s="11">
        <v>0.8416693133040164</v>
      </c>
      <c r="F234" s="11">
        <f t="shared" ref="F234" si="159">SUM(D234:E234)</f>
        <v>0.4733459809352184</v>
      </c>
      <c r="G234" s="200">
        <f t="shared" si="150"/>
        <v>1.8569081825162481E-2</v>
      </c>
    </row>
    <row r="235" spans="1:7" x14ac:dyDescent="0.2">
      <c r="A235" t="str">
        <f t="shared" si="146"/>
        <v>92 Elementary administration and service occupations</v>
      </c>
      <c r="B235" s="11">
        <v>21.836294265648505</v>
      </c>
      <c r="C235" s="11">
        <v>21.134360148556873</v>
      </c>
      <c r="D235" s="11">
        <f t="shared" ref="D235" si="160">C235-B235</f>
        <v>-0.701934117091632</v>
      </c>
      <c r="E235" s="11">
        <v>10.67202626650044</v>
      </c>
      <c r="F235" s="11">
        <f t="shared" ref="F235" si="161">SUM(D235:E235)</f>
        <v>9.9700921494088082</v>
      </c>
      <c r="G235" s="200">
        <f t="shared" ref="G235:G236" si="162">IF(B235&gt;0,(1+(E235/B235))^(1/($C$6-$B$6))-1,0)</f>
        <v>2.6883178462348889E-2</v>
      </c>
    </row>
    <row r="236" spans="1:7" x14ac:dyDescent="0.2">
      <c r="A236" t="str">
        <f t="shared" si="146"/>
        <v>All occupations</v>
      </c>
      <c r="B236" s="11">
        <f>SUM(B210:B235)</f>
        <v>147.76614250950809</v>
      </c>
      <c r="C236" s="11">
        <f t="shared" ref="C236:F236" si="163">SUM(C210:C235)</f>
        <v>127.89097838967231</v>
      </c>
      <c r="D236" s="11">
        <f t="shared" si="163"/>
        <v>-19.875164119835798</v>
      </c>
      <c r="E236" s="11">
        <f t="shared" si="163"/>
        <v>63.492596936662316</v>
      </c>
      <c r="F236" s="11">
        <f t="shared" si="163"/>
        <v>43.617432816826515</v>
      </c>
      <c r="G236" s="200">
        <f t="shared" si="162"/>
        <v>2.4116389702633745E-2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6.660650959610166</v>
      </c>
      <c r="C239" s="11">
        <v>5.031351023526037</v>
      </c>
      <c r="D239" s="11">
        <f>C239-B239</f>
        <v>-1.6292999360841289</v>
      </c>
      <c r="E239" s="11">
        <v>2.5728728785263133</v>
      </c>
      <c r="F239" s="11">
        <f>SUM(D239:E239)</f>
        <v>0.94357294244218437</v>
      </c>
      <c r="G239" s="200">
        <f>IF(B239&gt;0,(1+(E239/B239))^(1/($C$6-$B$6))-1,0)</f>
        <v>2.201370568556249E-2</v>
      </c>
    </row>
    <row r="240" spans="1:7" x14ac:dyDescent="0.2">
      <c r="A240" t="str">
        <f t="shared" si="165"/>
        <v>12 Other managers and proprietors</v>
      </c>
      <c r="B240" s="11">
        <v>2.9770146120837269</v>
      </c>
      <c r="C240" s="11">
        <v>2.8633322492193081</v>
      </c>
      <c r="D240" s="11">
        <f t="shared" ref="D240:D255" si="166">C240-B240</f>
        <v>-0.1136823628644188</v>
      </c>
      <c r="E240" s="11">
        <v>1.4413795961300706</v>
      </c>
      <c r="F240" s="11">
        <f t="shared" ref="F240:F247" si="167">SUM(D240:E240)</f>
        <v>1.3276972332656518</v>
      </c>
      <c r="G240" s="200">
        <f t="shared" ref="G240:G242" si="168">IF(B240&gt;0,(1+(E240/B240))^(1/($C$6-$B$6))-1,0)</f>
        <v>2.6673217756080669E-2</v>
      </c>
    </row>
    <row r="241" spans="1:7" x14ac:dyDescent="0.2">
      <c r="A241" t="str">
        <f t="shared" si="165"/>
        <v>21 Science, research, engineering and technology professionals</v>
      </c>
      <c r="B241" s="11">
        <v>3.3170780702492988</v>
      </c>
      <c r="C241" s="11">
        <v>2.2952649903402631</v>
      </c>
      <c r="D241" s="11">
        <f t="shared" si="166"/>
        <v>-1.0218130799090357</v>
      </c>
      <c r="E241" s="11">
        <v>0.91153510749070654</v>
      </c>
      <c r="F241" s="11">
        <f t="shared" si="167"/>
        <v>-0.11027797241832915</v>
      </c>
      <c r="G241" s="200">
        <f t="shared" si="168"/>
        <v>1.6317688640336225E-2</v>
      </c>
    </row>
    <row r="242" spans="1:7" x14ac:dyDescent="0.2">
      <c r="A242" t="str">
        <f t="shared" si="165"/>
        <v>22 Health professionals</v>
      </c>
      <c r="B242" s="11">
        <v>1.2126932902958427</v>
      </c>
      <c r="C242" s="11">
        <v>0.81615539236325774</v>
      </c>
      <c r="D242" s="11">
        <f t="shared" si="166"/>
        <v>-0.39653789793258498</v>
      </c>
      <c r="E242" s="11">
        <v>0.46670490623658017</v>
      </c>
      <c r="F242" s="11">
        <f t="shared" si="167"/>
        <v>7.0167008303995193E-2</v>
      </c>
      <c r="G242" s="200">
        <f t="shared" si="168"/>
        <v>2.1943409363817112E-2</v>
      </c>
    </row>
    <row r="243" spans="1:7" x14ac:dyDescent="0.2">
      <c r="A243" t="str">
        <f t="shared" si="165"/>
        <v>23 Teaching and other educational professionals</v>
      </c>
      <c r="B243" s="11">
        <v>0.92006503891857883</v>
      </c>
      <c r="C243" s="11">
        <v>0.83851044832946509</v>
      </c>
      <c r="D243" s="11">
        <f t="shared" si="166"/>
        <v>-8.155459058911374E-2</v>
      </c>
      <c r="E243" s="11">
        <v>0.38715830969165449</v>
      </c>
      <c r="F243" s="11">
        <f t="shared" si="167"/>
        <v>0.30560371910254075</v>
      </c>
      <c r="G243" s="200">
        <f>IF(B243&gt;0,(1+(E243/B243))^(1/($C$6-$B$6))-1,0)</f>
        <v>2.3690684325656353E-2</v>
      </c>
    </row>
    <row r="244" spans="1:7" x14ac:dyDescent="0.2">
      <c r="A244" t="str">
        <f t="shared" si="165"/>
        <v>24 Business, media and public service professionals</v>
      </c>
      <c r="B244" s="11">
        <v>3.4137844248439495</v>
      </c>
      <c r="C244" s="11">
        <v>2.6250520759760678</v>
      </c>
      <c r="D244" s="11">
        <f t="shared" si="166"/>
        <v>-0.78873234886788168</v>
      </c>
      <c r="E244" s="11">
        <v>1.251993292308424</v>
      </c>
      <c r="F244" s="11">
        <f t="shared" si="167"/>
        <v>0.46326094344054236</v>
      </c>
      <c r="G244" s="200">
        <f t="shared" ref="G244:G263" si="169">IF(B244&gt;0,(1+(E244/B244))^(1/($C$6-$B$6))-1,0)</f>
        <v>2.1047305247966719E-2</v>
      </c>
    </row>
    <row r="245" spans="1:7" x14ac:dyDescent="0.2">
      <c r="A245" t="str">
        <f t="shared" si="165"/>
        <v>31 Science, engineering and technology associate professionals</v>
      </c>
      <c r="B245" s="11">
        <v>1.9572595835493369</v>
      </c>
      <c r="C245" s="11">
        <v>1.4598376935715003</v>
      </c>
      <c r="D245" s="11">
        <f t="shared" si="166"/>
        <v>-0.49742188997783665</v>
      </c>
      <c r="E245" s="11">
        <v>0.58868514801413929</v>
      </c>
      <c r="F245" s="11">
        <f t="shared" si="167"/>
        <v>9.1263258036302641E-2</v>
      </c>
      <c r="G245" s="200">
        <f>IF(B245&gt;0,(1+(E245/B245))^(1/($C$6-$B$6))-1,0)</f>
        <v>1.7684991103989134E-2</v>
      </c>
    </row>
    <row r="246" spans="1:7" x14ac:dyDescent="0.2">
      <c r="A246" t="str">
        <f t="shared" si="165"/>
        <v>32 Health and social care associate professionals</v>
      </c>
      <c r="B246" s="11">
        <v>0.55318143737199543</v>
      </c>
      <c r="C246" s="11">
        <v>0.31245786339126336</v>
      </c>
      <c r="D246" s="11">
        <f t="shared" si="166"/>
        <v>-0.24072357398073208</v>
      </c>
      <c r="E246" s="11">
        <v>0.19165580709292887</v>
      </c>
      <c r="F246" s="11">
        <f t="shared" si="167"/>
        <v>-4.9067766887803205E-2</v>
      </c>
      <c r="G246" s="200">
        <f t="shared" si="169"/>
        <v>2.0029939278151554E-2</v>
      </c>
    </row>
    <row r="247" spans="1:7" x14ac:dyDescent="0.2">
      <c r="A247" t="str">
        <f t="shared" si="165"/>
        <v>33 Protective service occupations</v>
      </c>
      <c r="B247" s="11">
        <v>0.89646926318381781</v>
      </c>
      <c r="C247" s="11">
        <v>0.8508776730331471</v>
      </c>
      <c r="D247" s="11">
        <f t="shared" si="166"/>
        <v>-4.5591590150670713E-2</v>
      </c>
      <c r="E247" s="11">
        <v>0.33084828229361196</v>
      </c>
      <c r="F247" s="11">
        <f t="shared" si="167"/>
        <v>0.28525669214294125</v>
      </c>
      <c r="G247" s="200">
        <f t="shared" si="169"/>
        <v>2.1162291634439168E-2</v>
      </c>
    </row>
    <row r="248" spans="1:7" x14ac:dyDescent="0.2">
      <c r="A248" t="str">
        <f t="shared" si="165"/>
        <v>34 Culture, media and sports occupations</v>
      </c>
      <c r="B248" s="11">
        <v>1.16310281649077</v>
      </c>
      <c r="C248" s="11">
        <v>0.60879853228481928</v>
      </c>
      <c r="D248" s="11">
        <f t="shared" si="166"/>
        <v>-0.55430428420595068</v>
      </c>
      <c r="E248" s="11">
        <v>0.31083550458939224</v>
      </c>
      <c r="F248" s="11">
        <f t="shared" ref="F248:F249" si="170">SUM(D248:E248)</f>
        <v>-0.24346877961655844</v>
      </c>
      <c r="G248" s="200">
        <f t="shared" si="169"/>
        <v>1.591509541612246E-2</v>
      </c>
    </row>
    <row r="249" spans="1:7" x14ac:dyDescent="0.2">
      <c r="A249" t="str">
        <f t="shared" si="165"/>
        <v>35 Business and public service associate professionals</v>
      </c>
      <c r="B249" s="11">
        <v>5.0221049875534245</v>
      </c>
      <c r="C249" s="11">
        <v>3.316555926825504</v>
      </c>
      <c r="D249" s="11">
        <f t="shared" si="166"/>
        <v>-1.7055490607279205</v>
      </c>
      <c r="E249" s="11">
        <v>1.5050405949382637</v>
      </c>
      <c r="F249" s="11">
        <f t="shared" si="170"/>
        <v>-0.20050846578965675</v>
      </c>
      <c r="G249" s="200">
        <f t="shared" si="169"/>
        <v>1.7628279765703025E-2</v>
      </c>
    </row>
    <row r="250" spans="1:7" x14ac:dyDescent="0.2">
      <c r="A250" t="str">
        <f t="shared" si="165"/>
        <v>41 Administrative occupations</v>
      </c>
      <c r="B250" s="11">
        <v>7.4416902681447255</v>
      </c>
      <c r="C250" s="11">
        <v>2.4250188749841781</v>
      </c>
      <c r="D250" s="11">
        <f t="shared" si="166"/>
        <v>-5.0166713931605473</v>
      </c>
      <c r="E250" s="11">
        <v>1.7521378122638334</v>
      </c>
      <c r="F250" s="11">
        <f t="shared" ref="F250:F253" si="171">SUM(D250:E250)</f>
        <v>-3.264533580896714</v>
      </c>
      <c r="G250" s="200">
        <f t="shared" si="169"/>
        <v>1.4195437651823406E-2</v>
      </c>
    </row>
    <row r="251" spans="1:7" x14ac:dyDescent="0.2">
      <c r="A251" t="str">
        <f t="shared" si="165"/>
        <v>42 Secretarial and related occupations</v>
      </c>
      <c r="B251" s="11">
        <v>3.3647015216948519</v>
      </c>
      <c r="C251" s="11">
        <v>0.47360637716799758</v>
      </c>
      <c r="D251" s="11">
        <f t="shared" si="166"/>
        <v>-2.8910951445268545</v>
      </c>
      <c r="E251" s="11">
        <v>0.68973989157642124</v>
      </c>
      <c r="F251" s="11">
        <f t="shared" si="171"/>
        <v>-2.2013552529504334</v>
      </c>
      <c r="G251" s="200">
        <f t="shared" si="169"/>
        <v>1.2509171076670711E-2</v>
      </c>
    </row>
    <row r="252" spans="1:7" x14ac:dyDescent="0.2">
      <c r="A252" t="str">
        <f t="shared" si="165"/>
        <v>51 Skilled agricultural and related trades</v>
      </c>
      <c r="B252" s="11">
        <v>1.138433330455628</v>
      </c>
      <c r="C252" s="11">
        <v>1.5746033910333299</v>
      </c>
      <c r="D252" s="11">
        <f t="shared" si="166"/>
        <v>0.43617006057770191</v>
      </c>
      <c r="E252" s="11">
        <v>0.60121491893308976</v>
      </c>
      <c r="F252" s="11">
        <f t="shared" si="171"/>
        <v>1.0373849795107917</v>
      </c>
      <c r="G252" s="200">
        <f t="shared" si="169"/>
        <v>2.8672009744909355E-2</v>
      </c>
    </row>
    <row r="253" spans="1:7" x14ac:dyDescent="0.2">
      <c r="A253" t="str">
        <f t="shared" si="165"/>
        <v>52 Skilled metal, electrical and electronic trades</v>
      </c>
      <c r="B253" s="11">
        <v>2.8655429544424025</v>
      </c>
      <c r="C253" s="11">
        <v>1.6830649415136418</v>
      </c>
      <c r="D253" s="11">
        <f t="shared" si="166"/>
        <v>-1.1824780129287606</v>
      </c>
      <c r="E253" s="11">
        <v>0.92616631322692433</v>
      </c>
      <c r="F253" s="11">
        <f t="shared" si="171"/>
        <v>-0.25631169970183632</v>
      </c>
      <c r="G253" s="200">
        <f t="shared" si="169"/>
        <v>1.8845989981189248E-2</v>
      </c>
    </row>
    <row r="254" spans="1:7" x14ac:dyDescent="0.2">
      <c r="A254" t="str">
        <f t="shared" si="165"/>
        <v>53 Skilled construction and building trades</v>
      </c>
      <c r="B254" s="11">
        <v>3.2868887187171794</v>
      </c>
      <c r="C254" s="11">
        <v>3.1390973308185726</v>
      </c>
      <c r="D254" s="11">
        <f t="shared" si="166"/>
        <v>-0.1477913878986068</v>
      </c>
      <c r="E254" s="11">
        <v>1.3722960184507476</v>
      </c>
      <c r="F254" s="11">
        <f t="shared" ref="F254" si="172">SUM(D254:E254)</f>
        <v>1.2245046305521408</v>
      </c>
      <c r="G254" s="200">
        <f t="shared" si="169"/>
        <v>2.3532558243783086E-2</v>
      </c>
    </row>
    <row r="255" spans="1:7" x14ac:dyDescent="0.2">
      <c r="A255" t="str">
        <f t="shared" si="165"/>
        <v>54 Textiles, printing and other skilled trades</v>
      </c>
      <c r="B255" s="11">
        <v>2.7844637144766025</v>
      </c>
      <c r="C255" s="11">
        <v>2.210402961560483</v>
      </c>
      <c r="D255" s="11">
        <f t="shared" si="166"/>
        <v>-0.57406075291611947</v>
      </c>
      <c r="E255" s="11">
        <v>0.95379152420364299</v>
      </c>
      <c r="F255" s="11">
        <f t="shared" ref="F255" si="173">SUM(D255:E255)</f>
        <v>0.37973077128752353</v>
      </c>
      <c r="G255" s="200">
        <f t="shared" si="169"/>
        <v>1.9831665387632036E-2</v>
      </c>
    </row>
    <row r="256" spans="1:7" x14ac:dyDescent="0.2">
      <c r="A256" t="str">
        <f t="shared" si="165"/>
        <v>61 Caring personal service occupations</v>
      </c>
      <c r="B256" s="11">
        <v>2.2660677666513616</v>
      </c>
      <c r="C256" s="11">
        <v>1.3443702746198065</v>
      </c>
      <c r="D256" s="11">
        <f>C256-B256</f>
        <v>-0.92169749203155504</v>
      </c>
      <c r="E256" s="11">
        <v>0.53554846924773603</v>
      </c>
      <c r="F256" s="11">
        <f>SUM(D256:E256)</f>
        <v>-0.38614902278381902</v>
      </c>
      <c r="G256" s="200">
        <f t="shared" si="169"/>
        <v>1.4243851174239541E-2</v>
      </c>
    </row>
    <row r="257" spans="1:7" x14ac:dyDescent="0.2">
      <c r="A257" t="str">
        <f t="shared" si="165"/>
        <v>62 Leisure, travel and related personal service occupations</v>
      </c>
      <c r="B257" s="11">
        <v>2.9127834707726672</v>
      </c>
      <c r="C257" s="11">
        <v>2.1761919858594423</v>
      </c>
      <c r="D257" s="11">
        <f t="shared" ref="D257:D263" si="174">C257-B257</f>
        <v>-0.7365914849132249</v>
      </c>
      <c r="E257" s="11">
        <v>1.116750667126114</v>
      </c>
      <c r="F257" s="11">
        <f t="shared" ref="F257:F258" si="175">SUM(D257:E257)</f>
        <v>0.38015918221288914</v>
      </c>
      <c r="G257" s="200">
        <f t="shared" si="169"/>
        <v>2.1871866323730282E-2</v>
      </c>
    </row>
    <row r="258" spans="1:7" x14ac:dyDescent="0.2">
      <c r="A258" t="str">
        <f t="shared" si="165"/>
        <v>63 Community and civil enforcement occupations</v>
      </c>
      <c r="B258" s="11">
        <v>0.20113016495370939</v>
      </c>
      <c r="C258" s="11">
        <v>0.1388217196944386</v>
      </c>
      <c r="D258" s="11">
        <f t="shared" si="174"/>
        <v>-6.2308445259270789E-2</v>
      </c>
      <c r="E258" s="11">
        <v>5.9721865804560473E-2</v>
      </c>
      <c r="F258" s="11">
        <f t="shared" si="175"/>
        <v>-2.5865794547103166E-3</v>
      </c>
      <c r="G258" s="200">
        <f t="shared" si="169"/>
        <v>1.7484497099865548E-2</v>
      </c>
    </row>
    <row r="259" spans="1:7" x14ac:dyDescent="0.2">
      <c r="A259" t="str">
        <f t="shared" si="165"/>
        <v>71 Sales occupations</v>
      </c>
      <c r="B259" s="11">
        <v>8.2451147204072495</v>
      </c>
      <c r="C259" s="11">
        <v>2.9790439947220828</v>
      </c>
      <c r="D259" s="11">
        <f t="shared" si="174"/>
        <v>-5.2660707256851662</v>
      </c>
      <c r="E259" s="11">
        <v>1.9795948494483089</v>
      </c>
      <c r="F259" s="11">
        <f t="shared" ref="F259:F260" si="176">SUM(D259:E259)</f>
        <v>-3.2864758762368576</v>
      </c>
      <c r="G259" s="200">
        <f t="shared" si="169"/>
        <v>1.4449156122961382E-2</v>
      </c>
    </row>
    <row r="260" spans="1:7" x14ac:dyDescent="0.2">
      <c r="A260" t="str">
        <f t="shared" si="165"/>
        <v>72 Customer service occupations</v>
      </c>
      <c r="B260" s="11">
        <v>1.5863797657586436</v>
      </c>
      <c r="C260" s="11">
        <v>1.648021201748413</v>
      </c>
      <c r="D260" s="11">
        <f t="shared" si="174"/>
        <v>6.1641435989769455E-2</v>
      </c>
      <c r="E260" s="11">
        <v>0.57072420048315919</v>
      </c>
      <c r="F260" s="11">
        <f t="shared" si="176"/>
        <v>0.63236563647292865</v>
      </c>
      <c r="G260" s="200">
        <f t="shared" si="169"/>
        <v>2.0698776928140372E-2</v>
      </c>
    </row>
    <row r="261" spans="1:7" x14ac:dyDescent="0.2">
      <c r="A261" t="str">
        <f t="shared" si="165"/>
        <v>81 Process, plant and machine operatives</v>
      </c>
      <c r="B261" s="11">
        <v>3.5198959961924809</v>
      </c>
      <c r="C261" s="11">
        <v>1.9111961946878504</v>
      </c>
      <c r="D261" s="11">
        <f t="shared" si="174"/>
        <v>-1.6086998015046305</v>
      </c>
      <c r="E261" s="11">
        <v>1.1955448507189743</v>
      </c>
      <c r="F261" s="11">
        <f t="shared" ref="F261:F262" si="177">SUM(D261:E261)</f>
        <v>-0.41315495078565623</v>
      </c>
      <c r="G261" s="200">
        <f t="shared" si="169"/>
        <v>1.9685314527169595E-2</v>
      </c>
    </row>
    <row r="262" spans="1:7" x14ac:dyDescent="0.2">
      <c r="A262" t="str">
        <f t="shared" si="165"/>
        <v>82 Transport and mobile machine drivers and operatives</v>
      </c>
      <c r="B262" s="11">
        <v>6.0698248507391686</v>
      </c>
      <c r="C262" s="11">
        <v>5.1530724555233007</v>
      </c>
      <c r="D262" s="11">
        <f t="shared" si="174"/>
        <v>-0.91675239521586782</v>
      </c>
      <c r="E262" s="11">
        <v>2.7118940802314948</v>
      </c>
      <c r="F262" s="11">
        <f t="shared" si="177"/>
        <v>1.795141685015627</v>
      </c>
      <c r="G262" s="200">
        <f t="shared" si="169"/>
        <v>2.4928473068406731E-2</v>
      </c>
    </row>
    <row r="263" spans="1:7" x14ac:dyDescent="0.2">
      <c r="A263" t="str">
        <f t="shared" si="165"/>
        <v>91 Elementary trades and related occupations</v>
      </c>
      <c r="B263" s="11">
        <v>3.1503814533619829</v>
      </c>
      <c r="C263" s="11">
        <v>2.1501287066505599</v>
      </c>
      <c r="D263" s="11">
        <f t="shared" si="174"/>
        <v>-1.0002527467114231</v>
      </c>
      <c r="E263" s="11">
        <v>0.92234367358185465</v>
      </c>
      <c r="F263" s="11">
        <f t="shared" ref="F263" si="178">SUM(D263:E263)</f>
        <v>-7.7909073129568407E-2</v>
      </c>
      <c r="G263" s="200">
        <f t="shared" si="169"/>
        <v>1.7266627388900613E-2</v>
      </c>
    </row>
    <row r="264" spans="1:7" x14ac:dyDescent="0.2">
      <c r="A264" t="str">
        <f t="shared" si="165"/>
        <v>92 Elementary administration and service occupations</v>
      </c>
      <c r="B264" s="11">
        <v>21.921768654544803</v>
      </c>
      <c r="C264" s="11">
        <v>18.23491032611112</v>
      </c>
      <c r="D264" s="11">
        <f t="shared" ref="D264" si="179">C264-B264</f>
        <v>-3.6868583284336829</v>
      </c>
      <c r="E264" s="11">
        <v>8.7231756320909035</v>
      </c>
      <c r="F264" s="11">
        <f>SUM(D264:E264)</f>
        <v>5.0363173036572206</v>
      </c>
      <c r="G264" s="200">
        <f t="shared" ref="G264:G265" si="180">IF(B264&gt;0,(1+(E264/B264))^(1/($C$6-$B$6))-1,0)</f>
        <v>2.258374067577229E-2</v>
      </c>
    </row>
    <row r="265" spans="1:7" x14ac:dyDescent="0.2">
      <c r="A265" t="str">
        <f t="shared" si="165"/>
        <v>All occupations</v>
      </c>
      <c r="B265" s="11">
        <f>SUM(B239:B264)</f>
        <v>98.848471835464366</v>
      </c>
      <c r="C265" s="11">
        <f t="shared" ref="C265:F265" si="181">SUM(C239:C264)</f>
        <v>68.259744605555852</v>
      </c>
      <c r="D265" s="11">
        <f t="shared" si="181"/>
        <v>-30.588727229908518</v>
      </c>
      <c r="E265" s="11">
        <f t="shared" si="181"/>
        <v>34.069354194699848</v>
      </c>
      <c r="F265" s="11">
        <f t="shared" si="181"/>
        <v>3.4806269647913375</v>
      </c>
      <c r="G265" s="200">
        <f t="shared" si="180"/>
        <v>1.9939045830231095E-2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1.084580752312436</v>
      </c>
      <c r="C268" s="11">
        <v>0.77156021611888004</v>
      </c>
      <c r="D268" s="11">
        <f>C268-B268</f>
        <v>-0.31302053619355596</v>
      </c>
      <c r="E268" s="11">
        <v>0.25608385917982679</v>
      </c>
      <c r="F268" s="11">
        <f>SUM(D268:E268)</f>
        <v>-5.6936677013729176E-2</v>
      </c>
      <c r="G268" s="200">
        <f>IF(B268&gt;0,(1+(E268/B268))^(1/($C$6-$B$6))-1,0)</f>
        <v>1.4231785196732183E-2</v>
      </c>
    </row>
    <row r="269" spans="1:7" x14ac:dyDescent="0.2">
      <c r="A269" t="str">
        <f t="shared" si="183"/>
        <v>12 Other managers and proprietors</v>
      </c>
      <c r="B269" s="11">
        <v>0.86196240871459595</v>
      </c>
      <c r="C269" s="11">
        <v>0.92376741054603273</v>
      </c>
      <c r="D269" s="11">
        <f t="shared" ref="D269:D284" si="184">C269-B269</f>
        <v>6.1805001831436779E-2</v>
      </c>
      <c r="E269" s="11">
        <v>0.33332131023759948</v>
      </c>
      <c r="F269" s="11">
        <f t="shared" ref="F269:F276" si="185">SUM(D269:E269)</f>
        <v>0.39512631206903626</v>
      </c>
      <c r="G269" s="200">
        <f t="shared" ref="G269:G271" si="186">IF(B269&gt;0,(1+(E269/B269))^(1/($C$6-$B$6))-1,0)</f>
        <v>2.203439570584198E-2</v>
      </c>
    </row>
    <row r="270" spans="1:7" x14ac:dyDescent="0.2">
      <c r="A270" t="str">
        <f t="shared" si="183"/>
        <v>21 Science, research, engineering and technology professionals</v>
      </c>
      <c r="B270" s="11">
        <v>0.64689241466804659</v>
      </c>
      <c r="C270" s="11">
        <v>0.67302787722885082</v>
      </c>
      <c r="D270" s="11">
        <f t="shared" si="184"/>
        <v>2.6135462560804235E-2</v>
      </c>
      <c r="E270" s="11">
        <v>0.19188470931421503</v>
      </c>
      <c r="F270" s="11">
        <f t="shared" si="185"/>
        <v>0.21802017187501926</v>
      </c>
      <c r="G270" s="200">
        <f t="shared" si="186"/>
        <v>1.746848878458418E-2</v>
      </c>
    </row>
    <row r="271" spans="1:7" x14ac:dyDescent="0.2">
      <c r="A271" t="str">
        <f t="shared" si="183"/>
        <v>22 Health professionals</v>
      </c>
      <c r="B271" s="11">
        <v>0.16965876669907612</v>
      </c>
      <c r="C271" s="11">
        <v>0.22513196191025001</v>
      </c>
      <c r="D271" s="11">
        <f t="shared" si="184"/>
        <v>5.5473195211173887E-2</v>
      </c>
      <c r="E271" s="11">
        <v>7.2724849969934988E-2</v>
      </c>
      <c r="F271" s="11">
        <f t="shared" si="185"/>
        <v>0.12819804518110889</v>
      </c>
      <c r="G271" s="200">
        <f t="shared" si="186"/>
        <v>2.4067217535250096E-2</v>
      </c>
    </row>
    <row r="272" spans="1:7" x14ac:dyDescent="0.2">
      <c r="A272" t="str">
        <f t="shared" si="183"/>
        <v>23 Teaching and other educational professionals</v>
      </c>
      <c r="B272" s="11">
        <v>0.14398615658431452</v>
      </c>
      <c r="C272" s="11">
        <v>0.12282543279266357</v>
      </c>
      <c r="D272" s="11">
        <f t="shared" si="184"/>
        <v>-2.1160723791650946E-2</v>
      </c>
      <c r="E272" s="11">
        <v>4.8722461942869083E-2</v>
      </c>
      <c r="F272" s="11">
        <f t="shared" si="185"/>
        <v>2.7561738151218138E-2</v>
      </c>
      <c r="G272" s="200">
        <f>IF(B272&gt;0,(1+(E272/B272))^(1/($C$6-$B$6))-1,0)</f>
        <v>1.9620816135072383E-2</v>
      </c>
    </row>
    <row r="273" spans="1:7" x14ac:dyDescent="0.2">
      <c r="A273" t="str">
        <f t="shared" si="183"/>
        <v>24 Business, media and public service professionals</v>
      </c>
      <c r="B273" s="11">
        <v>0.66896005416090631</v>
      </c>
      <c r="C273" s="11">
        <v>0.67119059487104071</v>
      </c>
      <c r="D273" s="11">
        <f t="shared" si="184"/>
        <v>2.2305407101343988E-3</v>
      </c>
      <c r="E273" s="11">
        <v>0.22047734483024142</v>
      </c>
      <c r="F273" s="11">
        <f t="shared" si="185"/>
        <v>0.22270788554037582</v>
      </c>
      <c r="G273" s="200">
        <f t="shared" ref="G273" si="187">IF(B273&gt;0,(1+(E273/B273))^(1/($C$6-$B$6))-1,0)</f>
        <v>1.9172460961015325E-2</v>
      </c>
    </row>
    <row r="274" spans="1:7" x14ac:dyDescent="0.2">
      <c r="A274" t="str">
        <f t="shared" si="183"/>
        <v>31 Science, engineering and technology associate professionals</v>
      </c>
      <c r="B274" s="11">
        <v>0.34283059459159815</v>
      </c>
      <c r="C274" s="11">
        <v>0.45447779626138246</v>
      </c>
      <c r="D274" s="11">
        <f t="shared" si="184"/>
        <v>0.11164720166978431</v>
      </c>
      <c r="E274" s="11">
        <v>0.13370637179151951</v>
      </c>
      <c r="F274" s="11">
        <f t="shared" si="185"/>
        <v>0.24535357346130382</v>
      </c>
      <c r="G274" s="200">
        <f>IF(B274&gt;0,(1+(E274/B274))^(1/($C$6-$B$6))-1,0)</f>
        <v>2.2196685143063721E-2</v>
      </c>
    </row>
    <row r="275" spans="1:7" x14ac:dyDescent="0.2">
      <c r="A275" t="str">
        <f t="shared" si="183"/>
        <v>32 Health and social care associate professionals</v>
      </c>
      <c r="B275" s="11">
        <v>9.3271883018095761E-2</v>
      </c>
      <c r="C275" s="11">
        <v>0.10595488759078497</v>
      </c>
      <c r="D275" s="11">
        <f t="shared" si="184"/>
        <v>1.2683004572689213E-2</v>
      </c>
      <c r="E275" s="11">
        <v>3.8179478719226001E-2</v>
      </c>
      <c r="F275" s="11">
        <f t="shared" si="185"/>
        <v>5.0862483291915214E-2</v>
      </c>
      <c r="G275" s="200">
        <f t="shared" ref="G275:G292" si="188">IF(B275&gt;0,(1+(E275/B275))^(1/($C$6-$B$6))-1,0)</f>
        <v>2.3138176018230761E-2</v>
      </c>
    </row>
    <row r="276" spans="1:7" x14ac:dyDescent="0.2">
      <c r="A276" t="str">
        <f t="shared" si="183"/>
        <v>33 Protective service occupations</v>
      </c>
      <c r="B276" s="11">
        <v>0.10627582444533783</v>
      </c>
      <c r="C276" s="11">
        <v>8.2313374389966776E-2</v>
      </c>
      <c r="D276" s="11">
        <f t="shared" si="184"/>
        <v>-2.3962450055371051E-2</v>
      </c>
      <c r="E276" s="11">
        <v>1.9261900044133959E-2</v>
      </c>
      <c r="F276" s="11">
        <f t="shared" si="185"/>
        <v>-4.7005500112370924E-3</v>
      </c>
      <c r="G276" s="200">
        <f t="shared" si="188"/>
        <v>1.1166449541413659E-2</v>
      </c>
    </row>
    <row r="277" spans="1:7" x14ac:dyDescent="0.2">
      <c r="A277" t="str">
        <f t="shared" si="183"/>
        <v>34 Culture, media and sports occupations</v>
      </c>
      <c r="B277" s="11">
        <v>0.3837472453682309</v>
      </c>
      <c r="C277" s="11">
        <v>0.23712099656514524</v>
      </c>
      <c r="D277" s="11">
        <f t="shared" si="184"/>
        <v>-0.14662624880308567</v>
      </c>
      <c r="E277" s="11">
        <v>9.656132013352188E-2</v>
      </c>
      <c r="F277" s="11">
        <f t="shared" ref="F277:F278" si="189">SUM(D277:E277)</f>
        <v>-5.0064928669563788E-2</v>
      </c>
      <c r="G277" s="200">
        <f t="shared" si="188"/>
        <v>1.5075480512001027E-2</v>
      </c>
    </row>
    <row r="278" spans="1:7" x14ac:dyDescent="0.2">
      <c r="A278" t="str">
        <f t="shared" si="183"/>
        <v>35 Business and public service associate professionals</v>
      </c>
      <c r="B278" s="11">
        <v>0.83726488835018398</v>
      </c>
      <c r="C278" s="11">
        <v>0.75118768005056757</v>
      </c>
      <c r="D278" s="11">
        <f t="shared" si="184"/>
        <v>-8.6077208299616403E-2</v>
      </c>
      <c r="E278" s="11">
        <v>0.22173242801090232</v>
      </c>
      <c r="F278" s="11">
        <f t="shared" si="189"/>
        <v>0.13565521971128591</v>
      </c>
      <c r="G278" s="200">
        <f t="shared" si="188"/>
        <v>1.5785787482167413E-2</v>
      </c>
    </row>
    <row r="279" spans="1:7" x14ac:dyDescent="0.2">
      <c r="A279" t="str">
        <f t="shared" si="183"/>
        <v>41 Administrative occupations</v>
      </c>
      <c r="B279" s="11">
        <v>1.7286384044849779</v>
      </c>
      <c r="C279" s="11">
        <v>1.1932906799682828</v>
      </c>
      <c r="D279" s="11">
        <f t="shared" si="184"/>
        <v>-0.5353477245166951</v>
      </c>
      <c r="E279" s="11">
        <v>0.39703424269164167</v>
      </c>
      <c r="F279" s="11">
        <f t="shared" ref="F279:F282" si="190">SUM(D279:E279)</f>
        <v>-0.13831348182505343</v>
      </c>
      <c r="G279" s="200">
        <f t="shared" si="188"/>
        <v>1.3879048195841515E-2</v>
      </c>
    </row>
    <row r="280" spans="1:7" x14ac:dyDescent="0.2">
      <c r="A280" t="str">
        <f t="shared" si="183"/>
        <v>42 Secretarial and related occupations</v>
      </c>
      <c r="B280" s="11">
        <v>0.82899541672630117</v>
      </c>
      <c r="C280" s="11">
        <v>1.0549479567270643</v>
      </c>
      <c r="D280" s="11">
        <f t="shared" si="184"/>
        <v>0.22595254000076315</v>
      </c>
      <c r="E280" s="11">
        <v>0.34766706881874332</v>
      </c>
      <c r="F280" s="11">
        <f t="shared" si="190"/>
        <v>0.57361960881950647</v>
      </c>
      <c r="G280" s="200">
        <f t="shared" si="188"/>
        <v>2.3622881257178818E-2</v>
      </c>
    </row>
    <row r="281" spans="1:7" x14ac:dyDescent="0.2">
      <c r="A281" t="str">
        <f t="shared" si="183"/>
        <v>51 Skilled agricultural and related trades</v>
      </c>
      <c r="B281" s="11">
        <v>0.48352646258063253</v>
      </c>
      <c r="C281" s="11">
        <v>0.32217806003443955</v>
      </c>
      <c r="D281" s="11">
        <f t="shared" si="184"/>
        <v>-0.16134840254619298</v>
      </c>
      <c r="E281" s="11">
        <v>0.15074274272644356</v>
      </c>
      <c r="F281" s="11">
        <f t="shared" si="190"/>
        <v>-1.0605659819749425E-2</v>
      </c>
      <c r="G281" s="200">
        <f t="shared" si="188"/>
        <v>1.8255798643280086E-2</v>
      </c>
    </row>
    <row r="282" spans="1:7" x14ac:dyDescent="0.2">
      <c r="A282" t="str">
        <f t="shared" si="183"/>
        <v>52 Skilled metal, electrical and electronic trades</v>
      </c>
      <c r="B282" s="11">
        <v>0.85793979118524388</v>
      </c>
      <c r="C282" s="11">
        <v>0.70067868092967156</v>
      </c>
      <c r="D282" s="11">
        <f t="shared" si="184"/>
        <v>-0.15726111025557232</v>
      </c>
      <c r="E282" s="11">
        <v>0.27194895253162821</v>
      </c>
      <c r="F282" s="11">
        <f t="shared" si="190"/>
        <v>0.11468784227605588</v>
      </c>
      <c r="G282" s="200">
        <f t="shared" si="188"/>
        <v>1.8525542678742735E-2</v>
      </c>
    </row>
    <row r="283" spans="1:7" x14ac:dyDescent="0.2">
      <c r="A283" t="str">
        <f t="shared" si="183"/>
        <v>53 Skilled construction and building trades</v>
      </c>
      <c r="B283" s="11">
        <v>1.2389379207071065</v>
      </c>
      <c r="C283" s="11">
        <v>0.20951630536498195</v>
      </c>
      <c r="D283" s="11">
        <f t="shared" si="184"/>
        <v>-1.0294216153421245</v>
      </c>
      <c r="E283" s="11">
        <v>0.18320022896881569</v>
      </c>
      <c r="F283" s="11">
        <f t="shared" ref="F283" si="191">SUM(D283:E283)</f>
        <v>-0.84622138637330879</v>
      </c>
      <c r="G283" s="200">
        <f t="shared" si="188"/>
        <v>9.2361915379919335E-3</v>
      </c>
    </row>
    <row r="284" spans="1:7" x14ac:dyDescent="0.2">
      <c r="A284" t="str">
        <f t="shared" si="183"/>
        <v>54 Textiles, printing and other skilled trades</v>
      </c>
      <c r="B284" s="11">
        <v>0.91662106098391249</v>
      </c>
      <c r="C284" s="11">
        <v>0.48382627954568391</v>
      </c>
      <c r="D284" s="11">
        <f t="shared" si="184"/>
        <v>-0.43279478143822858</v>
      </c>
      <c r="E284" s="11">
        <v>0.17108137085883207</v>
      </c>
      <c r="F284" s="11">
        <f t="shared" ref="F284" si="192">SUM(D284:E284)</f>
        <v>-0.26171341057939651</v>
      </c>
      <c r="G284" s="200">
        <f t="shared" si="188"/>
        <v>1.14739087868998E-2</v>
      </c>
    </row>
    <row r="285" spans="1:7" x14ac:dyDescent="0.2">
      <c r="A285" t="str">
        <f t="shared" si="183"/>
        <v>61 Caring personal service occupations</v>
      </c>
      <c r="B285" s="11">
        <v>0.40004911671131604</v>
      </c>
      <c r="C285" s="11">
        <v>0.36308314710619993</v>
      </c>
      <c r="D285" s="11">
        <f>C285-B285</f>
        <v>-3.6965969605116111E-2</v>
      </c>
      <c r="E285" s="11">
        <v>0.10486147943766463</v>
      </c>
      <c r="F285" s="11">
        <f>SUM(D285:E285)</f>
        <v>6.7895509832548523E-2</v>
      </c>
      <c r="G285" s="200">
        <f t="shared" si="188"/>
        <v>1.5640657461943652E-2</v>
      </c>
    </row>
    <row r="286" spans="1:7" x14ac:dyDescent="0.2">
      <c r="A286" t="str">
        <f t="shared" si="183"/>
        <v>62 Leisure, travel and related personal service occupations</v>
      </c>
      <c r="B286" s="11">
        <v>0.73065855462240858</v>
      </c>
      <c r="C286" s="11">
        <v>0.45538382978882819</v>
      </c>
      <c r="D286" s="11">
        <f t="shared" ref="D286:D292" si="193">C286-B286</f>
        <v>-0.2752747248335804</v>
      </c>
      <c r="E286" s="11">
        <v>0.16840183172466375</v>
      </c>
      <c r="F286" s="11">
        <f t="shared" ref="F286:F287" si="194">SUM(D286:E286)</f>
        <v>-0.10687289310891665</v>
      </c>
      <c r="G286" s="200">
        <f t="shared" si="188"/>
        <v>1.3922963814640976E-2</v>
      </c>
    </row>
    <row r="287" spans="1:7" x14ac:dyDescent="0.2">
      <c r="A287" t="str">
        <f t="shared" si="183"/>
        <v>63 Community and civil enforcement occupations</v>
      </c>
      <c r="B287" s="11">
        <v>4.0998088024905309E-2</v>
      </c>
      <c r="C287" s="11">
        <v>1.3638964971690152E-2</v>
      </c>
      <c r="D287" s="11">
        <f t="shared" si="193"/>
        <v>-2.7359123053215157E-2</v>
      </c>
      <c r="E287" s="11">
        <v>4.7366280741111691E-3</v>
      </c>
      <c r="F287" s="11">
        <f t="shared" si="194"/>
        <v>-2.2622494979103989E-2</v>
      </c>
      <c r="G287" s="200">
        <f t="shared" si="188"/>
        <v>7.3154433699342825E-3</v>
      </c>
    </row>
    <row r="288" spans="1:7" x14ac:dyDescent="0.2">
      <c r="A288" t="str">
        <f t="shared" si="183"/>
        <v>71 Sales occupations</v>
      </c>
      <c r="B288" s="11">
        <v>2.4761387548143357</v>
      </c>
      <c r="C288" s="11">
        <v>1.0756940028738105</v>
      </c>
      <c r="D288" s="11">
        <f t="shared" si="193"/>
        <v>-1.4004447519405252</v>
      </c>
      <c r="E288" s="11">
        <v>0.39419453612042177</v>
      </c>
      <c r="F288" s="11">
        <f t="shared" ref="F288:F289" si="195">SUM(D288:E288)</f>
        <v>-1.0062502158201034</v>
      </c>
      <c r="G288" s="200">
        <f t="shared" si="188"/>
        <v>9.89717351993602E-3</v>
      </c>
    </row>
    <row r="289" spans="1:7" x14ac:dyDescent="0.2">
      <c r="A289" t="str">
        <f t="shared" si="183"/>
        <v>72 Customer service occupations</v>
      </c>
      <c r="B289" s="11">
        <v>0.46357137773698104</v>
      </c>
      <c r="C289" s="11">
        <v>0.70318981629240818</v>
      </c>
      <c r="D289" s="11">
        <f t="shared" si="193"/>
        <v>0.23961843855542714</v>
      </c>
      <c r="E289" s="11">
        <v>0.19658533175740489</v>
      </c>
      <c r="F289" s="11">
        <f t="shared" si="195"/>
        <v>0.43620377031283203</v>
      </c>
      <c r="G289" s="200">
        <f t="shared" si="188"/>
        <v>2.3847706739187791E-2</v>
      </c>
    </row>
    <row r="290" spans="1:7" x14ac:dyDescent="0.2">
      <c r="A290" t="str">
        <f t="shared" si="183"/>
        <v>81 Process, plant and machine operatives</v>
      </c>
      <c r="B290" s="11">
        <v>0.97306519105946254</v>
      </c>
      <c r="C290" s="11">
        <v>0.26028019349155945</v>
      </c>
      <c r="D290" s="11">
        <f t="shared" si="193"/>
        <v>-0.71278499756790303</v>
      </c>
      <c r="E290" s="11">
        <v>0.12183806468339665</v>
      </c>
      <c r="F290" s="11">
        <f t="shared" ref="F290:F291" si="196">SUM(D290:E290)</f>
        <v>-0.59094693288450639</v>
      </c>
      <c r="G290" s="200">
        <f t="shared" si="188"/>
        <v>7.8956883302427894E-3</v>
      </c>
    </row>
    <row r="291" spans="1:7" x14ac:dyDescent="0.2">
      <c r="A291" t="str">
        <f t="shared" si="183"/>
        <v>82 Transport and mobile machine drivers and operatives</v>
      </c>
      <c r="B291" s="11">
        <v>2.4161921373941704</v>
      </c>
      <c r="C291" s="11">
        <v>1.3001921520326318</v>
      </c>
      <c r="D291" s="11">
        <f t="shared" si="193"/>
        <v>-1.1159999853615385</v>
      </c>
      <c r="E291" s="11">
        <v>0.70614052820434015</v>
      </c>
      <c r="F291" s="11">
        <f t="shared" si="196"/>
        <v>-0.4098594571571984</v>
      </c>
      <c r="G291" s="200">
        <f t="shared" si="188"/>
        <v>1.7239417211908803E-2</v>
      </c>
    </row>
    <row r="292" spans="1:7" x14ac:dyDescent="0.2">
      <c r="A292" t="str">
        <f t="shared" si="183"/>
        <v>91 Elementary trades and related occupations</v>
      </c>
      <c r="B292" s="11">
        <v>1.1388569696303243</v>
      </c>
      <c r="C292" s="11">
        <v>0.46853620626609521</v>
      </c>
      <c r="D292" s="11">
        <f t="shared" si="193"/>
        <v>-0.67032076336422919</v>
      </c>
      <c r="E292" s="11">
        <v>0.19831939261053039</v>
      </c>
      <c r="F292" s="11">
        <f t="shared" ref="F292" si="197">SUM(D292:E292)</f>
        <v>-0.4720013707536988</v>
      </c>
      <c r="G292" s="200">
        <f t="shared" si="188"/>
        <v>1.0759814705151971E-2</v>
      </c>
    </row>
    <row r="293" spans="1:7" x14ac:dyDescent="0.2">
      <c r="A293" t="str">
        <f t="shared" si="183"/>
        <v>92 Elementary administration and service occupations</v>
      </c>
      <c r="B293" s="11">
        <v>6.772197527899861</v>
      </c>
      <c r="C293" s="11">
        <v>2.0817495165017847</v>
      </c>
      <c r="D293" s="11">
        <f t="shared" ref="D293" si="198">C293-B293</f>
        <v>-4.6904480113980762</v>
      </c>
      <c r="E293" s="11">
        <v>1.0598002750426077</v>
      </c>
      <c r="F293" s="11">
        <f t="shared" ref="F293" si="199">SUM(D293:E293)</f>
        <v>-3.6306477363554688</v>
      </c>
      <c r="G293" s="200">
        <f t="shared" ref="G293:G294" si="200">IF(B293&gt;0,(1+(E293/B293))^(1/($C$6-$B$6))-1,0)</f>
        <v>9.7399268255284888E-3</v>
      </c>
    </row>
    <row r="294" spans="1:7" x14ac:dyDescent="0.2">
      <c r="A294" s="24" t="str">
        <f t="shared" si="183"/>
        <v>All occupations</v>
      </c>
      <c r="B294" s="34">
        <f>SUM(B268:B293)</f>
        <v>26.805817763474764</v>
      </c>
      <c r="C294" s="34">
        <f t="shared" ref="C294:F294" si="201">SUM(C268:C293)</f>
        <v>15.704744020220694</v>
      </c>
      <c r="D294" s="34">
        <f t="shared" si="201"/>
        <v>-11.101073743254066</v>
      </c>
      <c r="E294" s="34">
        <f t="shared" si="201"/>
        <v>6.1092087084252364</v>
      </c>
      <c r="F294" s="34">
        <f t="shared" si="201"/>
        <v>-4.9918650348288285</v>
      </c>
      <c r="G294" s="234">
        <f t="shared" si="200"/>
        <v>1.3781456729680786E-2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Hertfordshire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-1.958083407634561</v>
      </c>
      <c r="Q7" s="11">
        <f>'Occ T1'!J16</f>
        <v>37.625004432379725</v>
      </c>
    </row>
    <row r="8" spans="1:17" x14ac:dyDescent="0.2">
      <c r="O8" t="str">
        <f>name!E11</f>
        <v>Process, plant and machine operatives</v>
      </c>
      <c r="P8" s="11">
        <f>'Occ T1'!H15</f>
        <v>7.351067581794311</v>
      </c>
      <c r="Q8" s="11">
        <f>'Occ T1'!J15</f>
        <v>27.926449033132521</v>
      </c>
    </row>
    <row r="9" spans="1:17" x14ac:dyDescent="0.2">
      <c r="O9" t="str">
        <f>name!E10</f>
        <v>Sales and customer service occupations</v>
      </c>
      <c r="P9" s="11">
        <f>'Occ T1'!H14</f>
        <v>0.46168901231395409</v>
      </c>
      <c r="Q9" s="11">
        <f>'Occ T1'!J14</f>
        <v>27.280938644027273</v>
      </c>
    </row>
    <row r="10" spans="1:17" x14ac:dyDescent="0.2">
      <c r="O10" t="str">
        <f>name!E9</f>
        <v>Caring, leisure and other service occupations</v>
      </c>
      <c r="P10" s="11">
        <f>'Occ T1'!H13</f>
        <v>10.127250510473516</v>
      </c>
      <c r="Q10" s="11">
        <f>'Occ T1'!J13</f>
        <v>48.062075437954427</v>
      </c>
    </row>
    <row r="11" spans="1:17" x14ac:dyDescent="0.2">
      <c r="O11" t="str">
        <f>name!E8</f>
        <v>Skilled trades occupations</v>
      </c>
      <c r="P11" s="11">
        <f>'Occ T1'!H12</f>
        <v>2.8171817708174203</v>
      </c>
      <c r="Q11" s="11">
        <f>'Occ T1'!J12</f>
        <v>29.733217514784702</v>
      </c>
    </row>
    <row r="12" spans="1:17" x14ac:dyDescent="0.2">
      <c r="O12" t="str">
        <f>name!E7</f>
        <v>Administrative and secretarial occupations</v>
      </c>
      <c r="P12" s="11">
        <f>'Occ T1'!H11</f>
        <v>-10.725480070859774</v>
      </c>
      <c r="Q12" s="11">
        <f>'Occ T1'!J11</f>
        <v>25.089582695889014</v>
      </c>
    </row>
    <row r="13" spans="1:17" x14ac:dyDescent="0.2">
      <c r="O13" t="str">
        <f>name!E6</f>
        <v>Associate professional occupations</v>
      </c>
      <c r="P13" s="11">
        <f>'Occ T1'!H10</f>
        <v>7.1016826643995898</v>
      </c>
      <c r="Q13" s="11">
        <f>'Occ T1'!J10</f>
        <v>53.504607651863658</v>
      </c>
    </row>
    <row r="14" spans="1:17" x14ac:dyDescent="0.2">
      <c r="O14" t="str">
        <f>name!E5</f>
        <v>Professional occupations</v>
      </c>
      <c r="P14" s="11">
        <f>'Occ T1'!H9</f>
        <v>34.766716833920299</v>
      </c>
      <c r="Q14" s="11">
        <f>'Occ T1'!J9</f>
        <v>118.38997832211761</v>
      </c>
    </row>
    <row r="15" spans="1:17" x14ac:dyDescent="0.2">
      <c r="O15" t="str">
        <f>name!E4</f>
        <v>Managers, directors and senior officials</v>
      </c>
      <c r="P15" s="11">
        <f>'Occ T1'!H8</f>
        <v>15.041975104775247</v>
      </c>
      <c r="Q15" s="11">
        <f>'Occ T1'!J8</f>
        <v>64.866022266916886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Hertfordshire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3.2510905148638116</v>
      </c>
      <c r="Q37" s="11">
        <f>'Occ T2'!J8</f>
        <v>34.260849218045465</v>
      </c>
    </row>
    <row r="38" spans="1:17" x14ac:dyDescent="0.2">
      <c r="O38" s="10" t="str">
        <f>name!D5</f>
        <v>12 Other managers and proprietors</v>
      </c>
      <c r="P38" s="11">
        <f>'Occ T2'!H9</f>
        <v>11.790884589911428</v>
      </c>
      <c r="Q38" s="11">
        <f>'Occ T2'!J9</f>
        <v>30.605173048871407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10.745525323989106</v>
      </c>
      <c r="Q39" s="11">
        <f>'Occ T2'!J10</f>
        <v>33.658406710627361</v>
      </c>
    </row>
    <row r="40" spans="1:17" x14ac:dyDescent="0.2">
      <c r="O40" s="10" t="str">
        <f>name!D7</f>
        <v>22 Health professionals</v>
      </c>
      <c r="P40" s="11">
        <f>'Occ T2'!H11</f>
        <v>4.6475270497651309</v>
      </c>
      <c r="Q40" s="11">
        <f>'Occ T2'!J11</f>
        <v>18.815306463471167</v>
      </c>
    </row>
    <row r="41" spans="1:17" x14ac:dyDescent="0.2">
      <c r="O41" s="10" t="str">
        <f>name!D8</f>
        <v>23 Teaching and other educational professionals</v>
      </c>
      <c r="P41" s="11">
        <f>'Occ T2'!H12</f>
        <v>4.1833166581103924</v>
      </c>
      <c r="Q41" s="11">
        <f>'Occ T2'!J12</f>
        <v>21.183925274801283</v>
      </c>
    </row>
    <row r="42" spans="1:17" x14ac:dyDescent="0.2">
      <c r="O42" s="10" t="str">
        <f>name!D9</f>
        <v>24 Business, media and public service professionals</v>
      </c>
      <c r="P42" s="11">
        <f>'Occ T2'!H13</f>
        <v>15.190347802055662</v>
      </c>
      <c r="Q42" s="11">
        <f>'Occ T2'!J13</f>
        <v>44.732339873217796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-0.26916429869644887</v>
      </c>
      <c r="Q43" s="11">
        <f>'Occ T2'!J14</f>
        <v>6.0838063985963684</v>
      </c>
    </row>
    <row r="44" spans="1:17" x14ac:dyDescent="0.2">
      <c r="O44" s="10" t="str">
        <f>name!D11</f>
        <v>32 Health and social care associate professionals</v>
      </c>
      <c r="P44" s="11">
        <f>'Occ T2'!H15</f>
        <v>1.2588407870416489</v>
      </c>
      <c r="Q44" s="11">
        <f>'Occ T2'!J15</f>
        <v>7.6775094682220946</v>
      </c>
    </row>
    <row r="45" spans="1:17" x14ac:dyDescent="0.2">
      <c r="O45" s="10" t="str">
        <f>name!D12</f>
        <v>33 Protective service occupations</v>
      </c>
      <c r="P45" s="11">
        <f>'Occ T2'!H16</f>
        <v>3.2344215885949072</v>
      </c>
      <c r="Q45" s="11">
        <f>'Occ T2'!J16</f>
        <v>6.2296555537366762</v>
      </c>
    </row>
    <row r="46" spans="1:17" x14ac:dyDescent="0.2">
      <c r="O46" s="10" t="str">
        <f>name!D13</f>
        <v>34 Culture, media and sports occupations</v>
      </c>
      <c r="P46" s="11">
        <f>'Occ T2'!H17</f>
        <v>1.2312089674502893</v>
      </c>
      <c r="Q46" s="11">
        <f>'Occ T2'!J17</f>
        <v>9.6398819449888524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1.6463756200091879</v>
      </c>
      <c r="Q47" s="11">
        <f>'Occ T2'!J18</f>
        <v>23.873754286319659</v>
      </c>
    </row>
    <row r="48" spans="1:17" x14ac:dyDescent="0.2">
      <c r="O48" s="10" t="str">
        <f>name!D15</f>
        <v>41 Administrative occupations</v>
      </c>
      <c r="P48" s="11">
        <f>'Occ T2'!H19</f>
        <v>-7.0720576877031576</v>
      </c>
      <c r="Q48" s="11">
        <f>'Occ T2'!J19</f>
        <v>20.829411687071296</v>
      </c>
    </row>
    <row r="49" spans="15:17" x14ac:dyDescent="0.2">
      <c r="O49" s="10" t="str">
        <f>name!D16</f>
        <v>42 Secretarial and related occupations</v>
      </c>
      <c r="P49" s="11">
        <f>'Occ T2'!H20</f>
        <v>-3.6534223831566219</v>
      </c>
      <c r="Q49" s="11">
        <f>'Occ T2'!J20</f>
        <v>4.2601710088177143</v>
      </c>
    </row>
    <row r="50" spans="15:17" x14ac:dyDescent="0.2">
      <c r="O50" s="10" t="str">
        <f>name!D17</f>
        <v>51 Skilled agricultural and related trades</v>
      </c>
      <c r="P50" s="11">
        <f>'Occ T2'!H21</f>
        <v>1.5767938479819392</v>
      </c>
      <c r="Q50" s="11">
        <f>'Occ T2'!J21</f>
        <v>4.9410637130132162</v>
      </c>
    </row>
    <row r="51" spans="15:17" x14ac:dyDescent="0.2">
      <c r="O51" s="10" t="str">
        <f>name!D18</f>
        <v>52 Skilled metal, electrical and electronic trades</v>
      </c>
      <c r="P51" s="11">
        <f>'Occ T2'!H22</f>
        <v>0.34504602244833649</v>
      </c>
      <c r="Q51" s="11">
        <f>'Occ T2'!J22</f>
        <v>9.3003002449092342</v>
      </c>
    </row>
    <row r="52" spans="15:17" x14ac:dyDescent="0.2">
      <c r="O52" s="10" t="str">
        <f>name!D19</f>
        <v>53 Skilled construction and building trades</v>
      </c>
      <c r="P52" s="11">
        <f>'Occ T2'!H23</f>
        <v>3.8794788310568151E-2</v>
      </c>
      <c r="Q52" s="11">
        <f>'Occ T2'!J23</f>
        <v>8.7284793578576139</v>
      </c>
    </row>
    <row r="53" spans="15:17" x14ac:dyDescent="0.2">
      <c r="O53" s="10" t="str">
        <f>name!D20</f>
        <v>54 Textiles, printing and other skilled trades</v>
      </c>
      <c r="P53" s="11">
        <f>'Occ T2'!H24</f>
        <v>0.85654711207657463</v>
      </c>
      <c r="Q53" s="11">
        <f>'Occ T2'!J24</f>
        <v>6.7633741990046357</v>
      </c>
    </row>
    <row r="54" spans="15:17" x14ac:dyDescent="0.2">
      <c r="O54" s="10" t="str">
        <f>name!D21</f>
        <v>61 Caring personal service occupations</v>
      </c>
      <c r="P54" s="11">
        <f>'Occ T2'!H25</f>
        <v>9.3432272885604633</v>
      </c>
      <c r="Q54" s="11">
        <f>'Occ T2'!J25</f>
        <v>37.995478193704528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0.890285365196263</v>
      </c>
      <c r="Q55" s="11">
        <f>'Occ T2'!J26</f>
        <v>9.8668839639528034</v>
      </c>
    </row>
    <row r="56" spans="15:17" x14ac:dyDescent="0.2">
      <c r="O56" s="10" t="str">
        <f>name!D23</f>
        <v>63 Community and civil enforcement occupations</v>
      </c>
      <c r="P56" s="11">
        <f>'Occ T2'!H27</f>
        <v>-0.10626214328320716</v>
      </c>
      <c r="Q56" s="11">
        <f>'Occ T2'!J27</f>
        <v>0.19971328029709856</v>
      </c>
    </row>
    <row r="57" spans="15:17" x14ac:dyDescent="0.2">
      <c r="O57" s="10" t="str">
        <f>name!D24</f>
        <v>71 Sales occupations</v>
      </c>
      <c r="P57" s="11">
        <f>'Occ T2'!H28</f>
        <v>-5.5700668779556324</v>
      </c>
      <c r="Q57" s="11">
        <f>'Occ T2'!J28</f>
        <v>13.692458434116581</v>
      </c>
    </row>
    <row r="58" spans="15:17" x14ac:dyDescent="0.2">
      <c r="O58" s="10" t="str">
        <f>name!D25</f>
        <v>72 Customer service occupations</v>
      </c>
      <c r="P58" s="11">
        <f>'Occ T2'!H29</f>
        <v>6.0317558902695882</v>
      </c>
      <c r="Q58" s="11">
        <f>'Occ T2'!J29</f>
        <v>13.588480209910694</v>
      </c>
    </row>
    <row r="59" spans="15:17" x14ac:dyDescent="0.2">
      <c r="O59" s="10" t="str">
        <f>name!D26</f>
        <v>81 Process, plant and machine operatives</v>
      </c>
      <c r="P59" s="11">
        <f>'Occ T2'!H30</f>
        <v>3.8989458275416204</v>
      </c>
      <c r="Q59" s="11">
        <f>'Occ T2'!J30</f>
        <v>10.566421992213755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3.4521217542526905</v>
      </c>
      <c r="Q60" s="11">
        <f>'Occ T2'!J31</f>
        <v>17.360027040918766</v>
      </c>
    </row>
    <row r="61" spans="15:17" x14ac:dyDescent="0.2">
      <c r="O61" s="10" t="str">
        <f>name!D28</f>
        <v>91 Elementary trades and related occupations</v>
      </c>
      <c r="P61" s="11">
        <f>'Occ T2'!H32</f>
        <v>-0.89456661124447123</v>
      </c>
      <c r="Q61" s="11">
        <f>'Occ T2'!J32</f>
        <v>2.4069942124031307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-1.0635167963900898</v>
      </c>
      <c r="Q62" s="11">
        <f>'Occ T2'!J33</f>
        <v>35.218010219976591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64.98399999999981</v>
      </c>
      <c r="Q64" s="11">
        <f>'Occ T2'!J35</f>
        <v>432.47787599906576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Hertfordshire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729.60500000000002</v>
      </c>
      <c r="C8" s="305">
        <f>SUM(C9:C17)</f>
        <v>755.73199999999997</v>
      </c>
      <c r="D8" s="305">
        <f>SUM(D9:D17)</f>
        <v>794.58899999999949</v>
      </c>
      <c r="E8" s="304"/>
      <c r="F8" s="305">
        <f>SUM(F9:F17)</f>
        <v>10.638103886361316</v>
      </c>
      <c r="G8" s="305">
        <f>SUM(G9:G17)</f>
        <v>13.538998163520596</v>
      </c>
      <c r="H8" s="305">
        <f>SUM(H9:H17)</f>
        <v>17.490438738846617</v>
      </c>
      <c r="I8" s="304"/>
      <c r="J8" s="305">
        <f>SUM(J9:J17)</f>
        <v>72.264627238430606</v>
      </c>
      <c r="K8" s="305">
        <f>SUM(K9:K17)</f>
        <v>92.856645861000871</v>
      </c>
      <c r="L8" s="305">
        <f>SUM(L9:L17)</f>
        <v>121.69680506793901</v>
      </c>
      <c r="M8" s="304"/>
      <c r="N8" s="305">
        <f>SUM(N9:N17)</f>
        <v>155.24004085563192</v>
      </c>
      <c r="O8" s="305">
        <f>SUM(O9:O17)</f>
        <v>161.7560687062323</v>
      </c>
      <c r="P8" s="305">
        <f>SUM(P9:P17)</f>
        <v>192.65750177673303</v>
      </c>
      <c r="Q8" s="306"/>
      <c r="R8" s="305">
        <f>SUM(R9:R17)</f>
        <v>39.958694823502363</v>
      </c>
      <c r="S8" s="305">
        <f>SUM(S9:S17)</f>
        <v>39.518697614408168</v>
      </c>
      <c r="T8" s="305">
        <f>SUM(T9:T17)</f>
        <v>46.780302569940027</v>
      </c>
      <c r="U8" s="306"/>
      <c r="V8" s="305">
        <f>SUM(V9:V17)</f>
        <v>42.247177621797945</v>
      </c>
      <c r="W8" s="305">
        <f>SUM(W9:W17)</f>
        <v>43.132887494848617</v>
      </c>
      <c r="X8" s="305">
        <f>SUM(X9:X17)</f>
        <v>51.388419745887759</v>
      </c>
      <c r="Y8" s="306"/>
      <c r="Z8" s="305">
        <f>SUM(Z9:Z17)</f>
        <v>135.8359234658287</v>
      </c>
      <c r="AA8" s="305">
        <f>SUM(AA9:AA17)</f>
        <v>145.95644037478567</v>
      </c>
      <c r="AB8" s="305">
        <f>SUM(AB9:AB17)</f>
        <v>152.72006508520437</v>
      </c>
      <c r="AC8" s="306"/>
      <c r="AD8" s="305">
        <f>SUM(AD9:AD17)</f>
        <v>147.76614250950811</v>
      </c>
      <c r="AE8" s="305">
        <f>SUM(AE9:AE17)</f>
        <v>144.1005069642784</v>
      </c>
      <c r="AF8" s="305">
        <f>SUM(AF9:AF17)</f>
        <v>127.89097838967227</v>
      </c>
      <c r="AG8" s="306"/>
      <c r="AH8" s="305">
        <f>SUM(AH9:AH17)</f>
        <v>98.848471835464352</v>
      </c>
      <c r="AI8" s="305">
        <f>SUM(AI9:AI17)</f>
        <v>92.536177544407295</v>
      </c>
      <c r="AJ8" s="305">
        <f>SUM(AJ9:AJ17)</f>
        <v>68.259744605555852</v>
      </c>
      <c r="AK8" s="306"/>
      <c r="AL8" s="305">
        <f>SUM(AL9:AL17)</f>
        <v>26.805817763474757</v>
      </c>
      <c r="AM8" s="305">
        <f>SUM(AM9:AM17)</f>
        <v>22.335577276518137</v>
      </c>
      <c r="AN8" s="305">
        <f>SUM(AN9:AN17)</f>
        <v>15.704744020220696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86.929423428243453</v>
      </c>
      <c r="C9" s="304">
        <f t="shared" ref="B9:D17" si="0">SUM(C21,C33,C51,C63,C75,C93)</f>
        <v>90.104909911919592</v>
      </c>
      <c r="D9" s="304">
        <f t="shared" si="0"/>
        <v>101.97139853301867</v>
      </c>
      <c r="E9" s="304"/>
      <c r="F9" s="304">
        <f t="shared" ref="F9:H17" si="1">SUM(F21,F33,F51,F63,F75,F93)</f>
        <v>1.2150052027537035</v>
      </c>
      <c r="G9" s="304">
        <f t="shared" si="1"/>
        <v>1.5575299669694092</v>
      </c>
      <c r="H9" s="304">
        <f t="shared" si="1"/>
        <v>2.0959836764626529</v>
      </c>
      <c r="I9" s="304"/>
      <c r="J9" s="304">
        <f t="shared" ref="J9:L17" si="2">SUM(J21,J33,J51,J63,J75,J93)</f>
        <v>9.2028861441566789</v>
      </c>
      <c r="K9" s="304">
        <f t="shared" si="2"/>
        <v>11.739747136002167</v>
      </c>
      <c r="L9" s="304">
        <f t="shared" si="2"/>
        <v>16.108819307846158</v>
      </c>
      <c r="M9" s="304"/>
      <c r="N9" s="304">
        <f t="shared" ref="N9:P17" si="3">SUM(N21,N33,N51,N63,N75,N93)</f>
        <v>23.262184349894362</v>
      </c>
      <c r="O9" s="304">
        <f t="shared" si="3"/>
        <v>24.076021254934155</v>
      </c>
      <c r="P9" s="304">
        <f t="shared" si="3"/>
        <v>29.6546291401181</v>
      </c>
      <c r="Q9" s="306"/>
      <c r="R9" s="304">
        <f t="shared" ref="R9:T9" si="4">SUM(R21,R33,R51,R63,R75,R93)</f>
        <v>4.7473230610702499</v>
      </c>
      <c r="S9" s="304">
        <f t="shared" si="4"/>
        <v>4.796427847475357</v>
      </c>
      <c r="T9" s="304">
        <f t="shared" si="4"/>
        <v>5.8192854879908387</v>
      </c>
      <c r="U9" s="306"/>
      <c r="V9" s="304">
        <f t="shared" ref="V9:X9" si="5">SUM(V21,V33,V51,V63,V75,V93)</f>
        <v>7.0184376646047486</v>
      </c>
      <c r="W9" s="304">
        <f t="shared" si="5"/>
        <v>7.0988417973055649</v>
      </c>
      <c r="X9" s="304">
        <f t="shared" si="5"/>
        <v>8.5853579436802026</v>
      </c>
      <c r="Y9" s="306"/>
      <c r="Z9" s="304">
        <f t="shared" ref="Z9:AB9" si="6">SUM(Z21,Z33,Z51,Z63,Z75,Z93)</f>
        <v>15.480459621635152</v>
      </c>
      <c r="AA9" s="304">
        <f t="shared" si="6"/>
        <v>15.985596146284315</v>
      </c>
      <c r="AB9" s="304">
        <f t="shared" si="6"/>
        <v>17.79710890499182</v>
      </c>
      <c r="AC9" s="306"/>
      <c r="AD9" s="304">
        <f>SUM(AD21,AD33,AD51,AD63,AD75,AD93)</f>
        <v>14.418918651407633</v>
      </c>
      <c r="AE9" s="304">
        <f t="shared" ref="AE9:AF9" si="7">SUM(AE21,AE33,AE51,AE63,AE75,AE93)</f>
        <v>13.621009368045703</v>
      </c>
      <c r="AF9" s="304">
        <f t="shared" si="7"/>
        <v>12.320203172518653</v>
      </c>
      <c r="AG9" s="306"/>
      <c r="AH9" s="304">
        <f t="shared" ref="AH9:AJ9" si="8">SUM(AH21,AH33,AH51,AH63,AH75,AH93)</f>
        <v>9.6376655716938906</v>
      </c>
      <c r="AI9" s="304">
        <f t="shared" si="8"/>
        <v>9.2944462116124331</v>
      </c>
      <c r="AJ9" s="304">
        <f t="shared" si="8"/>
        <v>7.8946832727453407</v>
      </c>
      <c r="AK9" s="306"/>
      <c r="AL9" s="304">
        <f t="shared" ref="AL9:AN9" si="9">SUM(AL21,AL33,AL51,AL63,AL75,AL93)</f>
        <v>1.9465431610270323</v>
      </c>
      <c r="AM9" s="304">
        <f t="shared" si="9"/>
        <v>1.9352901832904803</v>
      </c>
      <c r="AN9" s="304">
        <f t="shared" si="9"/>
        <v>1.6953276266649129</v>
      </c>
    </row>
    <row r="10" spans="1:40" x14ac:dyDescent="0.2">
      <c r="A10" s="13" t="str">
        <f>name!E5</f>
        <v>Professional occupations</v>
      </c>
      <c r="B10" s="304">
        <f t="shared" si="0"/>
        <v>164.64996222506113</v>
      </c>
      <c r="C10" s="304">
        <f t="shared" si="0"/>
        <v>178.54280804506553</v>
      </c>
      <c r="D10" s="304">
        <f t="shared" si="0"/>
        <v>199.41667905898137</v>
      </c>
      <c r="E10" s="304"/>
      <c r="F10" s="304">
        <f t="shared" si="1"/>
        <v>7.3847684021110274</v>
      </c>
      <c r="G10" s="304">
        <f t="shared" si="1"/>
        <v>9.2788348699639158</v>
      </c>
      <c r="H10" s="304">
        <f t="shared" si="1"/>
        <v>11.559677651327977</v>
      </c>
      <c r="I10" s="304"/>
      <c r="J10" s="304">
        <f t="shared" si="2"/>
        <v>39.615242980039866</v>
      </c>
      <c r="K10" s="304">
        <f t="shared" si="2"/>
        <v>50.36118991596954</v>
      </c>
      <c r="L10" s="304">
        <f t="shared" si="2"/>
        <v>63.447103637021982</v>
      </c>
      <c r="M10" s="304"/>
      <c r="N10" s="304">
        <f t="shared" si="3"/>
        <v>59.176893852775606</v>
      </c>
      <c r="O10" s="304">
        <f t="shared" si="3"/>
        <v>60.286483840813432</v>
      </c>
      <c r="P10" s="304">
        <f t="shared" si="3"/>
        <v>66.564761619476315</v>
      </c>
      <c r="Q10" s="306"/>
      <c r="R10" s="304">
        <f t="shared" ref="R10:T10" si="10">SUM(R22,R34,R52,R64,R76,R94)</f>
        <v>7.3670515304214828</v>
      </c>
      <c r="S10" s="304">
        <f t="shared" si="10"/>
        <v>5.9816392431379999</v>
      </c>
      <c r="T10" s="304">
        <f t="shared" si="10"/>
        <v>5.8775025442629847</v>
      </c>
      <c r="U10" s="306"/>
      <c r="V10" s="304">
        <f t="shared" ref="V10:X10" si="11">SUM(V22,V34,V52,V64,V76,V94)</f>
        <v>8.9166635430349093</v>
      </c>
      <c r="W10" s="304">
        <f t="shared" si="11"/>
        <v>8.763234352060941</v>
      </c>
      <c r="X10" s="304">
        <f t="shared" si="11"/>
        <v>9.812734069756786</v>
      </c>
      <c r="Y10" s="306"/>
      <c r="Z10" s="304">
        <f t="shared" ref="Z10:AB10" si="12">SUM(Z22,Z34,Z52,Z64,Z76,Z94)</f>
        <v>17.15291873285711</v>
      </c>
      <c r="AA10" s="304">
        <f t="shared" si="12"/>
        <v>18.952606702973405</v>
      </c>
      <c r="AB10" s="304">
        <f t="shared" si="12"/>
        <v>20.699788315947821</v>
      </c>
      <c r="AC10" s="306"/>
      <c r="AD10" s="304">
        <f t="shared" ref="AD10:AF10" si="13">SUM(AD22,AD34,AD52,AD64,AD76,AD94)</f>
        <v>14.543304967401145</v>
      </c>
      <c r="AE10" s="304">
        <f t="shared" si="13"/>
        <v>14.273003453606943</v>
      </c>
      <c r="AF10" s="304">
        <f t="shared" si="13"/>
        <v>13.187952447375643</v>
      </c>
      <c r="AG10" s="306"/>
      <c r="AH10" s="304">
        <f t="shared" ref="AH10:AJ10" si="14">SUM(AH22,AH34,AH52,AH64,AH76,AH94)</f>
        <v>8.8636208243076702</v>
      </c>
      <c r="AI10" s="304">
        <f t="shared" si="14"/>
        <v>8.8292711659474978</v>
      </c>
      <c r="AJ10" s="304">
        <f t="shared" si="14"/>
        <v>6.574982907009054</v>
      </c>
      <c r="AK10" s="306"/>
      <c r="AL10" s="304">
        <f t="shared" ref="AL10:AN10" si="15">SUM(AL22,AL34,AL52,AL64,AL76,AL94)</f>
        <v>1.6294973921123432</v>
      </c>
      <c r="AM10" s="304">
        <f t="shared" si="15"/>
        <v>1.8165445005918475</v>
      </c>
      <c r="AN10" s="304">
        <f t="shared" si="15"/>
        <v>1.6921758668028051</v>
      </c>
    </row>
    <row r="11" spans="1:40" x14ac:dyDescent="0.2">
      <c r="A11" s="13" t="str">
        <f>name!E6</f>
        <v>Associate professional occupations</v>
      </c>
      <c r="B11" s="304">
        <f>SUM(B23,B35,B53,B65,B77,B95)</f>
        <v>100.00663333144895</v>
      </c>
      <c r="C11" s="304">
        <f t="shared" si="0"/>
        <v>98.163060597242591</v>
      </c>
      <c r="D11" s="304">
        <f>SUM(D23,D35,D53,D65,D77,D95)</f>
        <v>107.10831599584851</v>
      </c>
      <c r="E11" s="304"/>
      <c r="F11" s="304">
        <f t="shared" si="1"/>
        <v>1.2840732414170437</v>
      </c>
      <c r="G11" s="304">
        <f t="shared" si="1"/>
        <v>1.6272038682026562</v>
      </c>
      <c r="H11" s="304">
        <f t="shared" si="1"/>
        <v>2.2607221143326539</v>
      </c>
      <c r="I11" s="304"/>
      <c r="J11" s="304">
        <f t="shared" si="2"/>
        <v>12.153495887093374</v>
      </c>
      <c r="K11" s="304">
        <f t="shared" si="2"/>
        <v>14.94650185591143</v>
      </c>
      <c r="L11" s="304">
        <f t="shared" si="2"/>
        <v>19.978368592034595</v>
      </c>
      <c r="M11" s="304"/>
      <c r="N11" s="304">
        <f t="shared" si="3"/>
        <v>30.176006285142766</v>
      </c>
      <c r="O11" s="304">
        <f t="shared" si="3"/>
        <v>29.62009490733017</v>
      </c>
      <c r="P11" s="304">
        <f t="shared" si="3"/>
        <v>34.764702271690084</v>
      </c>
      <c r="Q11" s="306"/>
      <c r="R11" s="304">
        <f t="shared" ref="R11:T11" si="16">SUM(R23,R35,R53,R65,R77,R95)</f>
        <v>7.2037207395375047</v>
      </c>
      <c r="S11" s="304">
        <f t="shared" si="16"/>
        <v>6.7593195296560173</v>
      </c>
      <c r="T11" s="304">
        <f t="shared" si="16"/>
        <v>7.8538083987814247</v>
      </c>
      <c r="U11" s="306"/>
      <c r="V11" s="304">
        <f t="shared" ref="V11:X11" si="17">SUM(V23,V35,V53,V65,V77,V95)</f>
        <v>6.8607919071560133</v>
      </c>
      <c r="W11" s="304">
        <f t="shared" si="17"/>
        <v>6.2851755066215942</v>
      </c>
      <c r="X11" s="304">
        <f t="shared" si="17"/>
        <v>6.9165078309148882</v>
      </c>
      <c r="Y11" s="306"/>
      <c r="Z11" s="304">
        <f t="shared" ref="Z11:AB11" si="18">SUM(Z23,Z35,Z53,Z65,Z77,Z95)</f>
        <v>16.427231317031591</v>
      </c>
      <c r="AA11" s="304">
        <f t="shared" si="18"/>
        <v>15.925730445820351</v>
      </c>
      <c r="AB11" s="304">
        <f t="shared" si="18"/>
        <v>15.918647520876947</v>
      </c>
      <c r="AC11" s="306"/>
      <c r="AD11" s="304">
        <f t="shared" ref="AD11:AF11" si="19">SUM(AD23,AD35,AD53,AD65,AD77,AD95)</f>
        <v>14.545805430147869</v>
      </c>
      <c r="AE11" s="304">
        <f t="shared" si="19"/>
        <v>12.943922494940566</v>
      </c>
      <c r="AF11" s="304">
        <f t="shared" si="19"/>
        <v>11.235976843253843</v>
      </c>
      <c r="AG11" s="306"/>
      <c r="AH11" s="304">
        <f t="shared" ref="AH11:AJ11" si="20">SUM(AH23,AH35,AH53,AH65,AH77,AH95)</f>
        <v>9.5921180881493449</v>
      </c>
      <c r="AI11" s="304">
        <f t="shared" si="20"/>
        <v>8.4833631300476018</v>
      </c>
      <c r="AJ11" s="304">
        <f t="shared" si="20"/>
        <v>6.5485276891062334</v>
      </c>
      <c r="AK11" s="306"/>
      <c r="AL11" s="304">
        <f t="shared" ref="AL11:AN11" si="21">SUM(AL23,AL35,AL53,AL65,AL77,AL95)</f>
        <v>1.7633904357734458</v>
      </c>
      <c r="AM11" s="304">
        <f t="shared" si="21"/>
        <v>1.5717488587121891</v>
      </c>
      <c r="AN11" s="304">
        <f t="shared" si="21"/>
        <v>1.6310547348578472</v>
      </c>
    </row>
    <row r="12" spans="1:40" x14ac:dyDescent="0.2">
      <c r="A12" s="13" t="str">
        <f>name!E7</f>
        <v>Administrative and secretarial occupations</v>
      </c>
      <c r="B12" s="304">
        <f t="shared" si="0"/>
        <v>76.036727062138667</v>
      </c>
      <c r="C12" s="304">
        <f t="shared" si="0"/>
        <v>72.378152486315017</v>
      </c>
      <c r="D12" s="304">
        <f t="shared" si="0"/>
        <v>65.311246991278779</v>
      </c>
      <c r="E12" s="304"/>
      <c r="F12" s="304">
        <f t="shared" si="1"/>
        <v>0.34168262714158237</v>
      </c>
      <c r="G12" s="304">
        <f t="shared" si="1"/>
        <v>0.46295451981409486</v>
      </c>
      <c r="H12" s="304">
        <f t="shared" si="1"/>
        <v>0.69965600513251336</v>
      </c>
      <c r="I12" s="304"/>
      <c r="J12" s="304">
        <f t="shared" si="2"/>
        <v>4.217294403796882</v>
      </c>
      <c r="K12" s="304">
        <f t="shared" si="2"/>
        <v>5.5987522120930642</v>
      </c>
      <c r="L12" s="304">
        <f t="shared" si="2"/>
        <v>7.5151910071632155</v>
      </c>
      <c r="M12" s="304"/>
      <c r="N12" s="304">
        <f t="shared" si="3"/>
        <v>14.605170654755501</v>
      </c>
      <c r="O12" s="304">
        <f t="shared" si="3"/>
        <v>15.298318898829397</v>
      </c>
      <c r="P12" s="304">
        <f t="shared" si="3"/>
        <v>18.168790393731751</v>
      </c>
      <c r="Q12" s="306"/>
      <c r="R12" s="304">
        <f t="shared" ref="R12:T12" si="22">SUM(R24,R36,R54,R66,R78,R96)</f>
        <v>5.9347903102440034</v>
      </c>
      <c r="S12" s="304">
        <f t="shared" si="22"/>
        <v>6.0307810736709548</v>
      </c>
      <c r="T12" s="304">
        <f t="shared" si="22"/>
        <v>6.9509055427337998</v>
      </c>
      <c r="U12" s="306"/>
      <c r="V12" s="304">
        <f t="shared" ref="V12:X12" si="23">SUM(V24,V36,V54,V66,V78,V96)</f>
        <v>5.2526680308424716</v>
      </c>
      <c r="W12" s="304">
        <f t="shared" si="23"/>
        <v>5.1602478133390424</v>
      </c>
      <c r="X12" s="304">
        <f t="shared" si="23"/>
        <v>5.8231992185318342</v>
      </c>
      <c r="Y12" s="306"/>
      <c r="Z12" s="304">
        <f t="shared" ref="Z12:AA12" si="24">SUM(Z24,Z36,Z54,Z66,Z78,Z96)</f>
        <v>14.233569987397983</v>
      </c>
      <c r="AA12" s="304">
        <f t="shared" si="24"/>
        <v>14.048627078376887</v>
      </c>
      <c r="AB12" s="304">
        <f>SUM(AB24,AB36,AB54,AB66,AB78,AB96)</f>
        <v>11.275332280249561</v>
      </c>
      <c r="AC12" s="306"/>
      <c r="AD12" s="304">
        <f t="shared" ref="AD12:AE12" si="25">SUM(AD24,AD36,AD54,AD66,AD78,AD96)</f>
        <v>18.087525436909377</v>
      </c>
      <c r="AE12" s="304">
        <f t="shared" si="25"/>
        <v>15.684414738084666</v>
      </c>
      <c r="AF12" s="304">
        <f>SUM(AF24,AF36,AF54,AF66,AF78,AF96)</f>
        <v>9.7313086548885774</v>
      </c>
      <c r="AG12" s="306"/>
      <c r="AH12" s="304">
        <f t="shared" ref="AH12:AI12" si="26">SUM(AH24,AH36,AH54,AH66,AH78,AH96)</f>
        <v>10.80639178983958</v>
      </c>
      <c r="AI12" s="304">
        <f t="shared" si="26"/>
        <v>7.7962993620701297</v>
      </c>
      <c r="AJ12" s="304">
        <f>SUM(AJ24,AJ36,AJ54,AJ66,AJ78,AJ96)</f>
        <v>2.8986252521521756</v>
      </c>
      <c r="AK12" s="306"/>
      <c r="AL12" s="304">
        <f t="shared" ref="AL12:AM12" si="27">SUM(AL24,AL36,AL54,AL66,AL78,AL96)</f>
        <v>2.5576338212112795</v>
      </c>
      <c r="AM12" s="304">
        <f t="shared" si="27"/>
        <v>2.2977567900367899</v>
      </c>
      <c r="AN12" s="304">
        <f>SUM(AN24,AN36,AN54,AN66,AN78,AN96)</f>
        <v>2.2482386366953477</v>
      </c>
    </row>
    <row r="13" spans="1:40" x14ac:dyDescent="0.2">
      <c r="A13" s="13" t="str">
        <f>name!E8</f>
        <v>Skilled trades occupations</v>
      </c>
      <c r="B13" s="304">
        <f t="shared" si="0"/>
        <v>60.666284507190149</v>
      </c>
      <c r="C13" s="304">
        <f t="shared" si="0"/>
        <v>63.704685917060274</v>
      </c>
      <c r="D13" s="304">
        <f t="shared" si="0"/>
        <v>63.48346627800759</v>
      </c>
      <c r="E13" s="304"/>
      <c r="F13" s="304">
        <f t="shared" si="1"/>
        <v>8.4072937582234844E-2</v>
      </c>
      <c r="G13" s="304">
        <f t="shared" si="1"/>
        <v>0.12064259229889721</v>
      </c>
      <c r="H13" s="304">
        <f t="shared" si="1"/>
        <v>0.16812223642090207</v>
      </c>
      <c r="I13" s="304"/>
      <c r="J13" s="304">
        <f t="shared" si="2"/>
        <v>1.0666839365747327</v>
      </c>
      <c r="K13" s="304">
        <f t="shared" si="2"/>
        <v>1.5613522293579827</v>
      </c>
      <c r="L13" s="304">
        <f t="shared" si="2"/>
        <v>2.1932643072845641</v>
      </c>
      <c r="M13" s="304"/>
      <c r="N13" s="304">
        <f t="shared" si="3"/>
        <v>3.9584645943678698</v>
      </c>
      <c r="O13" s="304">
        <f t="shared" si="3"/>
        <v>4.8185859903179349</v>
      </c>
      <c r="P13" s="304">
        <f t="shared" si="3"/>
        <v>6.2459558559510073</v>
      </c>
      <c r="Q13" s="306"/>
      <c r="R13" s="304">
        <f t="shared" ref="R13:T13" si="28">SUM(R25,R37,R55,R67,R79,R97)</f>
        <v>1.7681122519296766</v>
      </c>
      <c r="S13" s="304">
        <f t="shared" si="28"/>
        <v>2.0219398121836125</v>
      </c>
      <c r="T13" s="304">
        <f t="shared" si="28"/>
        <v>2.5993165173020927</v>
      </c>
      <c r="U13" s="306"/>
      <c r="V13" s="304">
        <f t="shared" ref="V13:X13" si="29">SUM(V25,V37,V55,V67,V79,V97)</f>
        <v>3.5180731178613658</v>
      </c>
      <c r="W13" s="304">
        <f t="shared" si="29"/>
        <v>4.0857714044632809</v>
      </c>
      <c r="X13" s="304">
        <f t="shared" si="29"/>
        <v>5.0719520316287463</v>
      </c>
      <c r="Y13" s="306"/>
      <c r="Z13" s="304">
        <f t="shared" ref="Z13:AB13" si="30">SUM(Z25,Z37,Z55,Z67,Z79,Z97)</f>
        <v>18.629835611311105</v>
      </c>
      <c r="AA13" s="304">
        <f t="shared" si="30"/>
        <v>20.724456212284846</v>
      </c>
      <c r="AB13" s="304">
        <f t="shared" si="30"/>
        <v>20.485851871973956</v>
      </c>
      <c r="AC13" s="306"/>
      <c r="AD13" s="304">
        <f t="shared" ref="AD13:AF13" si="31">SUM(AD25,AD37,AD55,AD67,AD79,AD97)</f>
        <v>18.068688104014452</v>
      </c>
      <c r="AE13" s="304">
        <f t="shared" si="31"/>
        <v>17.302071587203201</v>
      </c>
      <c r="AF13" s="304">
        <f t="shared" si="31"/>
        <v>16.395635506645515</v>
      </c>
      <c r="AG13" s="306"/>
      <c r="AH13" s="304">
        <f t="shared" ref="AH13:AJ13" si="32">SUM(AH25,AH37,AH55,AH67,AH79,AH97)</f>
        <v>10.075328718091816</v>
      </c>
      <c r="AI13" s="304">
        <f t="shared" si="32"/>
        <v>10.056544272434373</v>
      </c>
      <c r="AJ13" s="304">
        <f t="shared" si="32"/>
        <v>8.6071686249260289</v>
      </c>
      <c r="AK13" s="306"/>
      <c r="AL13" s="304">
        <f t="shared" ref="AL13:AN13" si="33">SUM(AL25,AL37,AL55,AL67,AL79,AL97)</f>
        <v>3.4970252354568951</v>
      </c>
      <c r="AM13" s="304">
        <f t="shared" si="33"/>
        <v>3.0133218165161457</v>
      </c>
      <c r="AN13" s="304">
        <f t="shared" si="33"/>
        <v>1.7161993258747774</v>
      </c>
    </row>
    <row r="14" spans="1:40" x14ac:dyDescent="0.2">
      <c r="A14" s="13" t="str">
        <f>name!E9</f>
        <v>Caring, leisure and other service occupations</v>
      </c>
      <c r="B14" s="304">
        <f t="shared" si="0"/>
        <v>62.713777281365942</v>
      </c>
      <c r="C14" s="304">
        <f t="shared" si="0"/>
        <v>66.761342751637841</v>
      </c>
      <c r="D14" s="304">
        <f t="shared" si="0"/>
        <v>72.841027791839437</v>
      </c>
      <c r="E14" s="304"/>
      <c r="F14" s="304">
        <f t="shared" si="1"/>
        <v>4.7296100934300547E-2</v>
      </c>
      <c r="G14" s="304">
        <f t="shared" si="1"/>
        <v>7.0358170634480299E-2</v>
      </c>
      <c r="H14" s="304">
        <f t="shared" si="1"/>
        <v>0.1047735411784507</v>
      </c>
      <c r="I14" s="304"/>
      <c r="J14" s="304">
        <f t="shared" si="2"/>
        <v>2.1523053175386382</v>
      </c>
      <c r="K14" s="304">
        <f t="shared" si="2"/>
        <v>3.1035649955437323</v>
      </c>
      <c r="L14" s="304">
        <f t="shared" si="2"/>
        <v>4.5134348117665422</v>
      </c>
      <c r="M14" s="304"/>
      <c r="N14" s="304">
        <f t="shared" si="3"/>
        <v>8.2775232726303045</v>
      </c>
      <c r="O14" s="304">
        <f t="shared" si="3"/>
        <v>9.528628285257982</v>
      </c>
      <c r="P14" s="304">
        <f t="shared" si="3"/>
        <v>12.756654840819326</v>
      </c>
      <c r="Q14" s="306"/>
      <c r="R14" s="304">
        <f>SUM(R26,R38,R56,R68,R80,R98)</f>
        <v>6.2780653043840369</v>
      </c>
      <c r="S14" s="304">
        <f t="shared" ref="S14:T14" si="34">SUM(S26,S38,S56,S68,S80,S98)</f>
        <v>6.3349907596389112</v>
      </c>
      <c r="T14" s="304">
        <f t="shared" si="34"/>
        <v>7.5157061345079939</v>
      </c>
      <c r="U14" s="306"/>
      <c r="V14" s="304">
        <f t="shared" ref="V14:X14" si="35">SUM(V26,V38,V56,V68,V80,V98)</f>
        <v>4.252773094153337</v>
      </c>
      <c r="W14" s="304">
        <f t="shared" si="35"/>
        <v>4.4794926616123032</v>
      </c>
      <c r="X14" s="304">
        <f t="shared" si="35"/>
        <v>5.7142328211837814</v>
      </c>
      <c r="Y14" s="306"/>
      <c r="Z14" s="304">
        <f t="shared" ref="Z14:AB14" si="36">SUM(Z26,Z38,Z56,Z68,Z80,Z98)</f>
        <v>19.415865521322015</v>
      </c>
      <c r="AA14" s="304">
        <f t="shared" si="36"/>
        <v>21.621486861314615</v>
      </c>
      <c r="AB14" s="304">
        <f t="shared" si="36"/>
        <v>24.171090295580139</v>
      </c>
      <c r="AC14" s="306"/>
      <c r="AD14" s="304">
        <f t="shared" ref="AD14:AF14" si="37">SUM(AD26,AD38,AD56,AD68,AD80,AD98)</f>
        <v>15.738261508666934</v>
      </c>
      <c r="AE14" s="304">
        <f t="shared" si="37"/>
        <v>15.873393357330379</v>
      </c>
      <c r="AF14" s="304">
        <f t="shared" si="37"/>
        <v>13.573645424762798</v>
      </c>
      <c r="AG14" s="306"/>
      <c r="AH14" s="304">
        <f t="shared" ref="AH14:AJ14" si="38">SUM(AH26,AH38,AH56,AH68,AH80,AH98)</f>
        <v>5.3799814023777364</v>
      </c>
      <c r="AI14" s="304">
        <f t="shared" si="38"/>
        <v>4.6933383555424149</v>
      </c>
      <c r="AJ14" s="304">
        <f t="shared" si="38"/>
        <v>3.6593839801736885</v>
      </c>
      <c r="AK14" s="306"/>
      <c r="AL14" s="304">
        <f t="shared" ref="AL14:AN14" si="39">SUM(AL26,AL38,AL56,AL68,AL80,AL98)</f>
        <v>1.1717057593586298</v>
      </c>
      <c r="AM14" s="304">
        <f t="shared" si="39"/>
        <v>1.0560893047630242</v>
      </c>
      <c r="AN14" s="304">
        <f t="shared" si="39"/>
        <v>0.83210594186671805</v>
      </c>
    </row>
    <row r="15" spans="1:40" x14ac:dyDescent="0.2">
      <c r="A15" s="13" t="str">
        <f>name!E10</f>
        <v>Sales and customer service occupations</v>
      </c>
      <c r="B15" s="304">
        <f t="shared" si="0"/>
        <v>58.020117365552856</v>
      </c>
      <c r="C15" s="304">
        <f t="shared" si="0"/>
        <v>58.341470158001314</v>
      </c>
      <c r="D15" s="304">
        <f t="shared" si="0"/>
        <v>58.481806377866789</v>
      </c>
      <c r="E15" s="304"/>
      <c r="F15" s="304">
        <f t="shared" si="1"/>
        <v>0.14969630918194485</v>
      </c>
      <c r="G15" s="304">
        <f t="shared" si="1"/>
        <v>0.20834804358402428</v>
      </c>
      <c r="H15" s="304">
        <f t="shared" si="1"/>
        <v>0.2855949894224441</v>
      </c>
      <c r="I15" s="304"/>
      <c r="J15" s="304">
        <f t="shared" si="2"/>
        <v>1.8526347619824355</v>
      </c>
      <c r="K15" s="304">
        <f t="shared" si="2"/>
        <v>2.5499616247758232</v>
      </c>
      <c r="L15" s="304">
        <f t="shared" si="2"/>
        <v>3.6640668583889564</v>
      </c>
      <c r="M15" s="304"/>
      <c r="N15" s="304">
        <f t="shared" si="3"/>
        <v>8.3984655673877171</v>
      </c>
      <c r="O15" s="304">
        <f t="shared" si="3"/>
        <v>9.2732266197991553</v>
      </c>
      <c r="P15" s="304">
        <f t="shared" si="3"/>
        <v>12.314053886761124</v>
      </c>
      <c r="Q15" s="306"/>
      <c r="R15" s="304">
        <f t="shared" ref="R15:T15" si="40">SUM(R27,R39,R57,R69,R81,R99)</f>
        <v>2.6587862966109403</v>
      </c>
      <c r="S15" s="304">
        <f t="shared" si="40"/>
        <v>2.7842852447571231</v>
      </c>
      <c r="T15" s="304">
        <f t="shared" si="40"/>
        <v>3.6004221182217551</v>
      </c>
      <c r="U15" s="306"/>
      <c r="V15" s="304">
        <f t="shared" ref="V15:X15" si="41">SUM(V27,V39,V57,V69,V81,V99)</f>
        <v>2.3942945584040207</v>
      </c>
      <c r="W15" s="304">
        <f t="shared" si="41"/>
        <v>2.4796535967995998</v>
      </c>
      <c r="X15" s="304">
        <f t="shared" si="41"/>
        <v>3.0079189777215531</v>
      </c>
      <c r="Y15" s="306"/>
      <c r="Z15" s="304">
        <f t="shared" ref="Z15:AB15" si="42">SUM(Z27,Z39,Z57,Z69,Z81,Z99)</f>
        <v>14.342432517437699</v>
      </c>
      <c r="AA15" s="304">
        <f t="shared" si="42"/>
        <v>15.22470619290905</v>
      </c>
      <c r="AB15" s="304">
        <f t="shared" si="42"/>
        <v>16.270518592127072</v>
      </c>
      <c r="AC15" s="306"/>
      <c r="AD15" s="304">
        <f t="shared" ref="AD15:AF15" si="43">SUM(AD27,AD39,AD57,AD69,AD81,AD99)</f>
        <v>15.452602735830888</v>
      </c>
      <c r="AE15" s="304">
        <f t="shared" si="43"/>
        <v>15.143408805348082</v>
      </c>
      <c r="AF15" s="304">
        <f t="shared" si="43"/>
        <v>12.933281939587182</v>
      </c>
      <c r="AG15" s="306"/>
      <c r="AH15" s="304">
        <f t="shared" ref="AH15:AJ15" si="44">SUM(AH27,AH39,AH57,AH69,AH81,AH99)</f>
        <v>9.8314944861658926</v>
      </c>
      <c r="AI15" s="304">
        <f t="shared" si="44"/>
        <v>8.2161930361860431</v>
      </c>
      <c r="AJ15" s="304">
        <f t="shared" si="44"/>
        <v>4.627065196470495</v>
      </c>
      <c r="AK15" s="306"/>
      <c r="AL15" s="304">
        <f t="shared" ref="AL15:AN15" si="45">SUM(AL27,AL39,AL57,AL69,AL81,AL99)</f>
        <v>2.9397101325513169</v>
      </c>
      <c r="AM15" s="304">
        <f t="shared" si="45"/>
        <v>2.4616869938424095</v>
      </c>
      <c r="AN15" s="304">
        <f t="shared" si="45"/>
        <v>1.778883819166218</v>
      </c>
    </row>
    <row r="16" spans="1:40" x14ac:dyDescent="0.2">
      <c r="A16" s="13" t="str">
        <f>name!E11</f>
        <v>Process, plant and machine operatives</v>
      </c>
      <c r="B16" s="304">
        <f t="shared" si="0"/>
        <v>37.325004539518119</v>
      </c>
      <c r="C16" s="304">
        <f t="shared" si="0"/>
        <v>43.568166338608229</v>
      </c>
      <c r="D16" s="304">
        <f t="shared" si="0"/>
        <v>44.676072121312401</v>
      </c>
      <c r="E16" s="304"/>
      <c r="F16" s="304">
        <f t="shared" si="1"/>
        <v>8.4446807412387012E-2</v>
      </c>
      <c r="G16" s="304">
        <f t="shared" si="1"/>
        <v>0.143771144562549</v>
      </c>
      <c r="H16" s="304">
        <f t="shared" si="1"/>
        <v>0.2231873579748947</v>
      </c>
      <c r="I16" s="304"/>
      <c r="J16" s="304">
        <f t="shared" si="2"/>
        <v>0.53877106281704368</v>
      </c>
      <c r="K16" s="304">
        <f t="shared" si="2"/>
        <v>0.84525758847157617</v>
      </c>
      <c r="L16" s="304">
        <f t="shared" si="2"/>
        <v>1.2399931576113417</v>
      </c>
      <c r="M16" s="304"/>
      <c r="N16" s="304">
        <f t="shared" si="3"/>
        <v>1.7951452071213849</v>
      </c>
      <c r="O16" s="304">
        <f t="shared" si="3"/>
        <v>2.4281114505167114</v>
      </c>
      <c r="P16" s="304">
        <f t="shared" si="3"/>
        <v>3.6296343660433883</v>
      </c>
      <c r="Q16" s="306"/>
      <c r="R16" s="304">
        <f t="shared" ref="R16:T16" si="46">SUM(R28,R40,R58,R70,R82,R100)</f>
        <v>0.81023416430235518</v>
      </c>
      <c r="S16" s="304">
        <f t="shared" si="46"/>
        <v>1.0932120047539495</v>
      </c>
      <c r="T16" s="304">
        <f t="shared" si="46"/>
        <v>1.4678216879532526</v>
      </c>
      <c r="U16" s="306"/>
      <c r="V16" s="304">
        <f t="shared" ref="V16:X16" si="47">SUM(V28,V40,V58,V70,V82,V100)</f>
        <v>1.3663353622164396</v>
      </c>
      <c r="W16" s="304">
        <f t="shared" si="47"/>
        <v>1.8480243200589355</v>
      </c>
      <c r="X16" s="304">
        <f t="shared" si="47"/>
        <v>2.4234218073264855</v>
      </c>
      <c r="Y16" s="306"/>
      <c r="Z16" s="304">
        <f t="shared" ref="Z16:AB16" si="48">SUM(Z28,Z40,Z58,Z70,Z82,Z100)</f>
        <v>7.3245787522876356</v>
      </c>
      <c r="AA16" s="304">
        <f t="shared" si="48"/>
        <v>9.9238763362081759</v>
      </c>
      <c r="AB16" s="304">
        <f t="shared" si="48"/>
        <v>11.968561565721389</v>
      </c>
      <c r="AC16" s="306"/>
      <c r="AD16" s="304">
        <f t="shared" ref="AD16:AF16" si="49">SUM(AD28,AD40,AD58,AD70,AD82,AD100)</f>
        <v>12.426515007975595</v>
      </c>
      <c r="AE16" s="304">
        <f t="shared" si="49"/>
        <v>14.357160416885007</v>
      </c>
      <c r="AF16" s="304">
        <f t="shared" si="49"/>
        <v>15.098711182946301</v>
      </c>
      <c r="AG16" s="306"/>
      <c r="AH16" s="304">
        <f t="shared" ref="AH16:AJ16" si="50">SUM(AH28,AH40,AH58,AH70,AH82,AH100)</f>
        <v>9.5897208469316499</v>
      </c>
      <c r="AI16" s="304">
        <f t="shared" si="50"/>
        <v>10.125851066615404</v>
      </c>
      <c r="AJ16" s="304">
        <f t="shared" si="50"/>
        <v>7.0642686502111509</v>
      </c>
      <c r="AK16" s="306"/>
      <c r="AL16" s="304">
        <f t="shared" ref="AL16:AN16" si="51">SUM(AL28,AL40,AL58,AL70,AL82,AL100)</f>
        <v>3.3892573284536316</v>
      </c>
      <c r="AM16" s="304">
        <f t="shared" si="51"/>
        <v>2.8029020105359241</v>
      </c>
      <c r="AN16" s="304">
        <f t="shared" si="51"/>
        <v>1.5604723455241909</v>
      </c>
    </row>
    <row r="17" spans="1:40" x14ac:dyDescent="0.2">
      <c r="A17" s="13" t="str">
        <f>name!E12</f>
        <v>Elementary occupations</v>
      </c>
      <c r="B17" s="304">
        <f t="shared" si="0"/>
        <v>83.25707025948077</v>
      </c>
      <c r="C17" s="304">
        <f t="shared" si="0"/>
        <v>84.167403794149664</v>
      </c>
      <c r="D17" s="304">
        <f t="shared" si="0"/>
        <v>81.298986851846109</v>
      </c>
      <c r="E17" s="304"/>
      <c r="F17" s="304">
        <f t="shared" si="1"/>
        <v>4.706225782709237E-2</v>
      </c>
      <c r="G17" s="304">
        <f t="shared" si="1"/>
        <v>6.935498749056726E-2</v>
      </c>
      <c r="H17" s="304">
        <f t="shared" si="1"/>
        <v>9.2721166594128851E-2</v>
      </c>
      <c r="I17" s="304"/>
      <c r="J17" s="304">
        <f t="shared" si="2"/>
        <v>1.4653127444309537</v>
      </c>
      <c r="K17" s="304">
        <f t="shared" si="2"/>
        <v>2.150318302875561</v>
      </c>
      <c r="L17" s="304">
        <f t="shared" si="2"/>
        <v>3.0365633888216688</v>
      </c>
      <c r="M17" s="304"/>
      <c r="N17" s="304">
        <f t="shared" si="3"/>
        <v>5.5901870715564277</v>
      </c>
      <c r="O17" s="304">
        <f t="shared" si="3"/>
        <v>6.4265974584333483</v>
      </c>
      <c r="P17" s="304">
        <f t="shared" si="3"/>
        <v>8.5583194021419793</v>
      </c>
      <c r="Q17" s="306"/>
      <c r="R17" s="304">
        <f t="shared" ref="R17:T17" si="52">SUM(R29,R41,R59,R71,R83,R101)</f>
        <v>3.1906111650021125</v>
      </c>
      <c r="S17" s="304">
        <f t="shared" si="52"/>
        <v>3.7161020991342397</v>
      </c>
      <c r="T17" s="304">
        <f t="shared" si="52"/>
        <v>5.0955341381858856</v>
      </c>
      <c r="U17" s="306"/>
      <c r="V17" s="304">
        <f t="shared" ref="V17:X17" si="53">SUM(V29,V41,V59,V71,V83,V101)</f>
        <v>2.6671403435246397</v>
      </c>
      <c r="W17" s="304">
        <f t="shared" si="53"/>
        <v>2.9324460425873573</v>
      </c>
      <c r="X17" s="304">
        <f t="shared" si="53"/>
        <v>4.0330950451434813</v>
      </c>
      <c r="Y17" s="306"/>
      <c r="Z17" s="304">
        <f t="shared" ref="Z17:AB17" si="54">SUM(Z29,Z41,Z59,Z71,Z83,Z101)</f>
        <v>12.829031404548397</v>
      </c>
      <c r="AA17" s="304">
        <f t="shared" si="54"/>
        <v>13.549354398614048</v>
      </c>
      <c r="AB17" s="304">
        <f t="shared" si="54"/>
        <v>14.13316573773564</v>
      </c>
      <c r="AC17" s="306"/>
      <c r="AD17" s="304">
        <f t="shared" ref="AD17:AF17" si="55">SUM(AD29,AD41,AD59,AD71,AD83,AD101)</f>
        <v>24.484520667154204</v>
      </c>
      <c r="AE17" s="304">
        <f t="shared" si="55"/>
        <v>24.902122742833825</v>
      </c>
      <c r="AF17" s="304">
        <f t="shared" si="55"/>
        <v>23.414263217693758</v>
      </c>
      <c r="AG17" s="306"/>
      <c r="AH17" s="304">
        <f t="shared" ref="AH17:AJ17" si="56">SUM(AH29,AH41,AH59,AH71,AH83,AH101)</f>
        <v>25.072150107906772</v>
      </c>
      <c r="AI17" s="304">
        <f t="shared" si="56"/>
        <v>25.04087094395139</v>
      </c>
      <c r="AJ17" s="304">
        <f t="shared" si="56"/>
        <v>20.385039032761686</v>
      </c>
      <c r="AK17" s="306"/>
      <c r="AL17" s="304">
        <f t="shared" ref="AL17:AN17" si="57">SUM(AL29,AL41,AL59,AL71,AL83,AL101)</f>
        <v>7.9110544975301798</v>
      </c>
      <c r="AM17" s="304">
        <f t="shared" si="57"/>
        <v>5.3802368182293279</v>
      </c>
      <c r="AN17" s="304">
        <f t="shared" si="57"/>
        <v>2.5502857227678786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8.2889999999999979</v>
      </c>
      <c r="C20" s="305">
        <f>SUM(C21:C29)</f>
        <v>8.5480000000000071</v>
      </c>
      <c r="D20" s="305">
        <f>SUM(D21:D29)</f>
        <v>8.7629999999999981</v>
      </c>
      <c r="E20" s="304"/>
      <c r="F20" s="305">
        <f>SUM(F21:F29)</f>
        <v>0.10750442049378028</v>
      </c>
      <c r="G20" s="305">
        <f>SUM(G21:G29)</f>
        <v>0.14119016395218395</v>
      </c>
      <c r="H20" s="305">
        <f>SUM(H21:H29)</f>
        <v>0.19448304222515833</v>
      </c>
      <c r="I20" s="304"/>
      <c r="J20" s="305">
        <f>SUM(J21:J29)</f>
        <v>0.53001430749028233</v>
      </c>
      <c r="K20" s="305">
        <f>SUM(K21:K29)</f>
        <v>0.65675586512603812</v>
      </c>
      <c r="L20" s="305">
        <f>SUM(L21:L29)</f>
        <v>0.83992216587142754</v>
      </c>
      <c r="M20" s="304"/>
      <c r="N20" s="305">
        <f>SUM(N21:N29)</f>
        <v>1.4093894257841619</v>
      </c>
      <c r="O20" s="305">
        <f>SUM(O21:O29)</f>
        <v>1.4786520561009473</v>
      </c>
      <c r="P20" s="305">
        <f>SUM(P21:P29)</f>
        <v>1.7257669880730611</v>
      </c>
      <c r="Q20" s="306"/>
      <c r="R20" s="305">
        <f>SUM(R21:R29)</f>
        <v>0.29432329897587217</v>
      </c>
      <c r="S20" s="305">
        <f>SUM(S21:S29)</f>
        <v>0.30536080770503493</v>
      </c>
      <c r="T20" s="305">
        <f>SUM(T21:T29)</f>
        <v>0.35309285919093869</v>
      </c>
      <c r="U20" s="306"/>
      <c r="V20" s="305">
        <f>SUM(V21:V29)</f>
        <v>0.78289966958083312</v>
      </c>
      <c r="W20" s="305">
        <f>SUM(W21:W29)</f>
        <v>0.83628691558864376</v>
      </c>
      <c r="X20" s="305">
        <f>SUM(X21:X29)</f>
        <v>1.0143612248457452</v>
      </c>
      <c r="Y20" s="306"/>
      <c r="Z20" s="305">
        <f>SUM(Z21:Z29)</f>
        <v>1.4934908786318555</v>
      </c>
      <c r="AA20" s="305">
        <f>SUM(AA21:AA29)</f>
        <v>1.6093110856373565</v>
      </c>
      <c r="AB20" s="305">
        <f>SUM(AB21:AB29)</f>
        <v>1.6648325137667865</v>
      </c>
      <c r="AC20" s="306"/>
      <c r="AD20" s="305">
        <f>SUM(AD21:AD29)</f>
        <v>1.8824707592919132</v>
      </c>
      <c r="AE20" s="305">
        <f>SUM(AE21:AE29)</f>
        <v>1.8152698728850949</v>
      </c>
      <c r="AF20" s="305">
        <f>SUM(AF21:AF29)</f>
        <v>1.6669014582062585</v>
      </c>
      <c r="AG20" s="306"/>
      <c r="AH20" s="305">
        <f>SUM(AH21:AH29)</f>
        <v>1.2603102099442729</v>
      </c>
      <c r="AI20" s="305">
        <f>SUM(AI21:AI29)</f>
        <v>1.1391308880939268</v>
      </c>
      <c r="AJ20" s="305">
        <f>SUM(AJ21:AJ29)</f>
        <v>0.86764237100406716</v>
      </c>
      <c r="AK20" s="306"/>
      <c r="AL20" s="305">
        <f>SUM(AL21:AL29)</f>
        <v>0.52859702980702772</v>
      </c>
      <c r="AM20" s="305">
        <f>SUM(AM21:AM29)</f>
        <v>0.56604234491077998</v>
      </c>
      <c r="AN20" s="305">
        <f>SUM(AN21:AN29)</f>
        <v>0.43599737681655548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0.95417775615966371</v>
      </c>
      <c r="C21" s="304">
        <f t="shared" ref="C21:D21" si="59">SUM(G21,K21,O21,S21,W21,AA21,AE21,AI21,AM21)</f>
        <v>1.0339121031277483</v>
      </c>
      <c r="D21" s="304">
        <f t="shared" si="59"/>
        <v>1.1206966103622793</v>
      </c>
      <c r="E21" s="304"/>
      <c r="F21" s="304">
        <v>2.8012055308679677E-2</v>
      </c>
      <c r="G21" s="304">
        <v>3.5995826675693773E-2</v>
      </c>
      <c r="H21" s="304">
        <v>4.6269126698239911E-2</v>
      </c>
      <c r="I21" s="304"/>
      <c r="J21" s="304">
        <v>0.14490327568986899</v>
      </c>
      <c r="K21" s="304">
        <v>0.1685920829042501</v>
      </c>
      <c r="L21" s="304">
        <v>0.20188515000651655</v>
      </c>
      <c r="M21" s="304"/>
      <c r="N21" s="304">
        <v>0.24012242070964882</v>
      </c>
      <c r="O21" s="304">
        <v>0.24405143035491339</v>
      </c>
      <c r="P21" s="304">
        <v>0.28921102552346384</v>
      </c>
      <c r="Q21" s="306"/>
      <c r="R21" s="304">
        <v>3.1730223130086208E-2</v>
      </c>
      <c r="S21" s="304">
        <v>3.5761936020124493E-2</v>
      </c>
      <c r="T21" s="304">
        <v>4.0094881616631557E-2</v>
      </c>
      <c r="U21" s="306"/>
      <c r="V21" s="304">
        <v>5.3062605565004473E-2</v>
      </c>
      <c r="W21" s="304">
        <v>4.3310248680692651E-2</v>
      </c>
      <c r="X21" s="304">
        <v>4.09080796659601E-2</v>
      </c>
      <c r="Y21" s="306"/>
      <c r="Z21" s="304">
        <v>0.11884214602362564</v>
      </c>
      <c r="AA21" s="304">
        <v>0.15715009385435841</v>
      </c>
      <c r="AB21" s="304">
        <v>0.19919466605103747</v>
      </c>
      <c r="AC21" s="306"/>
      <c r="AD21" s="304">
        <v>0.15742895132572862</v>
      </c>
      <c r="AE21" s="304">
        <v>0.15730034690485994</v>
      </c>
      <c r="AF21" s="304">
        <v>0.13551450013427263</v>
      </c>
      <c r="AG21" s="306"/>
      <c r="AH21" s="304">
        <v>0.10956571324986955</v>
      </c>
      <c r="AI21" s="304">
        <v>0.10444108681174584</v>
      </c>
      <c r="AJ21" s="304">
        <v>8.8509259237998267E-2</v>
      </c>
      <c r="AK21" s="306"/>
      <c r="AL21" s="304">
        <v>7.05103651571517E-2</v>
      </c>
      <c r="AM21" s="304">
        <v>8.7309050921109646E-2</v>
      </c>
      <c r="AN21" s="304">
        <v>7.9109921428158966E-2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1.1725878373589373</v>
      </c>
      <c r="C22" s="304">
        <f t="shared" ref="C22:C29" si="61">SUM(G22,K22,O22,S22,W22,AA22,AE22,AI22,AM22)</f>
        <v>1.258709174921447</v>
      </c>
      <c r="D22" s="304">
        <f t="shared" ref="D22:D29" si="62">SUM(H22,L22,P22,T22,X22,AB22,AF22,AJ22,AN22)</f>
        <v>1.4010826737463595</v>
      </c>
      <c r="E22" s="304"/>
      <c r="F22" s="304">
        <v>4.4661605736362617E-2</v>
      </c>
      <c r="G22" s="304">
        <v>5.7722006756571291E-2</v>
      </c>
      <c r="H22" s="304">
        <v>7.842412356239109E-2</v>
      </c>
      <c r="I22" s="304"/>
      <c r="J22" s="304">
        <v>0.17054107099762178</v>
      </c>
      <c r="K22" s="304">
        <v>0.21595400728682243</v>
      </c>
      <c r="L22" s="304">
        <v>0.27691965656917816</v>
      </c>
      <c r="M22" s="304"/>
      <c r="N22" s="304">
        <v>0.37762957688869764</v>
      </c>
      <c r="O22" s="304">
        <v>0.38228147500171578</v>
      </c>
      <c r="P22" s="304">
        <v>0.41192470539979614</v>
      </c>
      <c r="Q22" s="306"/>
      <c r="R22" s="304">
        <v>4.5640563137773191E-2</v>
      </c>
      <c r="S22" s="304">
        <v>4.5417597951177384E-2</v>
      </c>
      <c r="T22" s="304">
        <v>5.1675132035647192E-2</v>
      </c>
      <c r="U22" s="306"/>
      <c r="V22" s="304">
        <v>0.18500767579025665</v>
      </c>
      <c r="W22" s="304">
        <v>0.19184696155511702</v>
      </c>
      <c r="X22" s="304">
        <v>0.22582547967309829</v>
      </c>
      <c r="Y22" s="306"/>
      <c r="Z22" s="304">
        <v>0.10151526585098911</v>
      </c>
      <c r="AA22" s="304">
        <v>9.9617805153468533E-2</v>
      </c>
      <c r="AB22" s="304">
        <v>8.7850646315945441E-2</v>
      </c>
      <c r="AC22" s="306"/>
      <c r="AD22" s="304">
        <v>0.11405729164785842</v>
      </c>
      <c r="AE22" s="304">
        <v>0.11328490804490782</v>
      </c>
      <c r="AF22" s="304">
        <v>0.12002443800969013</v>
      </c>
      <c r="AG22" s="306"/>
      <c r="AH22" s="304">
        <v>8.8533548709845117E-2</v>
      </c>
      <c r="AI22" s="304">
        <v>9.5867474719176213E-2</v>
      </c>
      <c r="AJ22" s="304">
        <v>9.4374888610825866E-2</v>
      </c>
      <c r="AK22" s="306"/>
      <c r="AL22" s="304">
        <v>4.5001238599532964E-2</v>
      </c>
      <c r="AM22" s="304">
        <v>5.6716938452490616E-2</v>
      </c>
      <c r="AN22" s="304">
        <v>5.4063603569787323E-2</v>
      </c>
    </row>
    <row r="23" spans="1:40" x14ac:dyDescent="0.2">
      <c r="A23" s="13" t="str">
        <f t="shared" si="58"/>
        <v>Associate professional occupations</v>
      </c>
      <c r="B23" s="304">
        <f t="shared" si="60"/>
        <v>0.98356872416527041</v>
      </c>
      <c r="C23" s="304">
        <f t="shared" si="61"/>
        <v>0.99848132380902488</v>
      </c>
      <c r="D23" s="304">
        <f t="shared" si="62"/>
        <v>1.1583846636380355</v>
      </c>
      <c r="E23" s="304"/>
      <c r="F23" s="304">
        <v>1.8513165714108083E-2</v>
      </c>
      <c r="G23" s="304">
        <v>2.5843803415115225E-2</v>
      </c>
      <c r="H23" s="304">
        <v>4.1478876102704468E-2</v>
      </c>
      <c r="I23" s="304"/>
      <c r="J23" s="304">
        <v>9.1813131699645625E-2</v>
      </c>
      <c r="K23" s="304">
        <v>0.11764682678384546</v>
      </c>
      <c r="L23" s="304">
        <v>0.16710131860085076</v>
      </c>
      <c r="M23" s="304"/>
      <c r="N23" s="304">
        <v>0.26500557089850768</v>
      </c>
      <c r="O23" s="304">
        <v>0.26244105652611122</v>
      </c>
      <c r="P23" s="304">
        <v>0.30683362219527016</v>
      </c>
      <c r="Q23" s="306"/>
      <c r="R23" s="304">
        <v>3.3722962014085409E-2</v>
      </c>
      <c r="S23" s="304">
        <v>3.2194980803645919E-2</v>
      </c>
      <c r="T23" s="304">
        <v>4.2638040188977031E-2</v>
      </c>
      <c r="U23" s="306"/>
      <c r="V23" s="304">
        <v>0.15747244817668196</v>
      </c>
      <c r="W23" s="304">
        <v>0.16521004907193776</v>
      </c>
      <c r="X23" s="304">
        <v>0.20736429936680131</v>
      </c>
      <c r="Y23" s="306"/>
      <c r="Z23" s="304">
        <v>0.16144209687068109</v>
      </c>
      <c r="AA23" s="304">
        <v>0.14187040849827731</v>
      </c>
      <c r="AB23" s="304">
        <v>0.12984625221148816</v>
      </c>
      <c r="AC23" s="306"/>
      <c r="AD23" s="304">
        <v>0.11063828241583142</v>
      </c>
      <c r="AE23" s="304">
        <v>0.10117543360809872</v>
      </c>
      <c r="AF23" s="304">
        <v>9.6562895737972984E-2</v>
      </c>
      <c r="AG23" s="306"/>
      <c r="AH23" s="304">
        <v>0.11191375302333972</v>
      </c>
      <c r="AI23" s="304">
        <v>0.1112139891434988</v>
      </c>
      <c r="AJ23" s="304">
        <v>0.10516901362812688</v>
      </c>
      <c r="AK23" s="306"/>
      <c r="AL23" s="304">
        <v>3.3047313352389376E-2</v>
      </c>
      <c r="AM23" s="304">
        <v>4.0884775958494345E-2</v>
      </c>
      <c r="AN23" s="304">
        <v>6.1390345605843721E-2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0.6784908868556081</v>
      </c>
      <c r="C24" s="304">
        <f t="shared" si="61"/>
        <v>0.61317885036404607</v>
      </c>
      <c r="D24" s="304">
        <f t="shared" si="62"/>
        <v>0.50866147220327229</v>
      </c>
      <c r="E24" s="304"/>
      <c r="F24" s="304">
        <v>1.8116648951081846E-3</v>
      </c>
      <c r="G24" s="304">
        <v>2.0785447728867796E-3</v>
      </c>
      <c r="H24" s="304">
        <v>2.7609433215230036E-3</v>
      </c>
      <c r="I24" s="304"/>
      <c r="J24" s="304">
        <v>4.3433254684342976E-2</v>
      </c>
      <c r="K24" s="304">
        <v>5.3243330729851497E-2</v>
      </c>
      <c r="L24" s="304">
        <v>7.0350963181645493E-2</v>
      </c>
      <c r="M24" s="304"/>
      <c r="N24" s="304">
        <v>0.11919182041823337</v>
      </c>
      <c r="O24" s="304">
        <v>0.11319994858190548</v>
      </c>
      <c r="P24" s="304">
        <v>0.11936201071726341</v>
      </c>
      <c r="Q24" s="306"/>
      <c r="R24" s="304">
        <v>2.4713102070390184E-2</v>
      </c>
      <c r="S24" s="304">
        <v>1.8657153850545092E-2</v>
      </c>
      <c r="T24" s="304">
        <v>1.5170309279444174E-2</v>
      </c>
      <c r="U24" s="306"/>
      <c r="V24" s="304">
        <v>6.1452523476200165E-2</v>
      </c>
      <c r="W24" s="304">
        <v>5.9395706344687875E-2</v>
      </c>
      <c r="X24" s="304">
        <v>6.062147338315943E-2</v>
      </c>
      <c r="Y24" s="306"/>
      <c r="Z24" s="304">
        <v>0.1503783403317126</v>
      </c>
      <c r="AA24" s="304">
        <v>0.1405264417240579</v>
      </c>
      <c r="AB24" s="304">
        <v>9.9093924363444538E-2</v>
      </c>
      <c r="AC24" s="306"/>
      <c r="AD24" s="304">
        <v>0.11176214308076857</v>
      </c>
      <c r="AE24" s="304">
        <v>8.0610721421028639E-2</v>
      </c>
      <c r="AF24" s="304">
        <v>4.3996975427566032E-2</v>
      </c>
      <c r="AG24" s="306"/>
      <c r="AH24" s="304">
        <v>0.11401573621937897</v>
      </c>
      <c r="AI24" s="304">
        <v>9.2163004819293001E-2</v>
      </c>
      <c r="AJ24" s="304">
        <v>4.6362841833177099E-2</v>
      </c>
      <c r="AK24" s="306"/>
      <c r="AL24" s="304">
        <v>5.1732301679473069E-2</v>
      </c>
      <c r="AM24" s="304">
        <v>5.330399811978976E-2</v>
      </c>
      <c r="AN24" s="304">
        <v>5.0942030696049023E-2</v>
      </c>
    </row>
    <row r="25" spans="1:40" x14ac:dyDescent="0.2">
      <c r="A25" s="13" t="str">
        <f t="shared" si="58"/>
        <v>Skilled trades occupations</v>
      </c>
      <c r="B25" s="304">
        <f t="shared" si="60"/>
        <v>1.6327541747597325</v>
      </c>
      <c r="C25" s="304">
        <f t="shared" si="61"/>
        <v>1.6819751129550951</v>
      </c>
      <c r="D25" s="304">
        <f t="shared" si="62"/>
        <v>1.6752152041824857</v>
      </c>
      <c r="E25" s="304"/>
      <c r="F25" s="304">
        <v>8.9709789388187477E-3</v>
      </c>
      <c r="G25" s="304">
        <v>1.2611405910882627E-2</v>
      </c>
      <c r="H25" s="304">
        <v>1.6982754037643523E-2</v>
      </c>
      <c r="I25" s="304"/>
      <c r="J25" s="304">
        <v>2.7736700076938722E-2</v>
      </c>
      <c r="K25" s="304">
        <v>3.4405853793359413E-2</v>
      </c>
      <c r="L25" s="304">
        <v>4.3452924427188989E-2</v>
      </c>
      <c r="M25" s="304"/>
      <c r="N25" s="304">
        <v>0.22555881456662547</v>
      </c>
      <c r="O25" s="304">
        <v>0.26572270338545201</v>
      </c>
      <c r="P25" s="304">
        <v>0.34818842400287381</v>
      </c>
      <c r="Q25" s="306"/>
      <c r="R25" s="304">
        <v>5.4101822086107504E-2</v>
      </c>
      <c r="S25" s="304">
        <v>6.0230407786552316E-2</v>
      </c>
      <c r="T25" s="304">
        <v>7.4392089209539727E-2</v>
      </c>
      <c r="U25" s="306"/>
      <c r="V25" s="304">
        <v>0.1864613645147403</v>
      </c>
      <c r="W25" s="304">
        <v>0.21918987962152195</v>
      </c>
      <c r="X25" s="304">
        <v>0.30135678633114954</v>
      </c>
      <c r="Y25" s="306"/>
      <c r="Z25" s="304">
        <v>0.34867768462058585</v>
      </c>
      <c r="AA25" s="304">
        <v>0.34280777935096801</v>
      </c>
      <c r="AB25" s="304">
        <v>0.29685324493482973</v>
      </c>
      <c r="AC25" s="306"/>
      <c r="AD25" s="304">
        <v>0.45715198711161553</v>
      </c>
      <c r="AE25" s="304">
        <v>0.45241246662747969</v>
      </c>
      <c r="AF25" s="304">
        <v>0.44436163422092162</v>
      </c>
      <c r="AG25" s="306"/>
      <c r="AH25" s="304">
        <v>0.2145073906256009</v>
      </c>
      <c r="AI25" s="304">
        <v>0.17746502225117347</v>
      </c>
      <c r="AJ25" s="304">
        <v>0.10407881597339416</v>
      </c>
      <c r="AK25" s="306"/>
      <c r="AL25" s="304">
        <v>0.10958743221869952</v>
      </c>
      <c r="AM25" s="304">
        <v>0.11712959422770564</v>
      </c>
      <c r="AN25" s="304">
        <v>4.5548531044944884E-2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0.29835725930418672</v>
      </c>
      <c r="C26" s="304">
        <f t="shared" si="61"/>
        <v>0.32425514997157251</v>
      </c>
      <c r="D26" s="304">
        <f t="shared" si="62"/>
        <v>0.33831938541045647</v>
      </c>
      <c r="E26" s="304"/>
      <c r="F26" s="304">
        <v>1.6960873706931637E-3</v>
      </c>
      <c r="G26" s="304">
        <v>2.5210062036115691E-3</v>
      </c>
      <c r="H26" s="304">
        <v>3.1036537889479691E-3</v>
      </c>
      <c r="I26" s="304"/>
      <c r="J26" s="304">
        <v>1.6748135541887574E-2</v>
      </c>
      <c r="K26" s="304">
        <v>2.2591722927265478E-2</v>
      </c>
      <c r="L26" s="304">
        <v>2.8187548467832113E-2</v>
      </c>
      <c r="M26" s="304"/>
      <c r="N26" s="304">
        <v>5.9342553914314936E-2</v>
      </c>
      <c r="O26" s="304">
        <v>6.2199614343971886E-2</v>
      </c>
      <c r="P26" s="304">
        <v>6.3975828537142954E-2</v>
      </c>
      <c r="Q26" s="306"/>
      <c r="R26" s="304">
        <v>1.6609562563841763E-2</v>
      </c>
      <c r="S26" s="304">
        <v>2.1422453709956928E-2</v>
      </c>
      <c r="T26" s="304">
        <v>2.6544246496073853E-2</v>
      </c>
      <c r="U26" s="306"/>
      <c r="V26" s="304">
        <v>1.4614733094478364E-2</v>
      </c>
      <c r="W26" s="304">
        <v>1.4750285707309924E-2</v>
      </c>
      <c r="X26" s="304">
        <v>1.5091564834374278E-2</v>
      </c>
      <c r="Y26" s="306"/>
      <c r="Z26" s="304">
        <v>3.971089095954547E-2</v>
      </c>
      <c r="AA26" s="304">
        <v>4.4472552419728542E-2</v>
      </c>
      <c r="AB26" s="304">
        <v>5.5208768285308935E-2</v>
      </c>
      <c r="AC26" s="306"/>
      <c r="AD26" s="304">
        <v>5.3422629735979221E-2</v>
      </c>
      <c r="AE26" s="304">
        <v>4.982142230102668E-2</v>
      </c>
      <c r="AF26" s="304">
        <v>4.1194480859145524E-2</v>
      </c>
      <c r="AG26" s="306"/>
      <c r="AH26" s="304">
        <v>6.9879103224144576E-2</v>
      </c>
      <c r="AI26" s="304">
        <v>7.8801591993256856E-2</v>
      </c>
      <c r="AJ26" s="304">
        <v>7.8590948665255941E-2</v>
      </c>
      <c r="AK26" s="306"/>
      <c r="AL26" s="304">
        <v>2.6333562899301669E-2</v>
      </c>
      <c r="AM26" s="304">
        <v>2.7674500365444641E-2</v>
      </c>
      <c r="AN26" s="304">
        <v>2.6422345476374919E-2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0.35585691477813797</v>
      </c>
      <c r="C27" s="304">
        <f t="shared" si="61"/>
        <v>0.37142840211803213</v>
      </c>
      <c r="D27" s="304">
        <f t="shared" si="62"/>
        <v>0.38466915099409837</v>
      </c>
      <c r="E27" s="304"/>
      <c r="F27" s="304">
        <v>3.6686760218259239E-3</v>
      </c>
      <c r="G27" s="304">
        <v>4.1519706187912479E-3</v>
      </c>
      <c r="H27" s="304">
        <v>5.0664572591193465E-3</v>
      </c>
      <c r="I27" s="304"/>
      <c r="J27" s="304">
        <v>1.4241226592122102E-2</v>
      </c>
      <c r="K27" s="304">
        <v>1.7529153918344344E-2</v>
      </c>
      <c r="L27" s="304">
        <v>2.1321875193478806E-2</v>
      </c>
      <c r="M27" s="304"/>
      <c r="N27" s="304">
        <v>4.8494138318544704E-2</v>
      </c>
      <c r="O27" s="304">
        <v>5.3831156824506413E-2</v>
      </c>
      <c r="P27" s="304">
        <v>6.633475718007506E-2</v>
      </c>
      <c r="Q27" s="306"/>
      <c r="R27" s="304">
        <v>3.4436447973105432E-2</v>
      </c>
      <c r="S27" s="304">
        <v>3.4266242713319156E-2</v>
      </c>
      <c r="T27" s="304">
        <v>3.9316756858249001E-2</v>
      </c>
      <c r="U27" s="306"/>
      <c r="V27" s="304">
        <v>2.8041271602494727E-2</v>
      </c>
      <c r="W27" s="304">
        <v>2.9356651896064304E-2</v>
      </c>
      <c r="X27" s="304">
        <v>3.3229753849398427E-2</v>
      </c>
      <c r="Y27" s="306"/>
      <c r="Z27" s="304">
        <v>7.0544145358505367E-2</v>
      </c>
      <c r="AA27" s="304">
        <v>7.9951486192568075E-2</v>
      </c>
      <c r="AB27" s="304">
        <v>8.9246928754759897E-2</v>
      </c>
      <c r="AC27" s="306"/>
      <c r="AD27" s="304">
        <v>6.2919315174942786E-2</v>
      </c>
      <c r="AE27" s="304">
        <v>6.3951083942696135E-2</v>
      </c>
      <c r="AF27" s="304">
        <v>6.0775678232931597E-2</v>
      </c>
      <c r="AG27" s="306"/>
      <c r="AH27" s="304">
        <v>7.4041228886185792E-2</v>
      </c>
      <c r="AI27" s="304">
        <v>6.8285939009561453E-2</v>
      </c>
      <c r="AJ27" s="304">
        <v>5.2919852998992441E-2</v>
      </c>
      <c r="AK27" s="306"/>
      <c r="AL27" s="304">
        <v>1.9470464850411175E-2</v>
      </c>
      <c r="AM27" s="304">
        <v>2.0104717002180892E-2</v>
      </c>
      <c r="AN27" s="304">
        <v>1.6457090667093818E-2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1.000561819055088</v>
      </c>
      <c r="C28" s="304">
        <f t="shared" si="61"/>
        <v>1.1054207284534954</v>
      </c>
      <c r="D28" s="304">
        <f t="shared" si="62"/>
        <v>1.1521413308513919</v>
      </c>
      <c r="E28" s="304"/>
      <c r="F28" s="304">
        <v>1.4347731334884815E-4</v>
      </c>
      <c r="G28" s="304">
        <v>2.3265758080675487E-4</v>
      </c>
      <c r="H28" s="304">
        <v>3.5476531436498022E-4</v>
      </c>
      <c r="I28" s="304"/>
      <c r="J28" s="304">
        <v>1.133238237219001E-2</v>
      </c>
      <c r="K28" s="304">
        <v>1.5751641055722861E-2</v>
      </c>
      <c r="L28" s="304">
        <v>1.8448886329322626E-2</v>
      </c>
      <c r="M28" s="304"/>
      <c r="N28" s="304">
        <v>4.3939739941695449E-2</v>
      </c>
      <c r="O28" s="304">
        <v>6.3199176787241643E-2</v>
      </c>
      <c r="P28" s="304">
        <v>8.6840428288500665E-2</v>
      </c>
      <c r="Q28" s="306"/>
      <c r="R28" s="304">
        <v>1.5305632425019653E-2</v>
      </c>
      <c r="S28" s="304">
        <v>2.0371736372234377E-2</v>
      </c>
      <c r="T28" s="304">
        <v>2.7288963900291893E-2</v>
      </c>
      <c r="U28" s="306"/>
      <c r="V28" s="304">
        <v>3.0411541499930774E-2</v>
      </c>
      <c r="W28" s="304">
        <v>4.0936994431764871E-2</v>
      </c>
      <c r="X28" s="304">
        <v>5.0386612242342338E-2</v>
      </c>
      <c r="Y28" s="306"/>
      <c r="Z28" s="304">
        <v>0.27159444091214185</v>
      </c>
      <c r="AA28" s="304">
        <v>0.35862546624680364</v>
      </c>
      <c r="AB28" s="304">
        <v>0.48286956745318138</v>
      </c>
      <c r="AC28" s="306"/>
      <c r="AD28" s="304">
        <v>0.37168765131326348</v>
      </c>
      <c r="AE28" s="304">
        <v>0.37799301139201968</v>
      </c>
      <c r="AF28" s="304">
        <v>0.36987028765054542</v>
      </c>
      <c r="AG28" s="306"/>
      <c r="AH28" s="304">
        <v>0.14164405771490851</v>
      </c>
      <c r="AI28" s="304">
        <v>0.1138611835368518</v>
      </c>
      <c r="AJ28" s="304">
        <v>5.607097542265873E-2</v>
      </c>
      <c r="AK28" s="306"/>
      <c r="AL28" s="304">
        <v>0.11450289556258948</v>
      </c>
      <c r="AM28" s="304">
        <v>0.1144488610500496</v>
      </c>
      <c r="AN28" s="304">
        <v>6.0010844250183777E-2</v>
      </c>
    </row>
    <row r="29" spans="1:40" x14ac:dyDescent="0.2">
      <c r="A29" s="13" t="str">
        <f t="shared" si="58"/>
        <v>Elementary occupations</v>
      </c>
      <c r="B29" s="304">
        <f t="shared" si="60"/>
        <v>1.2126446275633744</v>
      </c>
      <c r="C29" s="304">
        <f t="shared" si="61"/>
        <v>1.1606391542795453</v>
      </c>
      <c r="D29" s="304">
        <f t="shared" si="62"/>
        <v>1.0238295086116191</v>
      </c>
      <c r="E29" s="304"/>
      <c r="F29" s="304">
        <v>2.6709194835021859E-5</v>
      </c>
      <c r="G29" s="304">
        <v>3.2942017824704865E-5</v>
      </c>
      <c r="H29" s="304">
        <v>4.2342140224089443E-5</v>
      </c>
      <c r="I29" s="304"/>
      <c r="J29" s="304">
        <v>9.2651298356645345E-3</v>
      </c>
      <c r="K29" s="304">
        <v>1.1041245726576486E-2</v>
      </c>
      <c r="L29" s="304">
        <v>1.2253843095414059E-2</v>
      </c>
      <c r="M29" s="304"/>
      <c r="N29" s="304">
        <v>3.0104790127894219E-2</v>
      </c>
      <c r="O29" s="304">
        <v>3.1725494295129587E-2</v>
      </c>
      <c r="P29" s="304">
        <v>3.3096186228674981E-2</v>
      </c>
      <c r="Q29" s="306"/>
      <c r="R29" s="304">
        <v>3.8062983575462811E-2</v>
      </c>
      <c r="S29" s="304">
        <v>3.7038298497479326E-2</v>
      </c>
      <c r="T29" s="304">
        <v>3.5972439606084344E-2</v>
      </c>
      <c r="U29" s="306"/>
      <c r="V29" s="304">
        <v>6.6375505861045819E-2</v>
      </c>
      <c r="W29" s="304">
        <v>7.2290138279547334E-2</v>
      </c>
      <c r="X29" s="304">
        <v>7.9577175499461542E-2</v>
      </c>
      <c r="Y29" s="306"/>
      <c r="Z29" s="304">
        <v>0.23078586770406842</v>
      </c>
      <c r="AA29" s="304">
        <v>0.24428905219712616</v>
      </c>
      <c r="AB29" s="304">
        <v>0.22466851539679092</v>
      </c>
      <c r="AC29" s="306"/>
      <c r="AD29" s="304">
        <v>0.44340250748592508</v>
      </c>
      <c r="AE29" s="304">
        <v>0.41872047864297751</v>
      </c>
      <c r="AF29" s="304">
        <v>0.35460056793321237</v>
      </c>
      <c r="AG29" s="306"/>
      <c r="AH29" s="304">
        <v>0.33620967829099979</v>
      </c>
      <c r="AI29" s="304">
        <v>0.29703159580936939</v>
      </c>
      <c r="AJ29" s="304">
        <v>0.24156577463363768</v>
      </c>
      <c r="AK29" s="306"/>
      <c r="AL29" s="304">
        <v>5.8411455487478801E-2</v>
      </c>
      <c r="AM29" s="304">
        <v>4.8469908813514782E-2</v>
      </c>
      <c r="AN29" s="304">
        <v>4.205266407811907E-2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37.656999999999996</v>
      </c>
      <c r="C32" s="305">
        <f>SUM(C33:C41)</f>
        <v>36.112000000000037</v>
      </c>
      <c r="D32" s="305">
        <f>SUM(D33:D41)</f>
        <v>33.020000000000003</v>
      </c>
      <c r="E32" s="304"/>
      <c r="F32" s="305">
        <f>SUM(F33:F41)</f>
        <v>0.46892604567894391</v>
      </c>
      <c r="G32" s="305">
        <f>SUM(G33:G41)</f>
        <v>0.54851964509731055</v>
      </c>
      <c r="H32" s="305">
        <f>SUM(H33:H41)</f>
        <v>0.61351343919523671</v>
      </c>
      <c r="I32" s="304"/>
      <c r="J32" s="305">
        <f>SUM(J33:J41)</f>
        <v>2.3575267214721194</v>
      </c>
      <c r="K32" s="305">
        <f>SUM(K33:K41)</f>
        <v>2.8797103146152772</v>
      </c>
      <c r="L32" s="305">
        <f>SUM(L33:L41)</f>
        <v>3.3912040736852269</v>
      </c>
      <c r="M32" s="304"/>
      <c r="N32" s="305">
        <f>SUM(N33:N41)</f>
        <v>6.5057718385676644</v>
      </c>
      <c r="O32" s="305">
        <f>SUM(O33:O41)</f>
        <v>6.4400997569446004</v>
      </c>
      <c r="P32" s="305">
        <f>SUM(P33:P41)</f>
        <v>6.7784017460268817</v>
      </c>
      <c r="Q32" s="306"/>
      <c r="R32" s="305">
        <f>SUM(R33:R41)</f>
        <v>1.4799231599991489</v>
      </c>
      <c r="S32" s="305">
        <f>SUM(S33:S41)</f>
        <v>1.4768441697803421</v>
      </c>
      <c r="T32" s="305">
        <f>SUM(T33:T41)</f>
        <v>1.6061113846579742</v>
      </c>
      <c r="U32" s="306"/>
      <c r="V32" s="305">
        <f>SUM(V33:V41)</f>
        <v>3.2771191319170279</v>
      </c>
      <c r="W32" s="305">
        <f>SUM(W33:W41)</f>
        <v>3.1629058901775018</v>
      </c>
      <c r="X32" s="305">
        <f>SUM(X33:X41)</f>
        <v>3.1717108975820345</v>
      </c>
      <c r="Y32" s="306"/>
      <c r="Z32" s="305">
        <f>SUM(Z33:Z41)</f>
        <v>8.2844926337314</v>
      </c>
      <c r="AA32" s="305">
        <f>SUM(AA33:AA41)</f>
        <v>8.5394735360141905</v>
      </c>
      <c r="AB32" s="305">
        <f>SUM(AB33:AB41)</f>
        <v>8.0018754003613992</v>
      </c>
      <c r="AC32" s="306"/>
      <c r="AD32" s="305">
        <f>SUM(AD33:AD41)</f>
        <v>8.1415674994764391</v>
      </c>
      <c r="AE32" s="305">
        <f>SUM(AE33:AE41)</f>
        <v>7.1599817429085038</v>
      </c>
      <c r="AF32" s="305">
        <f>SUM(AF33:AF41)</f>
        <v>5.5927174505963633</v>
      </c>
      <c r="AG32" s="306"/>
      <c r="AH32" s="305">
        <f>SUM(AH33:AH41)</f>
        <v>5.6460370980081525</v>
      </c>
      <c r="AI32" s="305">
        <f>SUM(AI33:AI41)</f>
        <v>4.8761065893206563</v>
      </c>
      <c r="AJ32" s="305">
        <f>SUM(AJ33:AJ41)</f>
        <v>3.1518957063267683</v>
      </c>
      <c r="AK32" s="306"/>
      <c r="AL32" s="305">
        <f>SUM(AL33:AL41)</f>
        <v>1.49563587114909</v>
      </c>
      <c r="AM32" s="305">
        <f>SUM(AM33:AM41)</f>
        <v>1.0283583551416557</v>
      </c>
      <c r="AN32" s="305">
        <f>SUM(AN33:AN41)</f>
        <v>0.71256990156811395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5.4911670577977922</v>
      </c>
      <c r="C33" s="304">
        <f t="shared" ref="C33:C41" si="64">SUM(G33,K33,O33,S33,W33,AA33,AE33,AI33,AM33)</f>
        <v>5.0970127156559393</v>
      </c>
      <c r="D33" s="304">
        <f t="shared" ref="D33:D40" si="65">SUM(H33,L33,P33,T33,X33,AB33,AF33,AJ33,AN33)</f>
        <v>4.9003729542926671</v>
      </c>
      <c r="E33" s="304"/>
      <c r="F33" s="304">
        <v>7.3325425181384934E-2</v>
      </c>
      <c r="G33" s="304">
        <v>7.7360470013131566E-2</v>
      </c>
      <c r="H33" s="304">
        <v>7.9507754864386618E-2</v>
      </c>
      <c r="I33" s="304"/>
      <c r="J33" s="304">
        <v>0.50784654940567553</v>
      </c>
      <c r="K33" s="304">
        <v>0.58757857064527041</v>
      </c>
      <c r="L33" s="304">
        <v>0.66148230773895655</v>
      </c>
      <c r="M33" s="304"/>
      <c r="N33" s="304">
        <v>1.485311112495654</v>
      </c>
      <c r="O33" s="304">
        <v>1.4356129131870412</v>
      </c>
      <c r="P33" s="304">
        <v>1.5219219096476264</v>
      </c>
      <c r="Q33" s="306"/>
      <c r="R33" s="304">
        <v>0.30746688720248905</v>
      </c>
      <c r="S33" s="304">
        <v>0.28920141380662179</v>
      </c>
      <c r="T33" s="304">
        <v>0.30713671619337995</v>
      </c>
      <c r="U33" s="306"/>
      <c r="V33" s="304">
        <v>0.71789488549356684</v>
      </c>
      <c r="W33" s="304">
        <v>0.66531061061499108</v>
      </c>
      <c r="X33" s="304">
        <v>0.6813959468959041</v>
      </c>
      <c r="Y33" s="306"/>
      <c r="Z33" s="304">
        <v>0.93585183899673008</v>
      </c>
      <c r="AA33" s="304">
        <v>0.87881950996633917</v>
      </c>
      <c r="AB33" s="304">
        <v>0.80664559012575676</v>
      </c>
      <c r="AC33" s="306"/>
      <c r="AD33" s="304">
        <v>0.85701067343932058</v>
      </c>
      <c r="AE33" s="304">
        <v>0.67212336951409368</v>
      </c>
      <c r="AF33" s="304">
        <v>0.52321230208459768</v>
      </c>
      <c r="AG33" s="306"/>
      <c r="AH33" s="304">
        <v>0.50078061478274749</v>
      </c>
      <c r="AI33" s="304">
        <v>0.39287151475119664</v>
      </c>
      <c r="AJ33" s="304">
        <v>0.23646927462208067</v>
      </c>
      <c r="AK33" s="306"/>
      <c r="AL33" s="304">
        <v>0.1056790708002234</v>
      </c>
      <c r="AM33" s="304">
        <v>9.8134343157253709E-2</v>
      </c>
      <c r="AN33" s="304">
        <v>8.2601152119979565E-2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7.6292830043915876</v>
      </c>
      <c r="C34" s="304">
        <f t="shared" si="64"/>
        <v>7.7077799768541899</v>
      </c>
      <c r="D34" s="304">
        <f t="shared" si="65"/>
        <v>7.547573870527585</v>
      </c>
      <c r="E34" s="304"/>
      <c r="F34" s="304">
        <v>0.28905343876279838</v>
      </c>
      <c r="G34" s="304">
        <v>0.35071726030155415</v>
      </c>
      <c r="H34" s="304">
        <v>0.39502889836301924</v>
      </c>
      <c r="I34" s="304"/>
      <c r="J34" s="304">
        <v>1.0514650284643827</v>
      </c>
      <c r="K34" s="304">
        <v>1.3093894855709405</v>
      </c>
      <c r="L34" s="304">
        <v>1.5368449564149982</v>
      </c>
      <c r="M34" s="304"/>
      <c r="N34" s="304">
        <v>2.2312684206999149</v>
      </c>
      <c r="O34" s="304">
        <v>2.1810253222192828</v>
      </c>
      <c r="P34" s="304">
        <v>2.1987899003052416</v>
      </c>
      <c r="Q34" s="306"/>
      <c r="R34" s="304">
        <v>0.23885011975397713</v>
      </c>
      <c r="S34" s="304">
        <v>0.23282744009556974</v>
      </c>
      <c r="T34" s="304">
        <v>0.24404140699473564</v>
      </c>
      <c r="U34" s="306"/>
      <c r="V34" s="304">
        <v>0.94754522468981539</v>
      </c>
      <c r="W34" s="304">
        <v>0.90438689000761796</v>
      </c>
      <c r="X34" s="304">
        <v>0.89591671386036653</v>
      </c>
      <c r="Y34" s="306"/>
      <c r="Z34" s="304">
        <v>1.3291027772583848</v>
      </c>
      <c r="AA34" s="304">
        <v>1.3548439620694102</v>
      </c>
      <c r="AB34" s="304">
        <v>1.2051748910936471</v>
      </c>
      <c r="AC34" s="306"/>
      <c r="AD34" s="304">
        <v>0.88257759500241195</v>
      </c>
      <c r="AE34" s="304">
        <v>0.75031780474167797</v>
      </c>
      <c r="AF34" s="304">
        <v>0.53542531795043347</v>
      </c>
      <c r="AG34" s="306"/>
      <c r="AH34" s="304">
        <v>0.56276245555673632</v>
      </c>
      <c r="AI34" s="304">
        <v>0.51997309919180945</v>
      </c>
      <c r="AJ34" s="304">
        <v>0.45580361453252022</v>
      </c>
      <c r="AK34" s="306"/>
      <c r="AL34" s="304">
        <v>9.6657944203165688E-2</v>
      </c>
      <c r="AM34" s="304">
        <v>0.10429871265632734</v>
      </c>
      <c r="AN34" s="304">
        <v>8.0548171012621919E-2</v>
      </c>
    </row>
    <row r="35" spans="1:40" x14ac:dyDescent="0.2">
      <c r="A35" s="13" t="str">
        <f t="shared" si="63"/>
        <v>Associate professional occupations</v>
      </c>
      <c r="B35" s="304">
        <f t="shared" si="66"/>
        <v>5.4104521457262056</v>
      </c>
      <c r="C35" s="304">
        <f t="shared" si="64"/>
        <v>4.8278351078573838</v>
      </c>
      <c r="D35" s="304">
        <f t="shared" si="65"/>
        <v>4.5939754913255575</v>
      </c>
      <c r="E35" s="304"/>
      <c r="F35" s="304">
        <v>7.0471888361693227E-2</v>
      </c>
      <c r="G35" s="304">
        <v>7.6146672775483454E-2</v>
      </c>
      <c r="H35" s="304">
        <v>8.6350438638532825E-2</v>
      </c>
      <c r="I35" s="304"/>
      <c r="J35" s="304">
        <v>0.44653896882723065</v>
      </c>
      <c r="K35" s="304">
        <v>0.49846955061171372</v>
      </c>
      <c r="L35" s="304">
        <v>0.5695501417805604</v>
      </c>
      <c r="M35" s="304"/>
      <c r="N35" s="304">
        <v>1.3266966798646467</v>
      </c>
      <c r="O35" s="304">
        <v>1.2371963924852367</v>
      </c>
      <c r="P35" s="304">
        <v>1.2660437120658916</v>
      </c>
      <c r="Q35" s="306"/>
      <c r="R35" s="304">
        <v>0.36369963817620854</v>
      </c>
      <c r="S35" s="304">
        <v>0.35349564542783457</v>
      </c>
      <c r="T35" s="304">
        <v>0.38607143195120114</v>
      </c>
      <c r="U35" s="306"/>
      <c r="V35" s="304">
        <v>0.51957102357124452</v>
      </c>
      <c r="W35" s="304">
        <v>0.44112182404146139</v>
      </c>
      <c r="X35" s="304">
        <v>0.41431766060445235</v>
      </c>
      <c r="Y35" s="306"/>
      <c r="Z35" s="304">
        <v>1.1759481456892036</v>
      </c>
      <c r="AA35" s="304">
        <v>1.0882409335057346</v>
      </c>
      <c r="AB35" s="304">
        <v>1.0032825349555796</v>
      </c>
      <c r="AC35" s="306"/>
      <c r="AD35" s="304">
        <v>0.94261787897769922</v>
      </c>
      <c r="AE35" s="304">
        <v>0.72441268133059689</v>
      </c>
      <c r="AF35" s="304">
        <v>0.56232593856355084</v>
      </c>
      <c r="AG35" s="306"/>
      <c r="AH35" s="304">
        <v>0.49679319821313866</v>
      </c>
      <c r="AI35" s="304">
        <v>0.34976906170292671</v>
      </c>
      <c r="AJ35" s="304">
        <v>0.25862730559322056</v>
      </c>
      <c r="AK35" s="306"/>
      <c r="AL35" s="304">
        <v>6.8114724045140823E-2</v>
      </c>
      <c r="AM35" s="304">
        <v>5.8982345976395796E-2</v>
      </c>
      <c r="AN35" s="304">
        <v>4.7406327172567604E-2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2.9659660547353095</v>
      </c>
      <c r="C36" s="304">
        <f t="shared" si="64"/>
        <v>2.5659715383942387</v>
      </c>
      <c r="D36" s="304">
        <f t="shared" si="65"/>
        <v>2.1502241915805644</v>
      </c>
      <c r="E36" s="304"/>
      <c r="F36" s="304">
        <v>9.5069242722193928E-3</v>
      </c>
      <c r="G36" s="304">
        <v>1.0622042318833604E-2</v>
      </c>
      <c r="H36" s="304">
        <v>1.1604806408793024E-2</v>
      </c>
      <c r="I36" s="304"/>
      <c r="J36" s="304">
        <v>0.10232660082408487</v>
      </c>
      <c r="K36" s="304">
        <v>0.11929718898524831</v>
      </c>
      <c r="L36" s="304">
        <v>0.13600636239103225</v>
      </c>
      <c r="M36" s="304"/>
      <c r="N36" s="304">
        <v>0.51662377929636316</v>
      </c>
      <c r="O36" s="304">
        <v>0.49158324464631353</v>
      </c>
      <c r="P36" s="304">
        <v>0.51281022941686527</v>
      </c>
      <c r="Q36" s="306"/>
      <c r="R36" s="304">
        <v>0.17181370691132333</v>
      </c>
      <c r="S36" s="304">
        <v>0.16026655652723745</v>
      </c>
      <c r="T36" s="304">
        <v>0.16967342534445645</v>
      </c>
      <c r="U36" s="306"/>
      <c r="V36" s="304">
        <v>0.21241907510257912</v>
      </c>
      <c r="W36" s="304">
        <v>0.19208332034349107</v>
      </c>
      <c r="X36" s="304">
        <v>0.19281282052303819</v>
      </c>
      <c r="Y36" s="306"/>
      <c r="Z36" s="304">
        <v>0.62298231045898467</v>
      </c>
      <c r="AA36" s="304">
        <v>0.58179081716006498</v>
      </c>
      <c r="AB36" s="304">
        <v>0.52927300988524761</v>
      </c>
      <c r="AC36" s="306"/>
      <c r="AD36" s="304">
        <v>0.89751287610391162</v>
      </c>
      <c r="AE36" s="304">
        <v>0.75034308922676229</v>
      </c>
      <c r="AF36" s="304">
        <v>0.51381224494185296</v>
      </c>
      <c r="AG36" s="306"/>
      <c r="AH36" s="304">
        <v>0.36956740962787227</v>
      </c>
      <c r="AI36" s="304">
        <v>0.20543507742130537</v>
      </c>
      <c r="AJ36" s="304">
        <v>3.9044697691785639E-2</v>
      </c>
      <c r="AK36" s="306"/>
      <c r="AL36" s="304">
        <v>6.3213372137971152E-2</v>
      </c>
      <c r="AM36" s="304">
        <v>5.4550201764982105E-2</v>
      </c>
      <c r="AN36" s="304">
        <v>4.518659497749318E-2</v>
      </c>
    </row>
    <row r="37" spans="1:40" x14ac:dyDescent="0.2">
      <c r="A37" s="13" t="str">
        <f t="shared" si="63"/>
        <v>Skilled trades occupations</v>
      </c>
      <c r="B37" s="304">
        <f t="shared" si="66"/>
        <v>7.333646454786674</v>
      </c>
      <c r="C37" s="304">
        <f t="shared" si="64"/>
        <v>6.8971311149785173</v>
      </c>
      <c r="D37" s="304">
        <f t="shared" si="65"/>
        <v>5.7451049448940488</v>
      </c>
      <c r="E37" s="304"/>
      <c r="F37" s="304">
        <v>8.2239200037954388E-3</v>
      </c>
      <c r="G37" s="304">
        <v>1.0395581302211564E-2</v>
      </c>
      <c r="H37" s="304">
        <v>1.2608471887870709E-2</v>
      </c>
      <c r="I37" s="304"/>
      <c r="J37" s="304">
        <v>0.11461293761732086</v>
      </c>
      <c r="K37" s="304">
        <v>0.16664839822956629</v>
      </c>
      <c r="L37" s="304">
        <v>0.21294707581841668</v>
      </c>
      <c r="M37" s="304"/>
      <c r="N37" s="304">
        <v>0.36869315287467286</v>
      </c>
      <c r="O37" s="304">
        <v>0.43784472458750634</v>
      </c>
      <c r="P37" s="304">
        <v>0.49598644736513992</v>
      </c>
      <c r="Q37" s="306"/>
      <c r="R37" s="304">
        <v>0.15927441805286383</v>
      </c>
      <c r="S37" s="304">
        <v>0.17069997698475778</v>
      </c>
      <c r="T37" s="304">
        <v>0.18549136566892846</v>
      </c>
      <c r="U37" s="306"/>
      <c r="V37" s="304">
        <v>0.51866900369717661</v>
      </c>
      <c r="W37" s="304">
        <v>0.52301568253817954</v>
      </c>
      <c r="X37" s="304">
        <v>0.50561132259565766</v>
      </c>
      <c r="Y37" s="306"/>
      <c r="Z37" s="304">
        <v>2.5456601110964985</v>
      </c>
      <c r="AA37" s="304">
        <v>2.5930593345754271</v>
      </c>
      <c r="AB37" s="304">
        <v>2.3225550596852669</v>
      </c>
      <c r="AC37" s="306"/>
      <c r="AD37" s="304">
        <v>1.9967366113158862</v>
      </c>
      <c r="AE37" s="304">
        <v>1.6479660451662785</v>
      </c>
      <c r="AF37" s="304">
        <v>1.1253641951962883</v>
      </c>
      <c r="AG37" s="306"/>
      <c r="AH37" s="304">
        <v>1.2608488648838136</v>
      </c>
      <c r="AI37" s="304">
        <v>1.1058726727199395</v>
      </c>
      <c r="AJ37" s="304">
        <v>0.72395488515869588</v>
      </c>
      <c r="AK37" s="306"/>
      <c r="AL37" s="304">
        <v>0.3609274352446461</v>
      </c>
      <c r="AM37" s="304">
        <v>0.24162869887465091</v>
      </c>
      <c r="AN37" s="304">
        <v>0.16058612151778423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0.49682459448996424</v>
      </c>
      <c r="C38" s="304">
        <f t="shared" si="64"/>
        <v>0.51531364038522265</v>
      </c>
      <c r="D38" s="304">
        <f t="shared" si="65"/>
        <v>0.51734356815543026</v>
      </c>
      <c r="E38" s="304"/>
      <c r="F38" s="304">
        <v>4.4642260244397106E-3</v>
      </c>
      <c r="G38" s="304">
        <v>5.3319033649758844E-3</v>
      </c>
      <c r="H38" s="304">
        <v>6.67974744468788E-3</v>
      </c>
      <c r="I38" s="304"/>
      <c r="J38" s="304">
        <v>5.9741886633732262E-3</v>
      </c>
      <c r="K38" s="304">
        <v>6.8789164888514165E-3</v>
      </c>
      <c r="L38" s="304">
        <v>7.2672634523023218E-3</v>
      </c>
      <c r="M38" s="304"/>
      <c r="N38" s="304">
        <v>4.9873118471612202E-2</v>
      </c>
      <c r="O38" s="304">
        <v>4.618557393586218E-2</v>
      </c>
      <c r="P38" s="304">
        <v>4.4581015403994159E-2</v>
      </c>
      <c r="Q38" s="306"/>
      <c r="R38" s="304">
        <v>1.3198922453952284E-2</v>
      </c>
      <c r="S38" s="304">
        <v>1.1637561920328192E-2</v>
      </c>
      <c r="T38" s="304">
        <v>1.1070827208594387E-2</v>
      </c>
      <c r="U38" s="306"/>
      <c r="V38" s="304">
        <v>4.8033790189305481E-2</v>
      </c>
      <c r="W38" s="304">
        <v>4.9553473229559372E-2</v>
      </c>
      <c r="X38" s="304">
        <v>4.9499059414535779E-2</v>
      </c>
      <c r="Y38" s="306"/>
      <c r="Z38" s="304">
        <v>5.5865132874882248E-2</v>
      </c>
      <c r="AA38" s="304">
        <v>5.5477947113549517E-2</v>
      </c>
      <c r="AB38" s="304">
        <v>4.9570372171818533E-2</v>
      </c>
      <c r="AC38" s="306"/>
      <c r="AD38" s="304">
        <v>7.7002353196326409E-2</v>
      </c>
      <c r="AE38" s="304">
        <v>7.147826846967327E-2</v>
      </c>
      <c r="AF38" s="304">
        <v>5.81189867251048E-2</v>
      </c>
      <c r="AG38" s="306"/>
      <c r="AH38" s="304">
        <v>0.21103012257711568</v>
      </c>
      <c r="AI38" s="304">
        <v>0.23534481370184496</v>
      </c>
      <c r="AJ38" s="304">
        <v>0.26046785625310065</v>
      </c>
      <c r="AK38" s="306"/>
      <c r="AL38" s="304">
        <v>3.1382740038957017E-2</v>
      </c>
      <c r="AM38" s="304">
        <v>3.3425182160577924E-2</v>
      </c>
      <c r="AN38" s="304">
        <v>3.0088440081291735E-2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1.2581887065304822</v>
      </c>
      <c r="C39" s="304">
        <f t="shared" si="64"/>
        <v>1.2486632653484353</v>
      </c>
      <c r="D39" s="304">
        <f t="shared" si="65"/>
        <v>1.2073749088625376</v>
      </c>
      <c r="E39" s="304"/>
      <c r="F39" s="304">
        <v>7.4247335488880723E-3</v>
      </c>
      <c r="G39" s="304">
        <v>9.4354085039818295E-3</v>
      </c>
      <c r="H39" s="304">
        <v>1.0761466217972639E-2</v>
      </c>
      <c r="I39" s="304"/>
      <c r="J39" s="304">
        <v>6.2863411266392347E-2</v>
      </c>
      <c r="K39" s="304">
        <v>8.1605882678452105E-2</v>
      </c>
      <c r="L39" s="304">
        <v>9.4357052424244262E-2</v>
      </c>
      <c r="M39" s="304"/>
      <c r="N39" s="304">
        <v>0.26544646011745077</v>
      </c>
      <c r="O39" s="304">
        <v>0.28199931154854918</v>
      </c>
      <c r="P39" s="304">
        <v>0.31521370724746794</v>
      </c>
      <c r="Q39" s="306"/>
      <c r="R39" s="304">
        <v>8.4832360329051962E-2</v>
      </c>
      <c r="S39" s="304">
        <v>9.3824144056122383E-2</v>
      </c>
      <c r="T39" s="304">
        <v>0.10979108207137935</v>
      </c>
      <c r="U39" s="306"/>
      <c r="V39" s="304">
        <v>9.0664407786402931E-2</v>
      </c>
      <c r="W39" s="304">
        <v>9.6968274436016313E-2</v>
      </c>
      <c r="X39" s="304">
        <v>0.10967080739703729</v>
      </c>
      <c r="Y39" s="306"/>
      <c r="Z39" s="304">
        <v>0.26240919877011148</v>
      </c>
      <c r="AA39" s="304">
        <v>0.26018001530254553</v>
      </c>
      <c r="AB39" s="304">
        <v>0.23489315922278273</v>
      </c>
      <c r="AC39" s="306"/>
      <c r="AD39" s="304">
        <v>0.24161105408204475</v>
      </c>
      <c r="AE39" s="304">
        <v>0.22082969425472596</v>
      </c>
      <c r="AF39" s="304">
        <v>0.19836763520311626</v>
      </c>
      <c r="AG39" s="306"/>
      <c r="AH39" s="304">
        <v>0.17353118745420912</v>
      </c>
      <c r="AI39" s="304">
        <v>0.13817578274053732</v>
      </c>
      <c r="AJ39" s="304">
        <v>7.1663281104551085E-2</v>
      </c>
      <c r="AK39" s="306"/>
      <c r="AL39" s="304">
        <v>6.9405893175930711E-2</v>
      </c>
      <c r="AM39" s="304">
        <v>6.5644751827504594E-2</v>
      </c>
      <c r="AN39" s="304">
        <v>6.2656717973986045E-2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4.9256376005686056</v>
      </c>
      <c r="C40" s="304">
        <f t="shared" si="64"/>
        <v>5.426708117850886</v>
      </c>
      <c r="D40" s="304">
        <f t="shared" si="65"/>
        <v>4.8486876954783709</v>
      </c>
      <c r="E40" s="304"/>
      <c r="F40" s="304">
        <v>1.2940424140594493E-3</v>
      </c>
      <c r="G40" s="304">
        <v>1.689519191493112E-3</v>
      </c>
      <c r="H40" s="304">
        <v>1.6675980328779297E-3</v>
      </c>
      <c r="I40" s="304"/>
      <c r="J40" s="304">
        <v>4.145968009444239E-2</v>
      </c>
      <c r="K40" s="304">
        <v>7.734324929973331E-2</v>
      </c>
      <c r="L40" s="304">
        <v>0.13311876026508168</v>
      </c>
      <c r="M40" s="304"/>
      <c r="N40" s="304">
        <v>0.1572066784327352</v>
      </c>
      <c r="O40" s="304">
        <v>0.2185023502408385</v>
      </c>
      <c r="P40" s="304">
        <v>0.30558266214634616</v>
      </c>
      <c r="Q40" s="306"/>
      <c r="R40" s="305">
        <v>8.904503752021746E-2</v>
      </c>
      <c r="S40" s="305">
        <v>0.11519250253323632</v>
      </c>
      <c r="T40" s="305">
        <v>0.13284598334436742</v>
      </c>
      <c r="U40" s="306"/>
      <c r="V40" s="305">
        <v>0.17735229815416367</v>
      </c>
      <c r="W40" s="305">
        <v>0.24241106958280764</v>
      </c>
      <c r="X40" s="305">
        <v>0.26698092542803697</v>
      </c>
      <c r="Y40" s="306"/>
      <c r="Z40" s="305">
        <v>1.0959094801084901</v>
      </c>
      <c r="AA40" s="305">
        <v>1.4793683834161475</v>
      </c>
      <c r="AB40" s="305">
        <v>1.6173288137040096</v>
      </c>
      <c r="AC40" s="306"/>
      <c r="AD40" s="305">
        <v>1.7056393400221697</v>
      </c>
      <c r="AE40" s="305">
        <v>1.8997228629589631</v>
      </c>
      <c r="AF40" s="305">
        <v>1.7810279445188868</v>
      </c>
      <c r="AG40" s="306"/>
      <c r="AH40" s="305">
        <v>1.222016802996271</v>
      </c>
      <c r="AI40" s="305">
        <v>1.1813397234030232</v>
      </c>
      <c r="AJ40" s="305">
        <v>0.51255678750152089</v>
      </c>
      <c r="AK40" s="306"/>
      <c r="AL40" s="305">
        <v>0.43571424082605648</v>
      </c>
      <c r="AM40" s="305">
        <v>0.21113845722464311</v>
      </c>
      <c r="AN40" s="305">
        <v>9.7578220537242993E-2</v>
      </c>
    </row>
    <row r="41" spans="1:40" x14ac:dyDescent="0.2">
      <c r="A41" s="39" t="str">
        <f t="shared" si="63"/>
        <v>Elementary occupations</v>
      </c>
      <c r="B41" s="307">
        <f t="shared" si="66"/>
        <v>2.1458343809733664</v>
      </c>
      <c r="C41" s="307">
        <f t="shared" si="64"/>
        <v>1.8255845226752243</v>
      </c>
      <c r="D41" s="307">
        <f>SUM(H41,L41,P41,T41,X41,AB41,AF41,AJ41,AN41)</f>
        <v>1.5093423748832384</v>
      </c>
      <c r="E41" s="307"/>
      <c r="F41" s="307">
        <v>5.161447109665377E-3</v>
      </c>
      <c r="G41" s="307">
        <v>6.8207873256454568E-3</v>
      </c>
      <c r="H41" s="307">
        <v>9.3042573370957712E-3</v>
      </c>
      <c r="I41" s="307"/>
      <c r="J41" s="307">
        <v>2.4439356309217394E-2</v>
      </c>
      <c r="K41" s="307">
        <v>3.2499072105501257E-2</v>
      </c>
      <c r="L41" s="307">
        <v>3.9630153399634875E-2</v>
      </c>
      <c r="M41" s="307"/>
      <c r="N41" s="307">
        <v>0.10465243631461425</v>
      </c>
      <c r="O41" s="307">
        <v>0.11014992409397069</v>
      </c>
      <c r="P41" s="307">
        <v>0.11747216242830966</v>
      </c>
      <c r="Q41" s="308"/>
      <c r="R41" s="307">
        <v>5.1742069599065292E-2</v>
      </c>
      <c r="S41" s="307">
        <v>4.9698928428633875E-2</v>
      </c>
      <c r="T41" s="307">
        <v>5.9989145880931259E-2</v>
      </c>
      <c r="U41" s="308"/>
      <c r="V41" s="307">
        <v>4.4969423232774197E-2</v>
      </c>
      <c r="W41" s="307">
        <v>4.8054745383377506E-2</v>
      </c>
      <c r="X41" s="307">
        <v>5.5505640863005412E-2</v>
      </c>
      <c r="Y41" s="308"/>
      <c r="Z41" s="307">
        <v>0.26076363847811423</v>
      </c>
      <c r="AA41" s="307">
        <v>0.24769263290497098</v>
      </c>
      <c r="AB41" s="307">
        <v>0.23315196951728978</v>
      </c>
      <c r="AC41" s="308"/>
      <c r="AD41" s="307">
        <v>0.54085911733666903</v>
      </c>
      <c r="AE41" s="307">
        <v>0.42278792724573117</v>
      </c>
      <c r="AF41" s="307">
        <v>0.29506288541253195</v>
      </c>
      <c r="AG41" s="308"/>
      <c r="AH41" s="307">
        <v>0.848706441916248</v>
      </c>
      <c r="AI41" s="307">
        <v>0.74732484368807284</v>
      </c>
      <c r="AJ41" s="307">
        <v>0.59330800386929283</v>
      </c>
      <c r="AK41" s="308"/>
      <c r="AL41" s="307">
        <v>0.26454045067699861</v>
      </c>
      <c r="AM41" s="307">
        <v>0.16055566149932038</v>
      </c>
      <c r="AN41" s="307">
        <v>0.10591815617514672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Hertfordshire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66.663000000000011</v>
      </c>
      <c r="C50" s="305">
        <f>SUM(C51:C59)</f>
        <v>73.637999999999721</v>
      </c>
      <c r="D50" s="305">
        <f>SUM(D51:D59)</f>
        <v>82.681999999999931</v>
      </c>
      <c r="E50" s="304"/>
      <c r="F50" s="305">
        <f>SUM(F51:F59)</f>
        <v>0.19503816096930193</v>
      </c>
      <c r="G50" s="305">
        <f>SUM(G51:G59)</f>
        <v>0.2810211937198015</v>
      </c>
      <c r="H50" s="305">
        <f>SUM(H51:H59)</f>
        <v>0.43128187142884922</v>
      </c>
      <c r="I50" s="304"/>
      <c r="J50" s="305">
        <f>SUM(J51:J59)</f>
        <v>3.2627820715168072</v>
      </c>
      <c r="K50" s="305">
        <f>SUM(K51:K59)</f>
        <v>4.7108163751577754</v>
      </c>
      <c r="L50" s="305">
        <f>SUM(L51:L59)</f>
        <v>6.8551782769628558</v>
      </c>
      <c r="M50" s="304"/>
      <c r="N50" s="305">
        <f>SUM(N51:N59)</f>
        <v>6.7453299715506043</v>
      </c>
      <c r="O50" s="305">
        <f>SUM(O51:O59)</f>
        <v>7.724280764998861</v>
      </c>
      <c r="P50" s="305">
        <f>SUM(P51:P59)</f>
        <v>9.9323272074028157</v>
      </c>
      <c r="Q50" s="304"/>
      <c r="R50" s="305">
        <f>SUM(R51:R59)</f>
        <v>2.374282799013856</v>
      </c>
      <c r="S50" s="305">
        <f>SUM(S51:S59)</f>
        <v>2.6809988396352513</v>
      </c>
      <c r="T50" s="305">
        <f>SUM(T51:T59)</f>
        <v>3.5923731990834065</v>
      </c>
      <c r="U50" s="304"/>
      <c r="V50" s="305">
        <f>SUM(V51:V59)</f>
        <v>4.7676862773920972</v>
      </c>
      <c r="W50" s="305">
        <f>SUM(W51:W59)</f>
        <v>5.2707824951919005</v>
      </c>
      <c r="X50" s="305">
        <f>SUM(X51:X59)</f>
        <v>6.5584678518210451</v>
      </c>
      <c r="Y50" s="304"/>
      <c r="Z50" s="305">
        <f>SUM(Z51:Z59)</f>
        <v>17.930798722946086</v>
      </c>
      <c r="AA50" s="305">
        <f>SUM(AA51:AA59)</f>
        <v>21.251403401458752</v>
      </c>
      <c r="AB50" s="305">
        <f>SUM(AB51:AB59)</f>
        <v>24.784001813852825</v>
      </c>
      <c r="AC50" s="304"/>
      <c r="AD50" s="305">
        <f>SUM(AD51:AD59)</f>
        <v>17.683072103917123</v>
      </c>
      <c r="AE50" s="305">
        <f>SUM(AE51:AE59)</f>
        <v>18.095791237944333</v>
      </c>
      <c r="AF50" s="305">
        <f>SUM(AF51:AF59)</f>
        <v>19.303230331173694</v>
      </c>
      <c r="AG50" s="304"/>
      <c r="AH50" s="305">
        <f>SUM(AH51:AH59)</f>
        <v>10.836391317078423</v>
      </c>
      <c r="AI50" s="305">
        <f>SUM(AI51:AI59)</f>
        <v>11.360200690221657</v>
      </c>
      <c r="AJ50" s="305">
        <f>SUM(AJ51:AJ59)</f>
        <v>10.166366273242673</v>
      </c>
      <c r="AK50" s="304"/>
      <c r="AL50" s="305">
        <f>SUM(AL51:AL59)</f>
        <v>2.8676185756157246</v>
      </c>
      <c r="AM50" s="305">
        <f>SUM(AM51:AM59)</f>
        <v>2.2627050016713994</v>
      </c>
      <c r="AN50" s="305">
        <f>SUM(AN51:AN59)</f>
        <v>1.0587731750317704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9.8260807246434023</v>
      </c>
      <c r="C51" s="304">
        <f t="shared" ref="C51:D51" si="68">SUM(G51,K51,O51,S51,W51,AA51,AE51,AI51,AM51)</f>
        <v>10.279298876349147</v>
      </c>
      <c r="D51" s="304">
        <f t="shared" si="68"/>
        <v>12.5633292678896</v>
      </c>
      <c r="E51" s="304"/>
      <c r="F51" s="304">
        <v>4.017456706589656E-2</v>
      </c>
      <c r="G51" s="304">
        <v>5.8935296060559438E-2</v>
      </c>
      <c r="H51" s="304">
        <v>8.7082997734458142E-2</v>
      </c>
      <c r="I51" s="304"/>
      <c r="J51" s="304">
        <v>0.85664146563495569</v>
      </c>
      <c r="K51" s="304">
        <v>1.2061785953477142</v>
      </c>
      <c r="L51" s="304">
        <v>1.8038300754004752</v>
      </c>
      <c r="M51" s="304"/>
      <c r="N51" s="304">
        <v>1.6518665732862792</v>
      </c>
      <c r="O51" s="304">
        <v>1.7780894119631878</v>
      </c>
      <c r="P51" s="304">
        <v>2.2804510656609973</v>
      </c>
      <c r="Q51" s="304"/>
      <c r="R51" s="304">
        <v>0.44120557844041097</v>
      </c>
      <c r="S51" s="304">
        <v>0.42358232210952845</v>
      </c>
      <c r="T51" s="304">
        <v>0.48925759475378833</v>
      </c>
      <c r="U51" s="304"/>
      <c r="V51" s="304">
        <v>1.1259827646680194</v>
      </c>
      <c r="W51" s="304">
        <v>1.1471106055299307</v>
      </c>
      <c r="X51" s="304">
        <v>1.4570505360644475</v>
      </c>
      <c r="Y51" s="304"/>
      <c r="Z51" s="304">
        <v>2.4467430556289256</v>
      </c>
      <c r="AA51" s="304">
        <v>2.6063133193665693</v>
      </c>
      <c r="AB51" s="304">
        <v>3.4067164884929362</v>
      </c>
      <c r="AC51" s="304"/>
      <c r="AD51" s="304">
        <v>1.8593493956120937</v>
      </c>
      <c r="AE51" s="304">
        <v>1.6591073246227459</v>
      </c>
      <c r="AF51" s="304">
        <v>1.7441964471600921</v>
      </c>
      <c r="AG51" s="304"/>
      <c r="AH51" s="304">
        <v>1.0738147020942481</v>
      </c>
      <c r="AI51" s="304">
        <v>1.0457568117271658</v>
      </c>
      <c r="AJ51" s="304">
        <v>0.99213756715932122</v>
      </c>
      <c r="AK51" s="304"/>
      <c r="AL51" s="304">
        <v>0.33030262221257334</v>
      </c>
      <c r="AM51" s="304">
        <v>0.35422518962174537</v>
      </c>
      <c r="AN51" s="304">
        <v>0.30260649546308205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9.4891276196421632</v>
      </c>
      <c r="C52" s="304">
        <f t="shared" ref="C52:C59" si="70">SUM(G52,K52,O52,S52,W52,AA52,AE52,AI52,AM52)</f>
        <v>10.931104228331897</v>
      </c>
      <c r="D52" s="304">
        <f t="shared" ref="D52:D59" si="71">SUM(H52,L52,P52,T52,X52,AB52,AF52,AJ52,AN52)</f>
        <v>13.608081143795664</v>
      </c>
      <c r="E52" s="304"/>
      <c r="F52" s="304">
        <v>7.9522717622257308E-2</v>
      </c>
      <c r="G52" s="304">
        <v>0.10245863216418784</v>
      </c>
      <c r="H52" s="304">
        <v>0.13243218710359092</v>
      </c>
      <c r="I52" s="304"/>
      <c r="J52" s="304">
        <v>1.3164571475562148</v>
      </c>
      <c r="K52" s="304">
        <v>1.9302200334452506</v>
      </c>
      <c r="L52" s="304">
        <v>2.7916027990751791</v>
      </c>
      <c r="M52" s="304"/>
      <c r="N52" s="304">
        <v>2.0425958617091595</v>
      </c>
      <c r="O52" s="304">
        <v>2.2218306528066516</v>
      </c>
      <c r="P52" s="304">
        <v>2.6051551233516959</v>
      </c>
      <c r="Q52" s="304"/>
      <c r="R52" s="304">
        <v>0.28685645542959615</v>
      </c>
      <c r="S52" s="304">
        <v>0.26551668125408351</v>
      </c>
      <c r="T52" s="304">
        <v>0.34648880645304431</v>
      </c>
      <c r="U52" s="304"/>
      <c r="V52" s="304">
        <v>0.80272403190826613</v>
      </c>
      <c r="W52" s="304">
        <v>0.70668032546819659</v>
      </c>
      <c r="X52" s="304">
        <v>0.59828705097525714</v>
      </c>
      <c r="Y52" s="304"/>
      <c r="Z52" s="304">
        <v>2.4531974786627666</v>
      </c>
      <c r="AA52" s="304">
        <v>3.1086256049544416</v>
      </c>
      <c r="AB52" s="304">
        <v>4.4285613184707584</v>
      </c>
      <c r="AC52" s="304"/>
      <c r="AD52" s="304">
        <v>1.67085948302846</v>
      </c>
      <c r="AE52" s="304">
        <v>1.6854056635480033</v>
      </c>
      <c r="AF52" s="304">
        <v>1.8967694027515913</v>
      </c>
      <c r="AG52" s="304"/>
      <c r="AH52" s="304">
        <v>0.64971663437490457</v>
      </c>
      <c r="AI52" s="304">
        <v>0.70772371433117687</v>
      </c>
      <c r="AJ52" s="304">
        <v>0.66835844157128033</v>
      </c>
      <c r="AK52" s="304"/>
      <c r="AL52" s="304">
        <v>0.18719780935053768</v>
      </c>
      <c r="AM52" s="304">
        <v>0.20264292035990536</v>
      </c>
      <c r="AN52" s="304">
        <v>0.14042601404326668</v>
      </c>
    </row>
    <row r="53" spans="1:40" x14ac:dyDescent="0.2">
      <c r="A53" s="13" t="str">
        <f t="shared" si="67"/>
        <v>Associate professional occupations</v>
      </c>
      <c r="B53" s="304">
        <f t="shared" si="69"/>
        <v>5.6466398766964447</v>
      </c>
      <c r="C53" s="304">
        <f t="shared" si="70"/>
        <v>5.7096848863574579</v>
      </c>
      <c r="D53" s="304">
        <f t="shared" si="71"/>
        <v>6.8264671430931116</v>
      </c>
      <c r="E53" s="304"/>
      <c r="F53" s="304">
        <v>1.3061520161907349E-2</v>
      </c>
      <c r="G53" s="304">
        <v>1.7653819748701189E-2</v>
      </c>
      <c r="H53" s="304">
        <v>2.6137324734562511E-2</v>
      </c>
      <c r="I53" s="304"/>
      <c r="J53" s="304">
        <v>0.40540571414875726</v>
      </c>
      <c r="K53" s="304">
        <v>0.5459877297732032</v>
      </c>
      <c r="L53" s="304">
        <v>0.78198214001260191</v>
      </c>
      <c r="M53" s="304"/>
      <c r="N53" s="304">
        <v>0.87102148185277062</v>
      </c>
      <c r="O53" s="304">
        <v>0.90597672511311889</v>
      </c>
      <c r="P53" s="304">
        <v>1.1251962809761582</v>
      </c>
      <c r="Q53" s="304"/>
      <c r="R53" s="304">
        <v>0.40267800115886287</v>
      </c>
      <c r="S53" s="304">
        <v>0.45685100968906195</v>
      </c>
      <c r="T53" s="304">
        <v>0.6284066920808038</v>
      </c>
      <c r="U53" s="304"/>
      <c r="V53" s="304">
        <v>0.77048873111751082</v>
      </c>
      <c r="W53" s="304">
        <v>0.73049129685581027</v>
      </c>
      <c r="X53" s="304">
        <v>0.92177096366338107</v>
      </c>
      <c r="Y53" s="304"/>
      <c r="Z53" s="304">
        <v>1.0817174400735856</v>
      </c>
      <c r="AA53" s="304">
        <v>1.0238671816170537</v>
      </c>
      <c r="AB53" s="304">
        <v>1.1111262783888969</v>
      </c>
      <c r="AC53" s="304"/>
      <c r="AD53" s="304">
        <v>1.1941304828557886</v>
      </c>
      <c r="AE53" s="304">
        <v>1.1207169143465989</v>
      </c>
      <c r="AF53" s="304">
        <v>1.2861844543471952</v>
      </c>
      <c r="AG53" s="304"/>
      <c r="AH53" s="304">
        <v>0.79977753027194776</v>
      </c>
      <c r="AI53" s="304">
        <v>0.82683135219643344</v>
      </c>
      <c r="AJ53" s="304">
        <v>0.86308924049962621</v>
      </c>
      <c r="AK53" s="304"/>
      <c r="AL53" s="304">
        <v>0.108358975055314</v>
      </c>
      <c r="AM53" s="304">
        <v>8.1308857017476532E-2</v>
      </c>
      <c r="AN53" s="304">
        <v>8.2573768389886684E-2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6.3820830887869313</v>
      </c>
      <c r="C54" s="304">
        <f t="shared" si="70"/>
        <v>6.6572328670339331</v>
      </c>
      <c r="D54" s="304">
        <f t="shared" si="71"/>
        <v>6.98192511751963</v>
      </c>
      <c r="E54" s="304"/>
      <c r="F54" s="304">
        <v>4.1280778820902239E-2</v>
      </c>
      <c r="G54" s="304">
        <v>6.3857352920283258E-2</v>
      </c>
      <c r="H54" s="304">
        <v>0.12928803549454232</v>
      </c>
      <c r="I54" s="304"/>
      <c r="J54" s="304">
        <v>0.33121643354751634</v>
      </c>
      <c r="K54" s="304">
        <v>0.48526481954561057</v>
      </c>
      <c r="L54" s="304">
        <v>0.73451685725659255</v>
      </c>
      <c r="M54" s="304"/>
      <c r="N54" s="304">
        <v>1.0603310144035543</v>
      </c>
      <c r="O54" s="304">
        <v>1.3021261117381764</v>
      </c>
      <c r="P54" s="304">
        <v>1.9220903862973329</v>
      </c>
      <c r="Q54" s="304"/>
      <c r="R54" s="304">
        <v>0.63044509609311949</v>
      </c>
      <c r="S54" s="304">
        <v>0.70013982309271816</v>
      </c>
      <c r="T54" s="304">
        <v>1.008229822297072</v>
      </c>
      <c r="U54" s="304"/>
      <c r="V54" s="304">
        <v>0.33322694861889557</v>
      </c>
      <c r="W54" s="304">
        <v>0.36403311763902607</v>
      </c>
      <c r="X54" s="304">
        <v>0.51495842474264075</v>
      </c>
      <c r="Y54" s="304"/>
      <c r="Z54" s="304">
        <v>1.0225453981137904</v>
      </c>
      <c r="AA54" s="304">
        <v>1.0057717849443935</v>
      </c>
      <c r="AB54" s="304">
        <v>0.8596155575825033</v>
      </c>
      <c r="AC54" s="304"/>
      <c r="AD54" s="304">
        <v>1.0702627336953507</v>
      </c>
      <c r="AE54" s="304">
        <v>0.88235877810891683</v>
      </c>
      <c r="AF54" s="304">
        <v>0.46947895656406063</v>
      </c>
      <c r="AG54" s="304"/>
      <c r="AH54" s="304">
        <v>1.6153423422368491</v>
      </c>
      <c r="AI54" s="304">
        <v>1.6892775312486121</v>
      </c>
      <c r="AJ54" s="304">
        <v>1.2833658752705994</v>
      </c>
      <c r="AK54" s="304"/>
      <c r="AL54" s="304">
        <v>0.27743234325695315</v>
      </c>
      <c r="AM54" s="304">
        <v>0.16440354779619712</v>
      </c>
      <c r="AN54" s="304">
        <v>6.038120201428554E-2</v>
      </c>
    </row>
    <row r="55" spans="1:40" x14ac:dyDescent="0.2">
      <c r="A55" s="13" t="str">
        <f t="shared" si="67"/>
        <v>Skilled trades occupations</v>
      </c>
      <c r="B55" s="304">
        <f t="shared" si="69"/>
        <v>23.325393365759137</v>
      </c>
      <c r="C55" s="304">
        <f t="shared" si="70"/>
        <v>25.736695588500467</v>
      </c>
      <c r="D55" s="304">
        <f t="shared" si="71"/>
        <v>26.349061167841722</v>
      </c>
      <c r="E55" s="304"/>
      <c r="F55" s="304">
        <v>3.0387969914318692E-3</v>
      </c>
      <c r="G55" s="304">
        <v>4.2869125006784106E-3</v>
      </c>
      <c r="H55" s="304">
        <v>5.0648088686103829E-3</v>
      </c>
      <c r="I55" s="304"/>
      <c r="J55" s="304">
        <v>0.16278059082187701</v>
      </c>
      <c r="K55" s="304">
        <v>0.25211567563713427</v>
      </c>
      <c r="L55" s="304">
        <v>0.3420182512269655</v>
      </c>
      <c r="M55" s="304"/>
      <c r="N55" s="304">
        <v>0.68367609048834255</v>
      </c>
      <c r="O55" s="304">
        <v>0.94636242296249273</v>
      </c>
      <c r="P55" s="304">
        <v>1.2282857524494424</v>
      </c>
      <c r="Q55" s="304"/>
      <c r="R55" s="304">
        <v>0.42426602324464929</v>
      </c>
      <c r="S55" s="304">
        <v>0.55848911789757005</v>
      </c>
      <c r="T55" s="304">
        <v>0.7173972661590956</v>
      </c>
      <c r="U55" s="304"/>
      <c r="V55" s="304">
        <v>1.1973980651731044</v>
      </c>
      <c r="W55" s="304">
        <v>1.580595256638297</v>
      </c>
      <c r="X55" s="304">
        <v>2.1059750159133519</v>
      </c>
      <c r="Y55" s="304"/>
      <c r="Z55" s="304">
        <v>7.87069100386499</v>
      </c>
      <c r="AA55" s="304">
        <v>9.1338831736195267</v>
      </c>
      <c r="AB55" s="304">
        <v>8.9198617112107819</v>
      </c>
      <c r="AC55" s="304"/>
      <c r="AD55" s="304">
        <v>8.0896993953368828</v>
      </c>
      <c r="AE55" s="304">
        <v>8.341523161538813</v>
      </c>
      <c r="AF55" s="304">
        <v>8.7846201392712437</v>
      </c>
      <c r="AG55" s="304"/>
      <c r="AH55" s="304">
        <v>3.7037322349508233</v>
      </c>
      <c r="AI55" s="304">
        <v>3.9903696631483285</v>
      </c>
      <c r="AJ55" s="304">
        <v>4.0589228382878151</v>
      </c>
      <c r="AK55" s="304"/>
      <c r="AL55" s="304">
        <v>1.1901111648870344</v>
      </c>
      <c r="AM55" s="304">
        <v>0.92907020455762512</v>
      </c>
      <c r="AN55" s="304">
        <v>0.18691538445441797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0.23902622427856127</v>
      </c>
      <c r="C56" s="304">
        <f t="shared" si="70"/>
        <v>0.26351326111266388</v>
      </c>
      <c r="D56" s="304">
        <f t="shared" si="71"/>
        <v>0.30496449154001898</v>
      </c>
      <c r="E56" s="304"/>
      <c r="F56" s="304">
        <v>1.9981406908106049E-4</v>
      </c>
      <c r="G56" s="304">
        <v>2.2943896961308713E-4</v>
      </c>
      <c r="H56" s="304">
        <v>3.4648505043490685E-4</v>
      </c>
      <c r="I56" s="304"/>
      <c r="J56" s="304">
        <v>5.6336067894444787E-3</v>
      </c>
      <c r="K56" s="304">
        <v>7.9732061370038666E-3</v>
      </c>
      <c r="L56" s="304">
        <v>1.0618299574587058E-2</v>
      </c>
      <c r="M56" s="304"/>
      <c r="N56" s="304">
        <v>9.9025081053101087E-3</v>
      </c>
      <c r="O56" s="304">
        <v>1.0267511275229744E-2</v>
      </c>
      <c r="P56" s="304">
        <v>1.3038904122709619E-2</v>
      </c>
      <c r="Q56" s="304"/>
      <c r="R56" s="304">
        <v>1.9859109848812226E-3</v>
      </c>
      <c r="S56" s="304">
        <v>2.2424236446391918E-3</v>
      </c>
      <c r="T56" s="304">
        <v>2.7512521586022399E-3</v>
      </c>
      <c r="U56" s="304"/>
      <c r="V56" s="304">
        <v>6.8493639689772437E-3</v>
      </c>
      <c r="W56" s="304">
        <v>7.4859663184597639E-3</v>
      </c>
      <c r="X56" s="304">
        <v>8.9578601429410685E-3</v>
      </c>
      <c r="Y56" s="304"/>
      <c r="Z56" s="304">
        <v>6.7618975623477989E-2</v>
      </c>
      <c r="AA56" s="304">
        <v>9.0110306940784868E-2</v>
      </c>
      <c r="AB56" s="304">
        <v>0.1228976489475414</v>
      </c>
      <c r="AC56" s="304"/>
      <c r="AD56" s="304">
        <v>1.4898735074117403E-2</v>
      </c>
      <c r="AE56" s="304">
        <v>1.3973676366397302E-2</v>
      </c>
      <c r="AF56" s="304">
        <v>1.7209609706296661E-2</v>
      </c>
      <c r="AG56" s="304"/>
      <c r="AH56" s="304">
        <v>7.9596817448083571E-2</v>
      </c>
      <c r="AI56" s="304">
        <v>7.5243163996595308E-2</v>
      </c>
      <c r="AJ56" s="304">
        <v>8.7542896313160243E-2</v>
      </c>
      <c r="AK56" s="304"/>
      <c r="AL56" s="304">
        <v>5.2340492215188182E-2</v>
      </c>
      <c r="AM56" s="304">
        <v>5.598756746394077E-2</v>
      </c>
      <c r="AN56" s="304">
        <v>4.1601535523745785E-2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1.4824871072738919</v>
      </c>
      <c r="C57" s="304">
        <f t="shared" si="70"/>
        <v>1.817941754531923</v>
      </c>
      <c r="D57" s="304">
        <f t="shared" si="71"/>
        <v>2.0599701241479464</v>
      </c>
      <c r="E57" s="304"/>
      <c r="F57" s="304">
        <v>3.2922294989973693E-3</v>
      </c>
      <c r="G57" s="304">
        <v>5.276380856679426E-3</v>
      </c>
      <c r="H57" s="304">
        <v>8.3617530068369507E-3</v>
      </c>
      <c r="I57" s="304"/>
      <c r="J57" s="304">
        <v>9.4957971374755187E-2</v>
      </c>
      <c r="K57" s="304">
        <v>0.1234136642423645</v>
      </c>
      <c r="L57" s="304">
        <v>0.152586034900179</v>
      </c>
      <c r="M57" s="304"/>
      <c r="N57" s="304">
        <v>0.23328166922479568</v>
      </c>
      <c r="O57" s="304">
        <v>0.29506115115060649</v>
      </c>
      <c r="P57" s="304">
        <v>0.39125540482204085</v>
      </c>
      <c r="Q57" s="304"/>
      <c r="R57" s="304">
        <v>6.2618618331587453E-2</v>
      </c>
      <c r="S57" s="304">
        <v>8.5820542138148798E-2</v>
      </c>
      <c r="T57" s="304">
        <v>0.11778236320669642</v>
      </c>
      <c r="U57" s="304"/>
      <c r="V57" s="304">
        <v>9.3422251347194424E-2</v>
      </c>
      <c r="W57" s="304">
        <v>0.1188611645748156</v>
      </c>
      <c r="X57" s="304">
        <v>0.15317834742510977</v>
      </c>
      <c r="Y57" s="304"/>
      <c r="Z57" s="304">
        <v>0.57862260824391665</v>
      </c>
      <c r="AA57" s="304">
        <v>0.7411878524374933</v>
      </c>
      <c r="AB57" s="304">
        <v>0.94060710462790165</v>
      </c>
      <c r="AC57" s="304"/>
      <c r="AD57" s="304">
        <v>0.11014173289996469</v>
      </c>
      <c r="AE57" s="304">
        <v>8.6702818966294518E-2</v>
      </c>
      <c r="AF57" s="304">
        <v>4.7470398367839964E-2</v>
      </c>
      <c r="AG57" s="304"/>
      <c r="AH57" s="304">
        <v>0.17081164382816943</v>
      </c>
      <c r="AI57" s="304">
        <v>0.20025444873301068</v>
      </c>
      <c r="AJ57" s="304">
        <v>0.10711056761088331</v>
      </c>
      <c r="AK57" s="304"/>
      <c r="AL57" s="304">
        <v>0.13533838252451086</v>
      </c>
      <c r="AM57" s="304">
        <v>0.16136373143250968</v>
      </c>
      <c r="AN57" s="304">
        <v>0.1416181501804584</v>
      </c>
    </row>
    <row r="58" spans="1:40" x14ac:dyDescent="0.2">
      <c r="A58" s="13" t="str">
        <f t="shared" si="67"/>
        <v>Process, plant and machine operatives</v>
      </c>
      <c r="B58" s="304">
        <f t="shared" si="69"/>
        <v>5.8619430959043184</v>
      </c>
      <c r="C58" s="304">
        <f t="shared" si="70"/>
        <v>7.5707947850101363</v>
      </c>
      <c r="D58" s="304">
        <f t="shared" si="71"/>
        <v>8.5325758343213405</v>
      </c>
      <c r="E58" s="304"/>
      <c r="F58" s="304">
        <v>1.413727192559631E-2</v>
      </c>
      <c r="G58" s="304">
        <v>2.7803354039184974E-2</v>
      </c>
      <c r="H58" s="304">
        <v>4.1753623806951148E-2</v>
      </c>
      <c r="I58" s="304"/>
      <c r="J58" s="304">
        <v>4.9455296524788542E-2</v>
      </c>
      <c r="K58" s="304">
        <v>9.412762771674095E-2</v>
      </c>
      <c r="L58" s="304">
        <v>0.14614860772234139</v>
      </c>
      <c r="M58" s="304"/>
      <c r="N58" s="304">
        <v>8.9017273310550593E-2</v>
      </c>
      <c r="O58" s="304">
        <v>0.13957040647906219</v>
      </c>
      <c r="P58" s="304">
        <v>0.22901704165258327</v>
      </c>
      <c r="Q58" s="304"/>
      <c r="R58" s="304">
        <v>0.10169402741468565</v>
      </c>
      <c r="S58" s="304">
        <v>0.16290782791119188</v>
      </c>
      <c r="T58" s="304">
        <v>0.25603525104909663</v>
      </c>
      <c r="U58" s="304"/>
      <c r="V58" s="304">
        <v>0.2457938622494476</v>
      </c>
      <c r="W58" s="304">
        <v>0.36802786589248526</v>
      </c>
      <c r="X58" s="304">
        <v>0.49668843348428765</v>
      </c>
      <c r="Y58" s="304"/>
      <c r="Z58" s="304">
        <v>1.3935208174202356</v>
      </c>
      <c r="AA58" s="304">
        <v>2.1268927064023027</v>
      </c>
      <c r="AB58" s="304">
        <v>2.8562466072755988</v>
      </c>
      <c r="AC58" s="304"/>
      <c r="AD58" s="304">
        <v>2.3062768578800803</v>
      </c>
      <c r="AE58" s="304">
        <v>2.9220050447596768</v>
      </c>
      <c r="AF58" s="304">
        <v>3.4791380830197718</v>
      </c>
      <c r="AG58" s="304"/>
      <c r="AH58" s="304">
        <v>1.4035094949271911</v>
      </c>
      <c r="AI58" s="304">
        <v>1.503406063735188</v>
      </c>
      <c r="AJ58" s="304">
        <v>0.9579933687368527</v>
      </c>
      <c r="AK58" s="304"/>
      <c r="AL58" s="304">
        <v>0.25853819425174229</v>
      </c>
      <c r="AM58" s="304">
        <v>0.2260538880743044</v>
      </c>
      <c r="AN58" s="304">
        <v>6.9554817573856884E-2</v>
      </c>
    </row>
    <row r="59" spans="1:40" x14ac:dyDescent="0.2">
      <c r="A59" s="13" t="str">
        <f t="shared" si="67"/>
        <v>Elementary occupations</v>
      </c>
      <c r="B59" s="304">
        <f t="shared" si="69"/>
        <v>4.4102188970151746</v>
      </c>
      <c r="C59" s="304">
        <f t="shared" si="70"/>
        <v>4.6717337527721048</v>
      </c>
      <c r="D59" s="304">
        <f t="shared" si="71"/>
        <v>5.4556257098508993</v>
      </c>
      <c r="E59" s="304"/>
      <c r="F59" s="304">
        <v>3.3046481323186682E-4</v>
      </c>
      <c r="G59" s="304">
        <v>5.2000645991383211E-4</v>
      </c>
      <c r="H59" s="304">
        <v>8.1465562886196799E-4</v>
      </c>
      <c r="I59" s="304"/>
      <c r="J59" s="304">
        <v>4.0233845118497882E-2</v>
      </c>
      <c r="K59" s="304">
        <v>6.5535023312752225E-2</v>
      </c>
      <c r="L59" s="304">
        <v>9.1875211793933043E-2</v>
      </c>
      <c r="M59" s="304"/>
      <c r="N59" s="304">
        <v>0.10363749916984233</v>
      </c>
      <c r="O59" s="304">
        <v>0.12499637151033612</v>
      </c>
      <c r="P59" s="304">
        <v>0.13783724806985698</v>
      </c>
      <c r="Q59" s="304"/>
      <c r="R59" s="304">
        <v>2.2533087916062955E-2</v>
      </c>
      <c r="S59" s="304">
        <v>2.544909189830941E-2</v>
      </c>
      <c r="T59" s="304">
        <v>2.6024150925207608E-2</v>
      </c>
      <c r="U59" s="304"/>
      <c r="V59" s="304">
        <v>0.1918002583406814</v>
      </c>
      <c r="W59" s="304">
        <v>0.24749689627487942</v>
      </c>
      <c r="X59" s="304">
        <v>0.3016012194096277</v>
      </c>
      <c r="Y59" s="304"/>
      <c r="Z59" s="304">
        <v>1.0161419453143967</v>
      </c>
      <c r="AA59" s="304">
        <v>1.4147514711761873</v>
      </c>
      <c r="AB59" s="304">
        <v>2.1383690988559056</v>
      </c>
      <c r="AC59" s="304"/>
      <c r="AD59" s="304">
        <v>1.3674532875343841</v>
      </c>
      <c r="AE59" s="304">
        <v>1.383997855686887</v>
      </c>
      <c r="AF59" s="304">
        <v>1.5781628399856023</v>
      </c>
      <c r="AG59" s="304"/>
      <c r="AH59" s="304">
        <v>1.3400899169462068</v>
      </c>
      <c r="AI59" s="304">
        <v>1.3213379411051447</v>
      </c>
      <c r="AJ59" s="304">
        <v>1.1478454777931333</v>
      </c>
      <c r="AK59" s="304"/>
      <c r="AL59" s="304">
        <v>0.32799859186187053</v>
      </c>
      <c r="AM59" s="304">
        <v>8.7649095347694841E-2</v>
      </c>
      <c r="AN59" s="304">
        <v>3.3095807388770333E-2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182.10600000000014</v>
      </c>
      <c r="C62" s="305">
        <f>SUM(C63:C71)</f>
        <v>186.6140000000002</v>
      </c>
      <c r="D62" s="305">
        <f>SUM(D63:D71)</f>
        <v>194.63699999999977</v>
      </c>
      <c r="E62" s="304"/>
      <c r="F62" s="305">
        <f>SUM(F63:F71)</f>
        <v>0.54015501965800816</v>
      </c>
      <c r="G62" s="305">
        <f>SUM(G63:G71)</f>
        <v>0.76379462613366966</v>
      </c>
      <c r="H62" s="305">
        <f>SUM(H63:H71)</f>
        <v>1.1562625395088273</v>
      </c>
      <c r="I62" s="304"/>
      <c r="J62" s="305">
        <f>SUM(J63:J71)</f>
        <v>5.8334138156125315</v>
      </c>
      <c r="K62" s="305">
        <f>SUM(K63:K71)</f>
        <v>7.9854468361336144</v>
      </c>
      <c r="L62" s="305">
        <f>SUM(L63:L71)</f>
        <v>12.14115052676947</v>
      </c>
      <c r="M62" s="304"/>
      <c r="N62" s="305">
        <f>SUM(N63:N71)</f>
        <v>24.819588707052702</v>
      </c>
      <c r="O62" s="305">
        <f>SUM(O63:O71)</f>
        <v>27.766640944957953</v>
      </c>
      <c r="P62" s="305">
        <f>SUM(P63:P71)</f>
        <v>38.163725625274978</v>
      </c>
      <c r="Q62" s="304"/>
      <c r="R62" s="305">
        <f>SUM(R63:R71)</f>
        <v>7.6635531740700236</v>
      </c>
      <c r="S62" s="305">
        <f>SUM(S63:S71)</f>
        <v>8.2514167981543185</v>
      </c>
      <c r="T62" s="305">
        <f>SUM(T63:T71)</f>
        <v>11.273066411359686</v>
      </c>
      <c r="U62" s="304"/>
      <c r="V62" s="305">
        <f>SUM(V63:V71)</f>
        <v>8.5908820663900514</v>
      </c>
      <c r="W62" s="305">
        <f>SUM(W63:W71)</f>
        <v>9.2021711793023488</v>
      </c>
      <c r="X62" s="305">
        <f>SUM(X63:X71)</f>
        <v>12.107085359946858</v>
      </c>
      <c r="Y62" s="304"/>
      <c r="Z62" s="305">
        <f>SUM(Z63:Z71)</f>
        <v>40.377136666083921</v>
      </c>
      <c r="AA62" s="305">
        <f>SUM(AA63:AA71)</f>
        <v>44.104112283819255</v>
      </c>
      <c r="AB62" s="305">
        <f>SUM(AB63:AB71)</f>
        <v>49.105784150120421</v>
      </c>
      <c r="AC62" s="304"/>
      <c r="AD62" s="305">
        <f>SUM(AD63:AD71)</f>
        <v>50.009194614773925</v>
      </c>
      <c r="AE62" s="305">
        <f>SUM(AE63:AE71)</f>
        <v>49.256213207374984</v>
      </c>
      <c r="AF62" s="305">
        <f>SUM(AF63:AF71)</f>
        <v>45.033652456347994</v>
      </c>
      <c r="AG62" s="304"/>
      <c r="AH62" s="305">
        <f>SUM(AH63:AH71)</f>
        <v>34.446715736848802</v>
      </c>
      <c r="AI62" s="305">
        <f>SUM(AI63:AI71)</f>
        <v>31.281149836661644</v>
      </c>
      <c r="AJ62" s="305">
        <f>SUM(AJ63:AJ71)</f>
        <v>20.060436930165274</v>
      </c>
      <c r="AK62" s="304"/>
      <c r="AL62" s="305">
        <f>SUM(AL63:AL71)</f>
        <v>9.8253601995101434</v>
      </c>
      <c r="AM62" s="305">
        <f>SUM(AM63:AM71)</f>
        <v>8.0030542874624224</v>
      </c>
      <c r="AN62" s="305">
        <f>SUM(AN63:AN71)</f>
        <v>5.5958360005062717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23.331552973553045</v>
      </c>
      <c r="C63" s="304">
        <f t="shared" ref="C63:C71" si="73">SUM(G63,K63,O63,S63,W63,AA63,AE63,AI63,AM63)</f>
        <v>24.399261196772027</v>
      </c>
      <c r="D63" s="304">
        <f t="shared" ref="D63:D71" si="74">SUM(H63,L63,P63,T63,X63,AB63,AF63,AJ63,AN63)</f>
        <v>28.118537921598698</v>
      </c>
      <c r="E63" s="304"/>
      <c r="F63" s="304">
        <v>8.939016698950536E-2</v>
      </c>
      <c r="G63" s="304">
        <v>0.12983424939404212</v>
      </c>
      <c r="H63" s="304">
        <v>0.20815803983658226</v>
      </c>
      <c r="I63" s="304"/>
      <c r="J63" s="304">
        <v>1.1486994739404317</v>
      </c>
      <c r="K63" s="304">
        <v>1.530404053399274</v>
      </c>
      <c r="L63" s="304">
        <v>2.3156735637203796</v>
      </c>
      <c r="M63" s="304"/>
      <c r="N63" s="304">
        <v>5.1709829736696449</v>
      </c>
      <c r="O63" s="304">
        <v>5.7454922780529634</v>
      </c>
      <c r="P63" s="304">
        <v>7.856685559932421</v>
      </c>
      <c r="Q63" s="304"/>
      <c r="R63" s="304">
        <v>1.1018165485943938</v>
      </c>
      <c r="S63" s="304">
        <v>1.1535344432933243</v>
      </c>
      <c r="T63" s="304">
        <v>1.5860901271934509</v>
      </c>
      <c r="U63" s="304"/>
      <c r="V63" s="304">
        <v>1.4244445247164681</v>
      </c>
      <c r="W63" s="304">
        <v>1.4686229529931538</v>
      </c>
      <c r="X63" s="304">
        <v>1.8395562733457969</v>
      </c>
      <c r="Y63" s="304"/>
      <c r="Z63" s="304">
        <v>4.5814779423815848</v>
      </c>
      <c r="AA63" s="304">
        <v>5.0291012258211198</v>
      </c>
      <c r="AB63" s="304">
        <v>6.1424819740927594</v>
      </c>
      <c r="AC63" s="304"/>
      <c r="AD63" s="304">
        <v>5.2421913113942624</v>
      </c>
      <c r="AE63" s="304">
        <v>4.9934305268589547</v>
      </c>
      <c r="AF63" s="304">
        <v>4.5043282517184418</v>
      </c>
      <c r="AG63" s="304"/>
      <c r="AH63" s="304">
        <v>4.0502354264550817</v>
      </c>
      <c r="AI63" s="304">
        <v>3.8892862946564919</v>
      </c>
      <c r="AJ63" s="304">
        <v>3.2559020039115292</v>
      </c>
      <c r="AK63" s="304"/>
      <c r="AL63" s="304">
        <v>0.52231460541167241</v>
      </c>
      <c r="AM63" s="304">
        <v>0.45955517230270126</v>
      </c>
      <c r="AN63" s="304">
        <v>0.40966212784733741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15.139228489746607</v>
      </c>
      <c r="C64" s="304">
        <f t="shared" si="73"/>
        <v>16.865109431805195</v>
      </c>
      <c r="D64" s="304">
        <f t="shared" si="74"/>
        <v>19.551860925839897</v>
      </c>
      <c r="E64" s="304"/>
      <c r="F64" s="304">
        <v>0.23617490079445713</v>
      </c>
      <c r="G64" s="304">
        <v>0.33491651504999004</v>
      </c>
      <c r="H64" s="304">
        <v>0.49238445242150281</v>
      </c>
      <c r="I64" s="304"/>
      <c r="J64" s="304">
        <v>1.4046713270410414</v>
      </c>
      <c r="K64" s="304">
        <v>1.9567167306674966</v>
      </c>
      <c r="L64" s="304">
        <v>2.9034067558081667</v>
      </c>
      <c r="M64" s="304"/>
      <c r="N64" s="304">
        <v>4.0303926913132608</v>
      </c>
      <c r="O64" s="304">
        <v>4.5695942709438473</v>
      </c>
      <c r="P64" s="304">
        <v>6.0007570042884755</v>
      </c>
      <c r="Q64" s="304"/>
      <c r="R64" s="304">
        <v>0.75606226714803315</v>
      </c>
      <c r="S64" s="304">
        <v>0.80891268472306632</v>
      </c>
      <c r="T64" s="304">
        <v>0.97320876232541442</v>
      </c>
      <c r="U64" s="304"/>
      <c r="V64" s="304">
        <v>0.85436688134882466</v>
      </c>
      <c r="W64" s="304">
        <v>0.9064515948447418</v>
      </c>
      <c r="X64" s="304">
        <v>1.1707577971584173</v>
      </c>
      <c r="Y64" s="304"/>
      <c r="Z64" s="304">
        <v>3.0317015181671829</v>
      </c>
      <c r="AA64" s="304">
        <v>3.5733898536676962</v>
      </c>
      <c r="AB64" s="304">
        <v>4.3201437339037732</v>
      </c>
      <c r="AC64" s="304"/>
      <c r="AD64" s="304">
        <v>2.6875841950632036</v>
      </c>
      <c r="AE64" s="304">
        <v>2.6148574549367432</v>
      </c>
      <c r="AF64" s="304">
        <v>2.1695348853309508</v>
      </c>
      <c r="AG64" s="304"/>
      <c r="AH64" s="304">
        <v>1.815741461519921</v>
      </c>
      <c r="AI64" s="304">
        <v>1.8028505554871497</v>
      </c>
      <c r="AJ64" s="304">
        <v>1.1978465748519112</v>
      </c>
      <c r="AK64" s="304"/>
      <c r="AL64" s="304">
        <v>0.32253324735067979</v>
      </c>
      <c r="AM64" s="304">
        <v>0.29741977148446336</v>
      </c>
      <c r="AN64" s="304">
        <v>0.32382095975128294</v>
      </c>
    </row>
    <row r="65" spans="1:40" x14ac:dyDescent="0.2">
      <c r="A65" s="13" t="str">
        <f t="shared" si="72"/>
        <v>Associate professional occupations</v>
      </c>
      <c r="B65" s="304">
        <f t="shared" si="75"/>
        <v>14.350322390152392</v>
      </c>
      <c r="C65" s="304">
        <f t="shared" si="73"/>
        <v>14.177991207028004</v>
      </c>
      <c r="D65" s="304">
        <f t="shared" si="74"/>
        <v>15.719323850244709</v>
      </c>
      <c r="E65" s="304"/>
      <c r="F65" s="304">
        <v>6.6504813447725311E-2</v>
      </c>
      <c r="G65" s="304">
        <v>7.8941548252911872E-2</v>
      </c>
      <c r="H65" s="304">
        <v>0.10742241853056005</v>
      </c>
      <c r="I65" s="304"/>
      <c r="J65" s="304">
        <v>0.64904435113835457</v>
      </c>
      <c r="K65" s="304">
        <v>0.82047938744712201</v>
      </c>
      <c r="L65" s="304">
        <v>1.1505400044241541</v>
      </c>
      <c r="M65" s="304"/>
      <c r="N65" s="304">
        <v>2.8201957989129993</v>
      </c>
      <c r="O65" s="304">
        <v>2.8947323523186661</v>
      </c>
      <c r="P65" s="304">
        <v>3.7106076628461886</v>
      </c>
      <c r="Q65" s="304"/>
      <c r="R65" s="304">
        <v>0.69566209718093741</v>
      </c>
      <c r="S65" s="304">
        <v>0.69597102991608983</v>
      </c>
      <c r="T65" s="304">
        <v>0.92226844928752072</v>
      </c>
      <c r="U65" s="304"/>
      <c r="V65" s="304">
        <v>0.848674631920463</v>
      </c>
      <c r="W65" s="304">
        <v>0.83989210066490982</v>
      </c>
      <c r="X65" s="304">
        <v>1.0459450683169693</v>
      </c>
      <c r="Y65" s="304"/>
      <c r="Z65" s="304">
        <v>3.3025538134795176</v>
      </c>
      <c r="AA65" s="304">
        <v>3.4517543262104318</v>
      </c>
      <c r="AB65" s="304">
        <v>4.0428678264723086</v>
      </c>
      <c r="AC65" s="304"/>
      <c r="AD65" s="304">
        <v>3.509517739353722</v>
      </c>
      <c r="AE65" s="304">
        <v>3.3589573625435052</v>
      </c>
      <c r="AF65" s="304">
        <v>3.3685900240418185</v>
      </c>
      <c r="AG65" s="304"/>
      <c r="AH65" s="304">
        <v>2.0215429539201901</v>
      </c>
      <c r="AI65" s="304">
        <v>1.7069236521872766</v>
      </c>
      <c r="AJ65" s="304">
        <v>1.0038572326850534</v>
      </c>
      <c r="AK65" s="304"/>
      <c r="AL65" s="304">
        <v>0.43662619079848169</v>
      </c>
      <c r="AM65" s="304">
        <v>0.33033944748709154</v>
      </c>
      <c r="AN65" s="304">
        <v>0.36722516364013597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16.167306243747596</v>
      </c>
      <c r="C66" s="304">
        <f t="shared" si="73"/>
        <v>15.86701687344423</v>
      </c>
      <c r="D66" s="304">
        <f t="shared" si="74"/>
        <v>15.911648539193028</v>
      </c>
      <c r="E66" s="304"/>
      <c r="F66" s="304">
        <v>2.9927716587767144E-2</v>
      </c>
      <c r="G66" s="304">
        <v>4.2113772039586272E-2</v>
      </c>
      <c r="H66" s="304">
        <v>7.1320604838165796E-2</v>
      </c>
      <c r="I66" s="304"/>
      <c r="J66" s="304">
        <v>0.58312813252305118</v>
      </c>
      <c r="K66" s="304">
        <v>0.77912721872084023</v>
      </c>
      <c r="L66" s="304">
        <v>1.1966757507900814</v>
      </c>
      <c r="M66" s="304"/>
      <c r="N66" s="304">
        <v>2.4273426925022958</v>
      </c>
      <c r="O66" s="304">
        <v>2.6569199236081791</v>
      </c>
      <c r="P66" s="304">
        <v>3.6075912890618822</v>
      </c>
      <c r="Q66" s="304"/>
      <c r="R66" s="304">
        <v>0.81397365852594039</v>
      </c>
      <c r="S66" s="304">
        <v>0.85333878592311918</v>
      </c>
      <c r="T66" s="304">
        <v>1.0931376245155462</v>
      </c>
      <c r="U66" s="304"/>
      <c r="V66" s="304">
        <v>0.77943417033884277</v>
      </c>
      <c r="W66" s="304">
        <v>0.77471875131876278</v>
      </c>
      <c r="X66" s="304">
        <v>0.95770884940639567</v>
      </c>
      <c r="Y66" s="304"/>
      <c r="Z66" s="304">
        <v>3.6463203071706789</v>
      </c>
      <c r="AA66" s="304">
        <v>3.8177976896004115</v>
      </c>
      <c r="AB66" s="304">
        <v>3.7865357104223771</v>
      </c>
      <c r="AC66" s="304"/>
      <c r="AD66" s="304">
        <v>5.2727638282559175</v>
      </c>
      <c r="AE66" s="304">
        <v>5.2147726122598534</v>
      </c>
      <c r="AF66" s="304">
        <v>4.5384688383926433</v>
      </c>
      <c r="AG66" s="304"/>
      <c r="AH66" s="304">
        <v>2.2859878809947776</v>
      </c>
      <c r="AI66" s="304">
        <v>1.4778303342897778</v>
      </c>
      <c r="AJ66" s="304">
        <v>0.49880489272726097</v>
      </c>
      <c r="AK66" s="304"/>
      <c r="AL66" s="304">
        <v>0.32842785684832587</v>
      </c>
      <c r="AM66" s="304">
        <v>0.25039778568369997</v>
      </c>
      <c r="AN66" s="304">
        <v>0.16140497903867429</v>
      </c>
    </row>
    <row r="67" spans="1:40" x14ac:dyDescent="0.2">
      <c r="A67" s="13" t="str">
        <f t="shared" si="72"/>
        <v>Skilled trades occupations</v>
      </c>
      <c r="B67" s="304">
        <f t="shared" si="75"/>
        <v>15.623979433958752</v>
      </c>
      <c r="C67" s="304">
        <f t="shared" si="73"/>
        <v>15.89922660246464</v>
      </c>
      <c r="D67" s="304">
        <f t="shared" si="74"/>
        <v>16.002396718703679</v>
      </c>
      <c r="E67" s="304"/>
      <c r="F67" s="304">
        <v>7.4537889537397879E-3</v>
      </c>
      <c r="G67" s="304">
        <v>9.8945757995988863E-3</v>
      </c>
      <c r="H67" s="304">
        <v>1.8683107760736527E-2</v>
      </c>
      <c r="I67" s="304"/>
      <c r="J67" s="304">
        <v>0.21682004502008578</v>
      </c>
      <c r="K67" s="304">
        <v>0.31065713409112572</v>
      </c>
      <c r="L67" s="304">
        <v>0.47359331031830565</v>
      </c>
      <c r="M67" s="304"/>
      <c r="N67" s="304">
        <v>0.9025387684241466</v>
      </c>
      <c r="O67" s="304">
        <v>1.112247873630807</v>
      </c>
      <c r="P67" s="304">
        <v>1.5082688854526456</v>
      </c>
      <c r="Q67" s="304"/>
      <c r="R67" s="304">
        <v>0.46930529299640378</v>
      </c>
      <c r="S67" s="304">
        <v>0.50060824145088434</v>
      </c>
      <c r="T67" s="304">
        <v>0.64282770637243147</v>
      </c>
      <c r="U67" s="304"/>
      <c r="V67" s="304">
        <v>0.7848804311304185</v>
      </c>
      <c r="W67" s="304">
        <v>0.88894218024138083</v>
      </c>
      <c r="X67" s="304">
        <v>1.1281712207863568</v>
      </c>
      <c r="Y67" s="304"/>
      <c r="Z67" s="304">
        <v>5.0081777205748672</v>
      </c>
      <c r="AA67" s="304">
        <v>5.6574494968760041</v>
      </c>
      <c r="AB67" s="304">
        <v>6.2359669692995396</v>
      </c>
      <c r="AC67" s="304"/>
      <c r="AD67" s="304">
        <v>4.0952868172149195</v>
      </c>
      <c r="AE67" s="304">
        <v>3.570389252645974</v>
      </c>
      <c r="AF67" s="304">
        <v>3.1599281812932136</v>
      </c>
      <c r="AG67" s="304"/>
      <c r="AH67" s="304">
        <v>3.0886995453908734</v>
      </c>
      <c r="AI67" s="304">
        <v>2.976594281794958</v>
      </c>
      <c r="AJ67" s="304">
        <v>2.2258055714419069</v>
      </c>
      <c r="AK67" s="304"/>
      <c r="AL67" s="304">
        <v>1.0508170242532964</v>
      </c>
      <c r="AM67" s="304">
        <v>0.87244356593390782</v>
      </c>
      <c r="AN67" s="304">
        <v>0.6091517659785427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4.6915867979928638</v>
      </c>
      <c r="C68" s="304">
        <f t="shared" si="73"/>
        <v>4.9025667808665574</v>
      </c>
      <c r="D68" s="304">
        <f t="shared" si="74"/>
        <v>5.674222519448187</v>
      </c>
      <c r="E68" s="304"/>
      <c r="F68" s="304">
        <v>6.0048328997843224E-3</v>
      </c>
      <c r="G68" s="304">
        <v>9.1139507848400792E-3</v>
      </c>
      <c r="H68" s="304">
        <v>1.5082086356211387E-2</v>
      </c>
      <c r="I68" s="304"/>
      <c r="J68" s="304">
        <v>8.9198106993144399E-2</v>
      </c>
      <c r="K68" s="304">
        <v>0.13574530075843746</v>
      </c>
      <c r="L68" s="304">
        <v>0.21845362350486014</v>
      </c>
      <c r="M68" s="304"/>
      <c r="N68" s="304">
        <v>0.58393555888858972</v>
      </c>
      <c r="O68" s="304">
        <v>0.64616304701233973</v>
      </c>
      <c r="P68" s="304">
        <v>0.84781784554491735</v>
      </c>
      <c r="Q68" s="304"/>
      <c r="R68" s="304">
        <v>0.5140229033153848</v>
      </c>
      <c r="S68" s="304">
        <v>0.58821080663807646</v>
      </c>
      <c r="T68" s="304">
        <v>0.91166124436931595</v>
      </c>
      <c r="U68" s="304"/>
      <c r="V68" s="304">
        <v>0.46215886729757555</v>
      </c>
      <c r="W68" s="304">
        <v>0.51329824254146017</v>
      </c>
      <c r="X68" s="304">
        <v>0.73365056843773246</v>
      </c>
      <c r="Y68" s="304"/>
      <c r="Z68" s="304">
        <v>0.78320302791353924</v>
      </c>
      <c r="AA68" s="304">
        <v>0.85067934978315207</v>
      </c>
      <c r="AB68" s="304">
        <v>0.97828275809759513</v>
      </c>
      <c r="AC68" s="304"/>
      <c r="AD68" s="304">
        <v>1.1964221655635545</v>
      </c>
      <c r="AE68" s="304">
        <v>1.1646922028559985</v>
      </c>
      <c r="AF68" s="304">
        <v>1.1709337419234562</v>
      </c>
      <c r="AG68" s="304"/>
      <c r="AH68" s="304">
        <v>0.73368551006276039</v>
      </c>
      <c r="AI68" s="304">
        <v>0.71160045146022377</v>
      </c>
      <c r="AJ68" s="304">
        <v>0.56319183550714536</v>
      </c>
      <c r="AK68" s="304"/>
      <c r="AL68" s="304">
        <v>0.32295582505853049</v>
      </c>
      <c r="AM68" s="304">
        <v>0.28306342903202908</v>
      </c>
      <c r="AN68" s="304">
        <v>0.23514881570695356</v>
      </c>
    </row>
    <row r="69" spans="1:40" x14ac:dyDescent="0.2">
      <c r="A69" s="13" t="str">
        <f t="shared" si="72"/>
        <v>Sales and customer service occupations</v>
      </c>
      <c r="B69" s="304">
        <f t="shared" si="75"/>
        <v>39.337209777959067</v>
      </c>
      <c r="C69" s="304">
        <f t="shared" si="73"/>
        <v>37.666263330339845</v>
      </c>
      <c r="D69" s="304">
        <f t="shared" si="74"/>
        <v>36.329168862373372</v>
      </c>
      <c r="E69" s="304"/>
      <c r="F69" s="304">
        <v>4.5106929610239897E-2</v>
      </c>
      <c r="G69" s="304">
        <v>6.2571813140827395E-2</v>
      </c>
      <c r="H69" s="304">
        <v>8.4823716564755819E-2</v>
      </c>
      <c r="I69" s="304"/>
      <c r="J69" s="304">
        <v>0.84241656162656298</v>
      </c>
      <c r="K69" s="304">
        <v>1.1417380683191654</v>
      </c>
      <c r="L69" s="304">
        <v>1.7269697247228266</v>
      </c>
      <c r="M69" s="304"/>
      <c r="N69" s="304">
        <v>4.6062661694387552</v>
      </c>
      <c r="O69" s="304">
        <v>5.0033420543708891</v>
      </c>
      <c r="P69" s="304">
        <v>6.9657752301456206</v>
      </c>
      <c r="Q69" s="304"/>
      <c r="R69" s="304">
        <v>1.4673473552660112</v>
      </c>
      <c r="S69" s="304">
        <v>1.4974412208129848</v>
      </c>
      <c r="T69" s="304">
        <v>1.9614660110808302</v>
      </c>
      <c r="U69" s="304"/>
      <c r="V69" s="304">
        <v>1.1816768893523786</v>
      </c>
      <c r="W69" s="304">
        <v>1.1327184858183443</v>
      </c>
      <c r="X69" s="304">
        <v>1.3920946428929182</v>
      </c>
      <c r="Y69" s="304"/>
      <c r="Z69" s="304">
        <v>10.440734392126677</v>
      </c>
      <c r="AA69" s="304">
        <v>10.880519893267884</v>
      </c>
      <c r="AB69" s="304">
        <v>11.968789335187779</v>
      </c>
      <c r="AC69" s="304"/>
      <c r="AD69" s="304">
        <v>11.064692839227598</v>
      </c>
      <c r="AE69" s="304">
        <v>10.235730852644243</v>
      </c>
      <c r="AF69" s="304">
        <v>8.325344188596242</v>
      </c>
      <c r="AG69" s="304"/>
      <c r="AH69" s="304">
        <v>7.5011525103200372</v>
      </c>
      <c r="AI69" s="304">
        <v>6.0442554372155737</v>
      </c>
      <c r="AJ69" s="304">
        <v>2.904283664744201</v>
      </c>
      <c r="AK69" s="304"/>
      <c r="AL69" s="304">
        <v>2.1878161309908037</v>
      </c>
      <c r="AM69" s="304">
        <v>1.6679455047499308</v>
      </c>
      <c r="AN69" s="304">
        <v>0.99962234843820452</v>
      </c>
    </row>
    <row r="70" spans="1:40" x14ac:dyDescent="0.2">
      <c r="A70" s="13" t="str">
        <f t="shared" si="72"/>
        <v>Process, plant and machine operatives</v>
      </c>
      <c r="B70" s="304">
        <f t="shared" si="75"/>
        <v>18.581952930049759</v>
      </c>
      <c r="C70" s="304">
        <f t="shared" si="73"/>
        <v>21.561915326266028</v>
      </c>
      <c r="D70" s="304">
        <f t="shared" si="74"/>
        <v>22.234922737974824</v>
      </c>
      <c r="E70" s="304"/>
      <c r="F70" s="304">
        <v>5.1029455358570265E-2</v>
      </c>
      <c r="G70" s="304">
        <v>8.5074618984521497E-2</v>
      </c>
      <c r="H70" s="304">
        <v>0.14268908108010311</v>
      </c>
      <c r="I70" s="304"/>
      <c r="J70" s="304">
        <v>0.20896261427959323</v>
      </c>
      <c r="K70" s="304">
        <v>0.32096048138636796</v>
      </c>
      <c r="L70" s="304">
        <v>0.46479809065912703</v>
      </c>
      <c r="M70" s="304"/>
      <c r="N70" s="304">
        <v>0.97264457260171333</v>
      </c>
      <c r="O70" s="304">
        <v>1.3345721251846312</v>
      </c>
      <c r="P70" s="304">
        <v>2.1235012237396522</v>
      </c>
      <c r="Q70" s="304"/>
      <c r="R70" s="304">
        <v>0.4199259971909986</v>
      </c>
      <c r="S70" s="304">
        <v>0.55386366309692581</v>
      </c>
      <c r="T70" s="304">
        <v>0.73178722160834908</v>
      </c>
      <c r="U70" s="304"/>
      <c r="V70" s="304">
        <v>0.64772933801424704</v>
      </c>
      <c r="W70" s="304">
        <v>0.86378479703829947</v>
      </c>
      <c r="X70" s="304">
        <v>1.1904789848029671</v>
      </c>
      <c r="Y70" s="304"/>
      <c r="Z70" s="304">
        <v>2.9788825330429605</v>
      </c>
      <c r="AA70" s="304">
        <v>3.9511008315372491</v>
      </c>
      <c r="AB70" s="304">
        <v>4.5583408799941205</v>
      </c>
      <c r="AC70" s="304"/>
      <c r="AD70" s="304">
        <v>6.3512860190951113</v>
      </c>
      <c r="AE70" s="304">
        <v>7.3452624848644241</v>
      </c>
      <c r="AF70" s="304">
        <v>7.7251044307940493</v>
      </c>
      <c r="AG70" s="304"/>
      <c r="AH70" s="304">
        <v>5.2455346970749197</v>
      </c>
      <c r="AI70" s="304">
        <v>5.7381464649510141</v>
      </c>
      <c r="AJ70" s="304">
        <v>4.4597173120599098</v>
      </c>
      <c r="AK70" s="304"/>
      <c r="AL70" s="304">
        <v>1.7059577033916464</v>
      </c>
      <c r="AM70" s="304">
        <v>1.3691498592225948</v>
      </c>
      <c r="AN70" s="304">
        <v>0.8385055132365461</v>
      </c>
    </row>
    <row r="71" spans="1:40" x14ac:dyDescent="0.2">
      <c r="A71" s="13" t="str">
        <f t="shared" si="72"/>
        <v>Elementary occupations</v>
      </c>
      <c r="B71" s="304">
        <f t="shared" si="75"/>
        <v>34.882860962840034</v>
      </c>
      <c r="C71" s="304">
        <f t="shared" si="73"/>
        <v>35.274649251013692</v>
      </c>
      <c r="D71" s="304">
        <f t="shared" si="74"/>
        <v>35.094917924623374</v>
      </c>
      <c r="E71" s="304"/>
      <c r="F71" s="304">
        <v>8.5624150162190507E-3</v>
      </c>
      <c r="G71" s="304">
        <v>1.1333582687351537E-2</v>
      </c>
      <c r="H71" s="304">
        <v>1.5699032120209479E-2</v>
      </c>
      <c r="I71" s="304"/>
      <c r="J71" s="304">
        <v>0.69047320305026549</v>
      </c>
      <c r="K71" s="304">
        <v>0.98961846134378495</v>
      </c>
      <c r="L71" s="304">
        <v>1.6910397028215693</v>
      </c>
      <c r="M71" s="304"/>
      <c r="N71" s="304">
        <v>3.3052894813012976</v>
      </c>
      <c r="O71" s="304">
        <v>3.8035770198356302</v>
      </c>
      <c r="P71" s="304">
        <v>5.5427209242631745</v>
      </c>
      <c r="Q71" s="304"/>
      <c r="R71" s="304">
        <v>1.425437053851921</v>
      </c>
      <c r="S71" s="304">
        <v>1.5995359222998473</v>
      </c>
      <c r="T71" s="304">
        <v>2.4506192646068286</v>
      </c>
      <c r="U71" s="304"/>
      <c r="V71" s="304">
        <v>1.6075163322708332</v>
      </c>
      <c r="W71" s="304">
        <v>1.8137420738412955</v>
      </c>
      <c r="X71" s="304">
        <v>2.6487219547993046</v>
      </c>
      <c r="Y71" s="304"/>
      <c r="Z71" s="304">
        <v>6.6040854112269125</v>
      </c>
      <c r="AA71" s="304">
        <v>6.8923196170553096</v>
      </c>
      <c r="AB71" s="304">
        <v>7.0723749626501631</v>
      </c>
      <c r="AC71" s="304"/>
      <c r="AD71" s="304">
        <v>10.589449699605639</v>
      </c>
      <c r="AE71" s="304">
        <v>10.758120457765289</v>
      </c>
      <c r="AF71" s="304">
        <v>10.071419914257175</v>
      </c>
      <c r="AG71" s="304"/>
      <c r="AH71" s="304">
        <v>7.7041357511102397</v>
      </c>
      <c r="AI71" s="304">
        <v>6.9336623646191775</v>
      </c>
      <c r="AJ71" s="304">
        <v>3.9510278422363574</v>
      </c>
      <c r="AK71" s="304"/>
      <c r="AL71" s="304">
        <v>2.947911615406706</v>
      </c>
      <c r="AM71" s="304">
        <v>2.472739751566003</v>
      </c>
      <c r="AN71" s="304">
        <v>1.651294326868594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296.30899999999997</v>
      </c>
      <c r="C74" s="305">
        <f>SUM(C75:C83)</f>
        <v>306.91700000000003</v>
      </c>
      <c r="D74" s="305">
        <f>SUM(D75:D83)</f>
        <v>324.15699999999998</v>
      </c>
      <c r="E74" s="304"/>
      <c r="F74" s="305">
        <f>SUM(F75:F83)</f>
        <v>5.3013019384874882</v>
      </c>
      <c r="G74" s="305">
        <f>SUM(G75:G83)</f>
        <v>6.7819317920202069</v>
      </c>
      <c r="H74" s="305">
        <f>SUM(H75:H83)</f>
        <v>8.7759557374939945</v>
      </c>
      <c r="I74" s="304"/>
      <c r="J74" s="305">
        <f>SUM(J75:J83)</f>
        <v>36.826742008841002</v>
      </c>
      <c r="K74" s="305">
        <f>SUM(K75:K83)</f>
        <v>47.415620033386027</v>
      </c>
      <c r="L74" s="305">
        <f>SUM(L75:L83)</f>
        <v>62.332095702773351</v>
      </c>
      <c r="M74" s="304"/>
      <c r="N74" s="305">
        <f>SUM(N75:N83)</f>
        <v>81.177876484279423</v>
      </c>
      <c r="O74" s="305">
        <f>SUM(O75:O83)</f>
        <v>82.903586712612608</v>
      </c>
      <c r="P74" s="305">
        <f>SUM(P75:P83)</f>
        <v>94.909971265083058</v>
      </c>
      <c r="Q74" s="304"/>
      <c r="R74" s="305">
        <f>SUM(R75:R83)</f>
        <v>15.093466693373774</v>
      </c>
      <c r="S74" s="305">
        <f>SUM(S75:S83)</f>
        <v>15.727927774069254</v>
      </c>
      <c r="T74" s="305">
        <f>SUM(T75:T83)</f>
        <v>19.406473143777482</v>
      </c>
      <c r="U74" s="304"/>
      <c r="V74" s="305">
        <f>SUM(V75:V83)</f>
        <v>18.281810445729036</v>
      </c>
      <c r="W74" s="305">
        <f>SUM(W75:W83)</f>
        <v>18.260804452528543</v>
      </c>
      <c r="X74" s="305">
        <f>SUM(X75:X83)</f>
        <v>21.410831524296945</v>
      </c>
      <c r="Y74" s="304"/>
      <c r="Z74" s="305">
        <f>SUM(Z75:Z83)</f>
        <v>41.567696350118133</v>
      </c>
      <c r="AA74" s="305">
        <f>SUM(AA75:AA83)</f>
        <v>41.386051145922721</v>
      </c>
      <c r="AB74" s="305">
        <f>SUM(AB75:AB83)</f>
        <v>38.354701880570445</v>
      </c>
      <c r="AC74" s="304"/>
      <c r="AD74" s="305">
        <f>SUM(AD75:AD83)</f>
        <v>48.77233067595494</v>
      </c>
      <c r="AE74" s="305">
        <f>SUM(AE75:AE83)</f>
        <v>47.094525306543851</v>
      </c>
      <c r="AF74" s="305">
        <f>SUM(AF75:AF83)</f>
        <v>40.76490171252329</v>
      </c>
      <c r="AG74" s="304"/>
      <c r="AH74" s="305">
        <f>SUM(AH75:AH83)</f>
        <v>38.491848369507736</v>
      </c>
      <c r="AI74" s="305">
        <f>SUM(AI75:AI83)</f>
        <v>37.850170015224464</v>
      </c>
      <c r="AJ74" s="305">
        <f>SUM(AJ75:AJ83)</f>
        <v>31.165649404777078</v>
      </c>
      <c r="AK74" s="304"/>
      <c r="AL74" s="305">
        <f>SUM(AL75:AL83)</f>
        <v>10.795927033708455</v>
      </c>
      <c r="AM74" s="305">
        <f>SUM(AM75:AM83)</f>
        <v>9.496382767692344</v>
      </c>
      <c r="AN74" s="305">
        <f>SUM(AN75:AN83)</f>
        <v>7.0364196287043104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41.105915123960408</v>
      </c>
      <c r="C75" s="305">
        <f t="shared" ref="C75:C83" si="77">SUM(G75,K75,O75,S75,W75,AA75,AE75,AI75,AM75)</f>
        <v>42.838888262757166</v>
      </c>
      <c r="D75" s="305">
        <f t="shared" ref="D75:D83" si="78">SUM(H75,L75,P75,T75,X75,AB75,AF75,AJ75,AN75)</f>
        <v>47.916221517408111</v>
      </c>
      <c r="E75" s="304"/>
      <c r="F75" s="304">
        <v>0.87275017316269188</v>
      </c>
      <c r="G75" s="304">
        <v>1.1142684843764727</v>
      </c>
      <c r="H75" s="304">
        <v>1.4839215954265985</v>
      </c>
      <c r="I75" s="304"/>
      <c r="J75" s="304">
        <v>5.5240644214150167</v>
      </c>
      <c r="K75" s="304">
        <v>6.9984241486970333</v>
      </c>
      <c r="L75" s="304">
        <v>9.5686903478561209</v>
      </c>
      <c r="M75" s="304"/>
      <c r="N75" s="304">
        <v>12.75259787962332</v>
      </c>
      <c r="O75" s="304">
        <v>12.850949880323554</v>
      </c>
      <c r="P75" s="304">
        <v>15.213699738744623</v>
      </c>
      <c r="Q75" s="304"/>
      <c r="R75" s="304">
        <v>1.716942209007269</v>
      </c>
      <c r="S75" s="304">
        <v>1.7588756988797529</v>
      </c>
      <c r="T75" s="304">
        <v>2.109741266191083</v>
      </c>
      <c r="U75" s="304"/>
      <c r="V75" s="304">
        <v>3.4277924895465719</v>
      </c>
      <c r="W75" s="304">
        <v>3.5311939403362773</v>
      </c>
      <c r="X75" s="304">
        <v>4.3184258101140847</v>
      </c>
      <c r="Y75" s="304"/>
      <c r="Z75" s="304">
        <v>6.4569129163711079</v>
      </c>
      <c r="AA75" s="304">
        <v>6.377719617661084</v>
      </c>
      <c r="AB75" s="304">
        <v>6.3048435943327927</v>
      </c>
      <c r="AC75" s="304"/>
      <c r="AD75" s="304">
        <v>5.8237139548314278</v>
      </c>
      <c r="AE75" s="304">
        <v>5.6929990851005048</v>
      </c>
      <c r="AF75" s="304">
        <v>5.0241313189138905</v>
      </c>
      <c r="AG75" s="304"/>
      <c r="AH75" s="304">
        <v>3.7084497787161492</v>
      </c>
      <c r="AI75" s="304">
        <v>3.6895582616471527</v>
      </c>
      <c r="AJ75" s="304">
        <v>3.1932668805720983</v>
      </c>
      <c r="AK75" s="304"/>
      <c r="AL75" s="304">
        <v>0.82269130128685508</v>
      </c>
      <c r="AM75" s="304">
        <v>0.82489914573533363</v>
      </c>
      <c r="AN75" s="304">
        <v>0.69950096525682215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79.235066649536478</v>
      </c>
      <c r="C76" s="305">
        <f t="shared" si="77"/>
        <v>86.490483131312644</v>
      </c>
      <c r="D76" s="305">
        <f>SUM(H76,L76,P76,T76,X76,AB76,AF76,AJ76,AN76)</f>
        <v>96.175294909533122</v>
      </c>
      <c r="E76" s="304"/>
      <c r="F76" s="304">
        <v>3.1014885966985157</v>
      </c>
      <c r="G76" s="304">
        <v>3.9335380431868501</v>
      </c>
      <c r="H76" s="304">
        <v>4.8843299165740079</v>
      </c>
      <c r="I76" s="304"/>
      <c r="J76" s="304">
        <v>17.507901659945009</v>
      </c>
      <c r="K76" s="304">
        <v>22.697284372884099</v>
      </c>
      <c r="L76" s="304">
        <v>28.905232186241367</v>
      </c>
      <c r="M76" s="304"/>
      <c r="N76" s="304">
        <v>31.671195051685945</v>
      </c>
      <c r="O76" s="304">
        <v>32.565587618472811</v>
      </c>
      <c r="P76" s="304">
        <v>35.540882893067568</v>
      </c>
      <c r="Q76" s="304"/>
      <c r="R76" s="304">
        <v>2.6521748220301418</v>
      </c>
      <c r="S76" s="304">
        <v>2.7191461911100947</v>
      </c>
      <c r="T76" s="304">
        <v>3.2639122666220404</v>
      </c>
      <c r="U76" s="304"/>
      <c r="V76" s="304">
        <v>4.9663413037526887</v>
      </c>
      <c r="W76" s="304">
        <v>4.9241154843977171</v>
      </c>
      <c r="X76" s="304">
        <v>5.6482504002765053</v>
      </c>
      <c r="Y76" s="304"/>
      <c r="Z76" s="304">
        <v>7.2204777953763593</v>
      </c>
      <c r="AA76" s="304">
        <v>7.4771314510880647</v>
      </c>
      <c r="AB76" s="304">
        <v>7.1038653855463574</v>
      </c>
      <c r="AC76" s="304"/>
      <c r="AD76" s="304">
        <v>7.0139041895851033</v>
      </c>
      <c r="AE76" s="304">
        <v>6.9339659262576534</v>
      </c>
      <c r="AF76" s="304">
        <v>6.7318518539945318</v>
      </c>
      <c r="AG76" s="304"/>
      <c r="AH76" s="304">
        <v>4.2944913380279148</v>
      </c>
      <c r="AI76" s="304">
        <v>4.2794414506121106</v>
      </c>
      <c r="AJ76" s="304">
        <v>3.1991289942136127</v>
      </c>
      <c r="AK76" s="304"/>
      <c r="AL76" s="304">
        <v>0.80709189243481028</v>
      </c>
      <c r="AM76" s="304">
        <v>0.9602725933032491</v>
      </c>
      <c r="AN76" s="304">
        <v>0.89784101299713193</v>
      </c>
    </row>
    <row r="77" spans="1:40" x14ac:dyDescent="0.2">
      <c r="A77" s="13" t="str">
        <f t="shared" si="76"/>
        <v>Associate professional occupations</v>
      </c>
      <c r="B77" s="305">
        <f t="shared" si="79"/>
        <v>55.7790575176586</v>
      </c>
      <c r="C77" s="305">
        <f t="shared" si="77"/>
        <v>54.044764036045855</v>
      </c>
      <c r="D77" s="305">
        <f t="shared" si="78"/>
        <v>58.552495076992948</v>
      </c>
      <c r="E77" s="304"/>
      <c r="F77" s="304">
        <v>0.96617632164067446</v>
      </c>
      <c r="G77" s="304">
        <v>1.2243956815248609</v>
      </c>
      <c r="H77" s="304">
        <v>1.6908302561208839</v>
      </c>
      <c r="I77" s="304"/>
      <c r="J77" s="304">
        <v>8.6352086059449693</v>
      </c>
      <c r="K77" s="304">
        <v>10.534171412082358</v>
      </c>
      <c r="L77" s="304">
        <v>14.071233650884086</v>
      </c>
      <c r="M77" s="304"/>
      <c r="N77" s="304">
        <v>19.548432141268272</v>
      </c>
      <c r="O77" s="304">
        <v>18.55836648940673</v>
      </c>
      <c r="P77" s="304">
        <v>20.934645743558001</v>
      </c>
      <c r="Q77" s="304"/>
      <c r="R77" s="304">
        <v>3.4701612350731841</v>
      </c>
      <c r="S77" s="304">
        <v>3.4124733286995528</v>
      </c>
      <c r="T77" s="304">
        <v>4.2729000512338073</v>
      </c>
      <c r="U77" s="304"/>
      <c r="V77" s="304">
        <v>3.5336495018926004</v>
      </c>
      <c r="W77" s="304">
        <v>3.1642885810851578</v>
      </c>
      <c r="X77" s="304">
        <v>3.2331497807925276</v>
      </c>
      <c r="Y77" s="304"/>
      <c r="Z77" s="304">
        <v>7.3595177626030432</v>
      </c>
      <c r="AA77" s="304">
        <v>6.6589597821126665</v>
      </c>
      <c r="AB77" s="304">
        <v>5.8774270132040192</v>
      </c>
      <c r="AC77" s="304"/>
      <c r="AD77" s="304">
        <v>6.3012527506651477</v>
      </c>
      <c r="AE77" s="304">
        <v>5.1995304478281286</v>
      </c>
      <c r="AF77" s="304">
        <v>3.9611076886615018</v>
      </c>
      <c r="AG77" s="304"/>
      <c r="AH77" s="304">
        <v>4.9942077527653739</v>
      </c>
      <c r="AI77" s="304">
        <v>4.3637952885559095</v>
      </c>
      <c r="AJ77" s="304">
        <v>3.615670870141996</v>
      </c>
      <c r="AK77" s="304"/>
      <c r="AL77" s="304">
        <v>0.97045144580534015</v>
      </c>
      <c r="AM77" s="304">
        <v>0.92878302475047914</v>
      </c>
      <c r="AN77" s="304">
        <v>0.89553002239612001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34.208612397209407</v>
      </c>
      <c r="C78" s="305">
        <f t="shared" si="77"/>
        <v>32.219248419107835</v>
      </c>
      <c r="D78" s="305">
        <f t="shared" si="78"/>
        <v>28.701163000225357</v>
      </c>
      <c r="E78" s="304"/>
      <c r="F78" s="304">
        <v>0.18045654983047557</v>
      </c>
      <c r="G78" s="304">
        <v>0.24369383222535398</v>
      </c>
      <c r="H78" s="304">
        <v>0.34843371944353752</v>
      </c>
      <c r="I78" s="304"/>
      <c r="J78" s="304">
        <v>2.2385208387756128</v>
      </c>
      <c r="K78" s="304">
        <v>2.9523912727843369</v>
      </c>
      <c r="L78" s="304">
        <v>4.0537029358891985</v>
      </c>
      <c r="M78" s="304"/>
      <c r="N78" s="304">
        <v>7.5523468324619065</v>
      </c>
      <c r="O78" s="304">
        <v>7.7421521440633088</v>
      </c>
      <c r="P78" s="304">
        <v>8.7622880465249011</v>
      </c>
      <c r="Q78" s="304"/>
      <c r="R78" s="304">
        <v>2.4635119872532858</v>
      </c>
      <c r="S78" s="304">
        <v>2.3997231480688717</v>
      </c>
      <c r="T78" s="304">
        <v>2.6611227691773816</v>
      </c>
      <c r="U78" s="304"/>
      <c r="V78" s="304">
        <v>2.7250965214185383</v>
      </c>
      <c r="W78" s="304">
        <v>2.6860607319701533</v>
      </c>
      <c r="X78" s="304">
        <v>3.1203083113420083</v>
      </c>
      <c r="Y78" s="304"/>
      <c r="Z78" s="304">
        <v>5.5123470041940967</v>
      </c>
      <c r="AA78" s="304">
        <v>4.9478082993260868</v>
      </c>
      <c r="AB78" s="304">
        <v>3.33092651836402</v>
      </c>
      <c r="AC78" s="304"/>
      <c r="AD78" s="304">
        <v>7.3995515669136855</v>
      </c>
      <c r="AE78" s="304">
        <v>6.2238989200117762</v>
      </c>
      <c r="AF78" s="304">
        <v>3.5588979600377488</v>
      </c>
      <c r="AG78" s="304"/>
      <c r="AH78" s="304">
        <v>4.4853474176907149</v>
      </c>
      <c r="AI78" s="304">
        <v>3.3483941644478712</v>
      </c>
      <c r="AJ78" s="304">
        <v>0.95839590871932367</v>
      </c>
      <c r="AK78" s="304"/>
      <c r="AL78" s="304">
        <v>1.6514336786710879</v>
      </c>
      <c r="AM78" s="304">
        <v>1.6751259062100774</v>
      </c>
      <c r="AN78" s="304">
        <v>1.9070868307272362</v>
      </c>
    </row>
    <row r="79" spans="1:40" x14ac:dyDescent="0.2">
      <c r="A79" s="13" t="str">
        <f t="shared" si="76"/>
        <v>Skilled trades occupations</v>
      </c>
      <c r="B79" s="305">
        <f t="shared" si="79"/>
        <v>11.234948096041247</v>
      </c>
      <c r="C79" s="305">
        <f t="shared" si="77"/>
        <v>12.047044829136684</v>
      </c>
      <c r="D79" s="305">
        <f t="shared" si="78"/>
        <v>12.445196076810367</v>
      </c>
      <c r="E79" s="304"/>
      <c r="F79" s="304">
        <v>4.2355905134837356E-2</v>
      </c>
      <c r="G79" s="304">
        <v>6.4625087537040868E-2</v>
      </c>
      <c r="H79" s="304">
        <v>8.8658364696965627E-2</v>
      </c>
      <c r="I79" s="304"/>
      <c r="J79" s="304">
        <v>0.5156091467232552</v>
      </c>
      <c r="K79" s="304">
        <v>0.75293365525948142</v>
      </c>
      <c r="L79" s="304">
        <v>1.0566332158142049</v>
      </c>
      <c r="M79" s="304"/>
      <c r="N79" s="304">
        <v>1.6086850848210084</v>
      </c>
      <c r="O79" s="304">
        <v>1.8438670697170274</v>
      </c>
      <c r="P79" s="304">
        <v>2.3968325881511046</v>
      </c>
      <c r="Q79" s="304"/>
      <c r="R79" s="304">
        <v>0.57853162274616499</v>
      </c>
      <c r="S79" s="304">
        <v>0.64607871093450242</v>
      </c>
      <c r="T79" s="304">
        <v>0.88556943216511175</v>
      </c>
      <c r="U79" s="304"/>
      <c r="V79" s="304">
        <v>0.75402837173885795</v>
      </c>
      <c r="W79" s="304">
        <v>0.79792778086720983</v>
      </c>
      <c r="X79" s="304">
        <v>0.93613083856291257</v>
      </c>
      <c r="Y79" s="304"/>
      <c r="Z79" s="304">
        <v>2.5213496995587561</v>
      </c>
      <c r="AA79" s="304">
        <v>2.6774042988485589</v>
      </c>
      <c r="AB79" s="304">
        <v>2.4278854050972809</v>
      </c>
      <c r="AC79" s="304"/>
      <c r="AD79" s="304">
        <v>2.9010666671978882</v>
      </c>
      <c r="AE79" s="304">
        <v>2.852221792687879</v>
      </c>
      <c r="AF79" s="304">
        <v>2.6458705287583473</v>
      </c>
      <c r="AG79" s="304"/>
      <c r="AH79" s="304">
        <v>1.5839048596072731</v>
      </c>
      <c r="AI79" s="304">
        <v>1.6042671675513782</v>
      </c>
      <c r="AJ79" s="304">
        <v>1.3218871078870698</v>
      </c>
      <c r="AK79" s="304"/>
      <c r="AL79" s="304">
        <v>0.72941673851320632</v>
      </c>
      <c r="AM79" s="304">
        <v>0.80771926573360697</v>
      </c>
      <c r="AN79" s="304">
        <v>0.68572859567736955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20.01561572808135</v>
      </c>
      <c r="C80" s="305">
        <f t="shared" si="77"/>
        <v>21.060326590649872</v>
      </c>
      <c r="D80" s="305">
        <f t="shared" si="78"/>
        <v>22.489020546138221</v>
      </c>
      <c r="E80" s="304"/>
      <c r="F80" s="304">
        <v>1.4144979576833113E-2</v>
      </c>
      <c r="G80" s="304">
        <v>2.1087726504796955E-2</v>
      </c>
      <c r="H80" s="304">
        <v>3.2947881178341548E-2</v>
      </c>
      <c r="I80" s="304"/>
      <c r="J80" s="304">
        <v>0.85630041040057847</v>
      </c>
      <c r="K80" s="304">
        <v>1.213919097061916</v>
      </c>
      <c r="L80" s="304">
        <v>1.7279655948251964</v>
      </c>
      <c r="M80" s="304"/>
      <c r="N80" s="304">
        <v>2.9850003919500891</v>
      </c>
      <c r="O80" s="304">
        <v>3.5470613406885332</v>
      </c>
      <c r="P80" s="304">
        <v>4.9323330082325327</v>
      </c>
      <c r="Q80" s="304"/>
      <c r="R80" s="304">
        <v>1.8574832423990062</v>
      </c>
      <c r="S80" s="304">
        <v>1.9675604134580833</v>
      </c>
      <c r="T80" s="304">
        <v>2.5474761904028265</v>
      </c>
      <c r="U80" s="304"/>
      <c r="V80" s="304">
        <v>1.2535320669748153</v>
      </c>
      <c r="W80" s="304">
        <v>1.4141462802530882</v>
      </c>
      <c r="X80" s="304">
        <v>1.9913667848240324</v>
      </c>
      <c r="Y80" s="304"/>
      <c r="Z80" s="304">
        <v>4.8660293525444009</v>
      </c>
      <c r="AA80" s="304">
        <v>5.061565020193461</v>
      </c>
      <c r="AB80" s="304">
        <v>5.1453873175689111</v>
      </c>
      <c r="AC80" s="304"/>
      <c r="AD80" s="304">
        <v>4.5815048188331025</v>
      </c>
      <c r="AE80" s="304">
        <v>4.366689307492905</v>
      </c>
      <c r="AF80" s="304">
        <v>3.3993961758403026</v>
      </c>
      <c r="AG80" s="304"/>
      <c r="AH80" s="304">
        <v>3.0276787953200444</v>
      </c>
      <c r="AI80" s="304">
        <v>2.9512908982345536</v>
      </c>
      <c r="AJ80" s="304">
        <v>2.3066653615714152</v>
      </c>
      <c r="AK80" s="304"/>
      <c r="AL80" s="304">
        <v>0.57394167008247532</v>
      </c>
      <c r="AM80" s="304">
        <v>0.51700650676253423</v>
      </c>
      <c r="AN80" s="304">
        <v>0.40548223169466557</v>
      </c>
    </row>
    <row r="81" spans="1:40" x14ac:dyDescent="0.2">
      <c r="A81" s="13" t="str">
        <f t="shared" si="76"/>
        <v>Sales and customer service occupations</v>
      </c>
      <c r="B81" s="305">
        <f t="shared" si="79"/>
        <v>13.911994086752701</v>
      </c>
      <c r="C81" s="305">
        <f t="shared" si="77"/>
        <v>15.34146953974885</v>
      </c>
      <c r="D81" s="305">
        <f t="shared" si="78"/>
        <v>16.540793739346263</v>
      </c>
      <c r="E81" s="304"/>
      <c r="F81" s="304">
        <v>8.2777518861701649E-2</v>
      </c>
      <c r="G81" s="304">
        <v>0.11592041948413531</v>
      </c>
      <c r="H81" s="304">
        <v>0.16207153393484328</v>
      </c>
      <c r="I81" s="304"/>
      <c r="J81" s="304">
        <v>0.70474172147537661</v>
      </c>
      <c r="K81" s="304">
        <v>0.99628164076372239</v>
      </c>
      <c r="L81" s="304">
        <v>1.4269088874715272</v>
      </c>
      <c r="M81" s="304"/>
      <c r="N81" s="304">
        <v>2.8230456049198116</v>
      </c>
      <c r="O81" s="304">
        <v>3.1597695143179791</v>
      </c>
      <c r="P81" s="304">
        <v>4.0149171913814152</v>
      </c>
      <c r="Q81" s="304"/>
      <c r="R81" s="304">
        <v>0.7850654057964177</v>
      </c>
      <c r="S81" s="304">
        <v>0.86007430491065928</v>
      </c>
      <c r="T81" s="304">
        <v>1.1468175382919774</v>
      </c>
      <c r="U81" s="304"/>
      <c r="V81" s="304">
        <v>0.83980875379231346</v>
      </c>
      <c r="W81" s="304">
        <v>0.9269980183238643</v>
      </c>
      <c r="X81" s="304">
        <v>1.1153922291771989</v>
      </c>
      <c r="Y81" s="304"/>
      <c r="Z81" s="304">
        <v>2.6789772287352402</v>
      </c>
      <c r="AA81" s="304">
        <v>2.8858435673684024</v>
      </c>
      <c r="AB81" s="304">
        <v>2.6417926617202894</v>
      </c>
      <c r="AC81" s="304"/>
      <c r="AD81" s="304">
        <v>3.6854869085723947</v>
      </c>
      <c r="AE81" s="304">
        <v>4.2181823730139092</v>
      </c>
      <c r="AF81" s="304">
        <v>4.0866605209953599</v>
      </c>
      <c r="AG81" s="304"/>
      <c r="AH81" s="304">
        <v>1.8147329727517412</v>
      </c>
      <c r="AI81" s="304">
        <v>1.6709255813438311</v>
      </c>
      <c r="AJ81" s="304">
        <v>1.4338314119356395</v>
      </c>
      <c r="AK81" s="304"/>
      <c r="AL81" s="304">
        <v>0.49735797184770447</v>
      </c>
      <c r="AM81" s="304">
        <v>0.50747412022234817</v>
      </c>
      <c r="AN81" s="304">
        <v>0.51240176443801555</v>
      </c>
    </row>
    <row r="82" spans="1:40" x14ac:dyDescent="0.2">
      <c r="A82" s="13" t="str">
        <f t="shared" si="76"/>
        <v>Process, plant and machine operatives</v>
      </c>
      <c r="B82" s="305">
        <f t="shared" si="79"/>
        <v>5.9513374423305452</v>
      </c>
      <c r="C82" s="305">
        <f t="shared" si="77"/>
        <v>6.7287803395574484</v>
      </c>
      <c r="D82" s="305">
        <f t="shared" si="78"/>
        <v>6.8699011693217997</v>
      </c>
      <c r="E82" s="304"/>
      <c r="F82" s="304">
        <v>1.0744327478037444E-2</v>
      </c>
      <c r="G82" s="304">
        <v>1.7404702701721887E-2</v>
      </c>
      <c r="H82" s="304">
        <v>2.1551296344144363E-2</v>
      </c>
      <c r="I82" s="304"/>
      <c r="J82" s="304">
        <v>0.20861547561877714</v>
      </c>
      <c r="K82" s="304">
        <v>0.30361540960299399</v>
      </c>
      <c r="L82" s="304">
        <v>0.43820888112767348</v>
      </c>
      <c r="M82" s="304"/>
      <c r="N82" s="304">
        <v>0.4443695672222106</v>
      </c>
      <c r="O82" s="304">
        <v>0.55659381125489849</v>
      </c>
      <c r="P82" s="304">
        <v>0.74760862845438814</v>
      </c>
      <c r="Q82" s="304"/>
      <c r="R82" s="304">
        <v>0.14612020180678614</v>
      </c>
      <c r="S82" s="304">
        <v>0.18690978787304408</v>
      </c>
      <c r="T82" s="304">
        <v>0.25527314953316382</v>
      </c>
      <c r="U82" s="304"/>
      <c r="V82" s="304">
        <v>0.16996897771526109</v>
      </c>
      <c r="W82" s="304">
        <v>0.20990168170976198</v>
      </c>
      <c r="X82" s="304">
        <v>0.25910385677635356</v>
      </c>
      <c r="Y82" s="304"/>
      <c r="Z82" s="304">
        <v>1.3753999768422267</v>
      </c>
      <c r="AA82" s="304">
        <v>1.7424164712648427</v>
      </c>
      <c r="AB82" s="304">
        <v>2.1777018133168982</v>
      </c>
      <c r="AC82" s="304"/>
      <c r="AD82" s="304">
        <v>1.4547863992367358</v>
      </c>
      <c r="AE82" s="304">
        <v>1.5530792999014114</v>
      </c>
      <c r="AF82" s="304">
        <v>1.5867822435193175</v>
      </c>
      <c r="AG82" s="304"/>
      <c r="AH82" s="304">
        <v>1.3168909595368101</v>
      </c>
      <c r="AI82" s="304">
        <v>1.3274580705723364</v>
      </c>
      <c r="AJ82" s="304">
        <v>0.94546658640293635</v>
      </c>
      <c r="AK82" s="304"/>
      <c r="AL82" s="304">
        <v>0.82444155687370058</v>
      </c>
      <c r="AM82" s="304">
        <v>0.83140110467643757</v>
      </c>
      <c r="AN82" s="304">
        <v>0.43820471384692333</v>
      </c>
    </row>
    <row r="83" spans="1:40" x14ac:dyDescent="0.2">
      <c r="A83" s="39" t="str">
        <f t="shared" si="76"/>
        <v>Elementary occupations</v>
      </c>
      <c r="B83" s="307">
        <f t="shared" si="79"/>
        <v>34.866452958429235</v>
      </c>
      <c r="C83" s="307">
        <f t="shared" si="77"/>
        <v>36.145994851683675</v>
      </c>
      <c r="D83" s="307">
        <f t="shared" si="78"/>
        <v>34.466913964223764</v>
      </c>
      <c r="E83" s="307"/>
      <c r="F83" s="307">
        <v>3.0407566103722136E-2</v>
      </c>
      <c r="G83" s="307">
        <v>4.6997814478973929E-2</v>
      </c>
      <c r="H83" s="307">
        <v>6.3211173774672724E-2</v>
      </c>
      <c r="I83" s="307"/>
      <c r="J83" s="307">
        <v>0.63577972854240494</v>
      </c>
      <c r="K83" s="307">
        <v>0.96659902425008049</v>
      </c>
      <c r="L83" s="307">
        <v>1.0835200026639724</v>
      </c>
      <c r="M83" s="307"/>
      <c r="N83" s="307">
        <v>1.7922039303268695</v>
      </c>
      <c r="O83" s="307">
        <v>2.0792388443677785</v>
      </c>
      <c r="P83" s="307">
        <v>2.3667634269685274</v>
      </c>
      <c r="Q83" s="307"/>
      <c r="R83" s="307">
        <v>1.4234759672615171</v>
      </c>
      <c r="S83" s="307">
        <v>1.7770861901346968</v>
      </c>
      <c r="T83" s="307">
        <v>2.2636604801600893</v>
      </c>
      <c r="U83" s="307"/>
      <c r="V83" s="307">
        <v>0.61159245889738711</v>
      </c>
      <c r="W83" s="307">
        <v>0.6061719535853145</v>
      </c>
      <c r="X83" s="307">
        <v>0.7887035124313212</v>
      </c>
      <c r="Y83" s="307"/>
      <c r="Z83" s="307">
        <v>3.5766846138929025</v>
      </c>
      <c r="AA83" s="307">
        <v>3.5572026380595481</v>
      </c>
      <c r="AB83" s="307">
        <v>3.3448721714198757</v>
      </c>
      <c r="AC83" s="307"/>
      <c r="AD83" s="307">
        <v>9.6110634201194483</v>
      </c>
      <c r="AE83" s="307">
        <v>10.053958154249687</v>
      </c>
      <c r="AF83" s="307">
        <v>9.7702034218022931</v>
      </c>
      <c r="AG83" s="307"/>
      <c r="AH83" s="307">
        <v>13.26614449509171</v>
      </c>
      <c r="AI83" s="307">
        <v>14.615039132259318</v>
      </c>
      <c r="AJ83" s="307">
        <v>14.191336283332985</v>
      </c>
      <c r="AK83" s="307"/>
      <c r="AL83" s="307">
        <v>3.9191007781932758</v>
      </c>
      <c r="AM83" s="307">
        <v>2.4437011002982776</v>
      </c>
      <c r="AN83" s="307">
        <v>0.59464349167002639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Hertfordshire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138.58099999999996</v>
      </c>
      <c r="C92" s="305">
        <f>SUM(C93:C101)</f>
        <v>143.90300000000005</v>
      </c>
      <c r="D92" s="305">
        <f>SUM(D93:D101)</f>
        <v>151.32999999999998</v>
      </c>
      <c r="E92" s="304"/>
      <c r="F92" s="305">
        <f>SUM(F93:F101)</f>
        <v>4.0251783010737929</v>
      </c>
      <c r="G92" s="305">
        <f>SUM(G93:G101)</f>
        <v>5.022540742597422</v>
      </c>
      <c r="H92" s="305">
        <f>SUM(H93:H101)</f>
        <v>6.3189421089945519</v>
      </c>
      <c r="I92" s="304"/>
      <c r="J92" s="305">
        <f>SUM(J93:J101)</f>
        <v>23.454148313497864</v>
      </c>
      <c r="K92" s="305">
        <f>SUM(K93:K101)</f>
        <v>29.208296436582152</v>
      </c>
      <c r="L92" s="305">
        <f>SUM(L93:L101)</f>
        <v>36.137254321876696</v>
      </c>
      <c r="M92" s="304"/>
      <c r="N92" s="305">
        <f>SUM(N93:N101)</f>
        <v>34.582084428397359</v>
      </c>
      <c r="O92" s="305">
        <f>SUM(O93:O101)</f>
        <v>35.442808470617301</v>
      </c>
      <c r="P92" s="305">
        <f>SUM(P93:P101)</f>
        <v>41.147308944872272</v>
      </c>
      <c r="Q92" s="304"/>
      <c r="R92" s="305">
        <f>SUM(R93:R101)</f>
        <v>13.053145698069686</v>
      </c>
      <c r="S92" s="305">
        <f>SUM(S93:S101)</f>
        <v>11.076149225063959</v>
      </c>
      <c r="T92" s="305">
        <f>SUM(T93:T101)</f>
        <v>10.549185571870538</v>
      </c>
      <c r="U92" s="304"/>
      <c r="V92" s="305">
        <f>SUM(V93:V101)</f>
        <v>6.5467800307889013</v>
      </c>
      <c r="W92" s="305">
        <f>SUM(W93:W101)</f>
        <v>6.39993656205968</v>
      </c>
      <c r="X92" s="305">
        <f>SUM(X93:X101)</f>
        <v>7.1259628873951293</v>
      </c>
      <c r="Y92" s="304"/>
      <c r="Z92" s="305">
        <f>SUM(Z93:Z101)</f>
        <v>26.182308214317295</v>
      </c>
      <c r="AA92" s="305">
        <f>SUM(AA93:AA101)</f>
        <v>29.066088921933428</v>
      </c>
      <c r="AB92" s="305">
        <f>SUM(AB93:AB101)</f>
        <v>30.808869326532481</v>
      </c>
      <c r="AC92" s="304"/>
      <c r="AD92" s="305">
        <f>SUM(AD93:AD101)</f>
        <v>21.277506856093762</v>
      </c>
      <c r="AE92" s="305">
        <f>SUM(AE93:AE101)</f>
        <v>20.678725596621597</v>
      </c>
      <c r="AF92" s="305">
        <f>SUM(AF93:AF101)</f>
        <v>15.529574980824675</v>
      </c>
      <c r="AG92" s="304"/>
      <c r="AH92" s="305">
        <f>SUM(AH93:AH101)</f>
        <v>8.1671691040769687</v>
      </c>
      <c r="AI92" s="305">
        <f>SUM(AI93:AI101)</f>
        <v>6.0294195248849478</v>
      </c>
      <c r="AJ92" s="305">
        <f>SUM(AJ93:AJ101)</f>
        <v>2.8477539200399899</v>
      </c>
      <c r="AK92" s="304"/>
      <c r="AL92" s="305">
        <f>SUM(AL93:AL101)</f>
        <v>1.292679053684314</v>
      </c>
      <c r="AM92" s="305">
        <f>SUM(AM93:AM101)</f>
        <v>0.97903451963953703</v>
      </c>
      <c r="AN92" s="305">
        <f>SUM(AN93:AN101)</f>
        <v>0.86514793759367381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6.22052979212914</v>
      </c>
      <c r="C93" s="305">
        <f t="shared" ref="C93:D93" si="81">SUM(G93,K93,O93,S93,W93,AA93,AE93,AI93,AM93)</f>
        <v>6.4565367572575614</v>
      </c>
      <c r="D93" s="305">
        <f t="shared" si="81"/>
        <v>7.3522402614673208</v>
      </c>
      <c r="E93" s="304"/>
      <c r="F93" s="304">
        <v>0.11135281504554527</v>
      </c>
      <c r="G93" s="304">
        <v>0.14113564044950955</v>
      </c>
      <c r="H93" s="304">
        <v>0.1910441619023876</v>
      </c>
      <c r="I93" s="304"/>
      <c r="J93" s="304">
        <v>1.0207309580707307</v>
      </c>
      <c r="K93" s="304">
        <v>1.2485696850086263</v>
      </c>
      <c r="L93" s="304">
        <v>1.5572578631237082</v>
      </c>
      <c r="M93" s="304"/>
      <c r="N93" s="304">
        <v>1.9613033901098169</v>
      </c>
      <c r="O93" s="304">
        <v>2.0218253410524936</v>
      </c>
      <c r="P93" s="304">
        <v>2.4926598406089675</v>
      </c>
      <c r="Q93" s="304"/>
      <c r="R93" s="304">
        <v>1.1481616146956013</v>
      </c>
      <c r="S93" s="304">
        <v>1.1354720333660049</v>
      </c>
      <c r="T93" s="304">
        <v>1.2869649020425051</v>
      </c>
      <c r="U93" s="304"/>
      <c r="V93" s="304">
        <v>0.26926039461511841</v>
      </c>
      <c r="W93" s="304">
        <v>0.24329343915051932</v>
      </c>
      <c r="X93" s="304">
        <v>0.24802129759401004</v>
      </c>
      <c r="Y93" s="304"/>
      <c r="Z93" s="304">
        <v>0.94063172223317726</v>
      </c>
      <c r="AA93" s="304">
        <v>0.93649237961484622</v>
      </c>
      <c r="AB93" s="304">
        <v>0.93722659189653768</v>
      </c>
      <c r="AC93" s="304"/>
      <c r="AD93" s="304">
        <v>0.47922436480479919</v>
      </c>
      <c r="AE93" s="304">
        <v>0.44604871504454335</v>
      </c>
      <c r="AF93" s="304">
        <v>0.38882035250735913</v>
      </c>
      <c r="AG93" s="304"/>
      <c r="AH93" s="304">
        <v>0.19481933639579532</v>
      </c>
      <c r="AI93" s="304">
        <v>0.1725322420186815</v>
      </c>
      <c r="AJ93" s="304">
        <v>0.1283982872423132</v>
      </c>
      <c r="AK93" s="304"/>
      <c r="AL93" s="304">
        <v>9.5045196158556333E-2</v>
      </c>
      <c r="AM93" s="304">
        <v>0.11116728155233649</v>
      </c>
      <c r="AN93" s="304">
        <v>0.12184696454953252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51.984668624385371</v>
      </c>
      <c r="C94" s="305">
        <f t="shared" ref="C94:C101" si="83">SUM(G94,K94,O94,S94,W94,AA94,AE94,AI94,AM94)</f>
        <v>55.289622101840145</v>
      </c>
      <c r="D94" s="305">
        <f t="shared" ref="D94:D101" si="84">SUM(H94,L94,P94,T94,X94,AB94,AF94,AJ94,AN94)</f>
        <v>61.132785535538737</v>
      </c>
      <c r="E94" s="305"/>
      <c r="F94" s="304">
        <v>3.6338671424966362</v>
      </c>
      <c r="G94" s="304">
        <v>4.4994824125047632</v>
      </c>
      <c r="H94" s="304">
        <v>5.5770780733034657</v>
      </c>
      <c r="I94" s="304"/>
      <c r="J94" s="304">
        <v>18.164206746035592</v>
      </c>
      <c r="K94" s="304">
        <v>22.25162528611493</v>
      </c>
      <c r="L94" s="304">
        <v>27.03309728291309</v>
      </c>
      <c r="M94" s="304"/>
      <c r="N94" s="304">
        <v>18.823812250478621</v>
      </c>
      <c r="O94" s="304">
        <v>18.366164501369123</v>
      </c>
      <c r="P94" s="304">
        <v>19.807251993063531</v>
      </c>
      <c r="Q94" s="304"/>
      <c r="R94" s="304">
        <v>3.3874673029219613</v>
      </c>
      <c r="S94" s="304">
        <v>1.909818648004008</v>
      </c>
      <c r="T94" s="304">
        <v>0.99817616983210278</v>
      </c>
      <c r="U94" s="304"/>
      <c r="V94" s="304">
        <v>1.1606784255450577</v>
      </c>
      <c r="W94" s="304">
        <v>1.1297530957875499</v>
      </c>
      <c r="X94" s="304">
        <v>1.2736966278131405</v>
      </c>
      <c r="Y94" s="304"/>
      <c r="Z94" s="304">
        <v>3.0169238975414263</v>
      </c>
      <c r="AA94" s="304">
        <v>3.3389980260403225</v>
      </c>
      <c r="AB94" s="304">
        <v>3.5541923406173392</v>
      </c>
      <c r="AC94" s="304"/>
      <c r="AD94" s="304">
        <v>2.1743222130741087</v>
      </c>
      <c r="AE94" s="304">
        <v>2.1751716960779568</v>
      </c>
      <c r="AF94" s="304">
        <v>1.734346549338448</v>
      </c>
      <c r="AG94" s="304"/>
      <c r="AH94" s="304">
        <v>1.452375386118347</v>
      </c>
      <c r="AI94" s="304">
        <v>1.4234148716060759</v>
      </c>
      <c r="AJ94" s="304">
        <v>0.95947039322890437</v>
      </c>
      <c r="AK94" s="304"/>
      <c r="AL94" s="304">
        <v>0.17101526017361671</v>
      </c>
      <c r="AM94" s="304">
        <v>0.19519356433541174</v>
      </c>
      <c r="AN94" s="304">
        <v>0.19547610542871421</v>
      </c>
    </row>
    <row r="95" spans="1:40" x14ac:dyDescent="0.2">
      <c r="A95" s="13" t="str">
        <f t="shared" si="80"/>
        <v>Associate professional occupations</v>
      </c>
      <c r="B95" s="305">
        <f t="shared" si="82"/>
        <v>17.836592677050035</v>
      </c>
      <c r="C95" s="305">
        <f t="shared" si="83"/>
        <v>18.404304036144865</v>
      </c>
      <c r="D95" s="305">
        <f t="shared" si="84"/>
        <v>20.257669770554163</v>
      </c>
      <c r="E95" s="305"/>
      <c r="F95" s="304">
        <v>0.14934553209093529</v>
      </c>
      <c r="G95" s="304">
        <v>0.20422234248558346</v>
      </c>
      <c r="H95" s="304">
        <v>0.30850280020541038</v>
      </c>
      <c r="I95" s="304"/>
      <c r="J95" s="304">
        <v>1.9254851153344168</v>
      </c>
      <c r="K95" s="304">
        <v>2.4297469492131878</v>
      </c>
      <c r="L95" s="304">
        <v>3.237961336332345</v>
      </c>
      <c r="M95" s="304"/>
      <c r="N95" s="304">
        <v>5.3446546123455692</v>
      </c>
      <c r="O95" s="304">
        <v>5.7613818914803074</v>
      </c>
      <c r="P95" s="304">
        <v>7.4213752500485786</v>
      </c>
      <c r="Q95" s="304"/>
      <c r="R95" s="304">
        <v>2.2377968059342264</v>
      </c>
      <c r="S95" s="304">
        <v>1.8083335351198324</v>
      </c>
      <c r="T95" s="304">
        <v>1.6015237340391142</v>
      </c>
      <c r="U95" s="304"/>
      <c r="V95" s="304">
        <v>1.0309355704775129</v>
      </c>
      <c r="W95" s="304">
        <v>0.94417165490231725</v>
      </c>
      <c r="X95" s="304">
        <v>1.0939600581707565</v>
      </c>
      <c r="Y95" s="304"/>
      <c r="Z95" s="304">
        <v>3.3460520583155615</v>
      </c>
      <c r="AA95" s="304">
        <v>3.5610378138761885</v>
      </c>
      <c r="AB95" s="304">
        <v>3.7540976156446546</v>
      </c>
      <c r="AC95" s="304"/>
      <c r="AD95" s="304">
        <v>2.4876482958796799</v>
      </c>
      <c r="AE95" s="304">
        <v>2.439129655283637</v>
      </c>
      <c r="AF95" s="304">
        <v>1.9612058419018024</v>
      </c>
      <c r="AG95" s="304"/>
      <c r="AH95" s="304">
        <v>1.167882899955355</v>
      </c>
      <c r="AI95" s="304">
        <v>1.1248297862615579</v>
      </c>
      <c r="AJ95" s="304">
        <v>0.70211402655820987</v>
      </c>
      <c r="AK95" s="304"/>
      <c r="AL95" s="304">
        <v>0.14679178671677978</v>
      </c>
      <c r="AM95" s="304">
        <v>0.13145040752225173</v>
      </c>
      <c r="AN95" s="304">
        <v>0.17692910765329339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15.634268390803809</v>
      </c>
      <c r="C96" s="305">
        <f t="shared" si="83"/>
        <v>14.455503937970738</v>
      </c>
      <c r="D96" s="305">
        <f t="shared" si="84"/>
        <v>11.057624670556926</v>
      </c>
      <c r="E96" s="305"/>
      <c r="F96" s="304">
        <v>7.8698992735109843E-2</v>
      </c>
      <c r="G96" s="304">
        <v>0.10058897553715093</v>
      </c>
      <c r="H96" s="304">
        <v>0.13624789562595177</v>
      </c>
      <c r="I96" s="304"/>
      <c r="J96" s="304">
        <v>0.91866914344227379</v>
      </c>
      <c r="K96" s="304">
        <v>1.2094283813271767</v>
      </c>
      <c r="L96" s="304">
        <v>1.3239381376546655</v>
      </c>
      <c r="M96" s="304"/>
      <c r="N96" s="304">
        <v>2.9293345156731481</v>
      </c>
      <c r="O96" s="304">
        <v>2.9923375261915117</v>
      </c>
      <c r="P96" s="304">
        <v>3.2446484317135051</v>
      </c>
      <c r="Q96" s="304"/>
      <c r="R96" s="304">
        <v>1.8303327593899441</v>
      </c>
      <c r="S96" s="304">
        <v>1.8986556062084627</v>
      </c>
      <c r="T96" s="304">
        <v>2.0035715921198984</v>
      </c>
      <c r="U96" s="304"/>
      <c r="V96" s="304">
        <v>1.1410387918874159</v>
      </c>
      <c r="W96" s="304">
        <v>1.083956185722921</v>
      </c>
      <c r="X96" s="304">
        <v>0.97678933913459132</v>
      </c>
      <c r="Y96" s="304"/>
      <c r="Z96" s="304">
        <v>3.2789966271287203</v>
      </c>
      <c r="AA96" s="304">
        <v>3.5549320456218729</v>
      </c>
      <c r="AB96" s="304">
        <v>2.6698875596319689</v>
      </c>
      <c r="AC96" s="304"/>
      <c r="AD96" s="304">
        <v>3.3356722888597425</v>
      </c>
      <c r="AE96" s="304">
        <v>2.5324306170563284</v>
      </c>
      <c r="AF96" s="304">
        <v>0.60665367952470595</v>
      </c>
      <c r="AG96" s="304"/>
      <c r="AH96" s="304">
        <v>1.9361310030699859</v>
      </c>
      <c r="AI96" s="304">
        <v>0.98319924984327045</v>
      </c>
      <c r="AJ96" s="304">
        <v>7.2651035910028708E-2</v>
      </c>
      <c r="AK96" s="304"/>
      <c r="AL96" s="304">
        <v>0.18539426861746822</v>
      </c>
      <c r="AM96" s="304">
        <v>9.9975350462043422E-2</v>
      </c>
      <c r="AN96" s="304">
        <v>2.3236999241609588E-2</v>
      </c>
    </row>
    <row r="97" spans="1:40" x14ac:dyDescent="0.2">
      <c r="A97" s="13" t="str">
        <f t="shared" si="80"/>
        <v>Skilled trades occupations</v>
      </c>
      <c r="B97" s="305">
        <f t="shared" si="82"/>
        <v>1.515562981884609</v>
      </c>
      <c r="C97" s="305">
        <f t="shared" si="83"/>
        <v>1.4426126690248653</v>
      </c>
      <c r="D97" s="305">
        <f t="shared" si="84"/>
        <v>1.2664921655752832</v>
      </c>
      <c r="E97" s="304"/>
      <c r="F97" s="304">
        <v>1.4029547559611633E-2</v>
      </c>
      <c r="G97" s="304">
        <v>1.8829029248484851E-2</v>
      </c>
      <c r="H97" s="304">
        <v>2.6124729169075281E-2</v>
      </c>
      <c r="I97" s="304"/>
      <c r="J97" s="304">
        <v>2.9124516315255256E-2</v>
      </c>
      <c r="K97" s="304">
        <v>4.4591512347315475E-2</v>
      </c>
      <c r="L97" s="304">
        <v>6.461952967948259E-2</v>
      </c>
      <c r="M97" s="304"/>
      <c r="N97" s="304">
        <v>0.16931268319307446</v>
      </c>
      <c r="O97" s="304">
        <v>0.21254119603465016</v>
      </c>
      <c r="P97" s="304">
        <v>0.26839375852980168</v>
      </c>
      <c r="Q97" s="304"/>
      <c r="R97" s="304">
        <v>8.2633072803487265E-2</v>
      </c>
      <c r="S97" s="304">
        <v>8.5833357129345769E-2</v>
      </c>
      <c r="T97" s="304">
        <v>9.3638657726985791E-2</v>
      </c>
      <c r="U97" s="304"/>
      <c r="V97" s="304">
        <v>7.6635881607067607E-2</v>
      </c>
      <c r="W97" s="304">
        <v>7.6100624556692184E-2</v>
      </c>
      <c r="X97" s="304">
        <v>9.4706847439316941E-2</v>
      </c>
      <c r="Y97" s="304"/>
      <c r="Z97" s="304">
        <v>0.3352793915954082</v>
      </c>
      <c r="AA97" s="304">
        <v>0.31985212901435933</v>
      </c>
      <c r="AB97" s="304">
        <v>0.28272948174625434</v>
      </c>
      <c r="AC97" s="304"/>
      <c r="AD97" s="304">
        <v>0.52874662583726129</v>
      </c>
      <c r="AE97" s="304">
        <v>0.43755886853677423</v>
      </c>
      <c r="AF97" s="304">
        <v>0.23549082790550191</v>
      </c>
      <c r="AG97" s="304"/>
      <c r="AH97" s="304">
        <v>0.22363582263343057</v>
      </c>
      <c r="AI97" s="304">
        <v>0.20197546496859406</v>
      </c>
      <c r="AJ97" s="304">
        <v>0.1725194061771467</v>
      </c>
      <c r="AK97" s="304"/>
      <c r="AL97" s="304">
        <v>5.6165440340012598E-2</v>
      </c>
      <c r="AM97" s="304">
        <v>4.5330487188649238E-2</v>
      </c>
      <c r="AN97" s="304">
        <v>2.8268927201717992E-2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36.972366677219014</v>
      </c>
      <c r="C98" s="305">
        <f t="shared" si="83"/>
        <v>39.695367328651955</v>
      </c>
      <c r="D98" s="305">
        <f t="shared" si="84"/>
        <v>43.517157281147121</v>
      </c>
      <c r="E98" s="304"/>
      <c r="F98" s="304">
        <v>2.0786160993469176E-2</v>
      </c>
      <c r="G98" s="304">
        <v>3.2074144806642724E-2</v>
      </c>
      <c r="H98" s="304">
        <v>4.6613687359827002E-2</v>
      </c>
      <c r="I98" s="304"/>
      <c r="J98" s="304">
        <v>1.17845086915021</v>
      </c>
      <c r="K98" s="304">
        <v>1.7164567521702583</v>
      </c>
      <c r="L98" s="304">
        <v>2.5209424819417645</v>
      </c>
      <c r="M98" s="304"/>
      <c r="N98" s="304">
        <v>4.5894691413003876</v>
      </c>
      <c r="O98" s="304">
        <v>5.2167511980020453</v>
      </c>
      <c r="P98" s="304">
        <v>6.8549082389780294</v>
      </c>
      <c r="Q98" s="304"/>
      <c r="R98" s="304">
        <v>3.8747647626669703</v>
      </c>
      <c r="S98" s="304">
        <v>3.7439171002678271</v>
      </c>
      <c r="T98" s="304">
        <v>4.0162023738725807</v>
      </c>
      <c r="U98" s="304"/>
      <c r="V98" s="304">
        <v>2.4675842726281845</v>
      </c>
      <c r="W98" s="304">
        <v>2.4802584135624262</v>
      </c>
      <c r="X98" s="304">
        <v>2.9156669835301652</v>
      </c>
      <c r="Y98" s="304"/>
      <c r="Z98" s="304">
        <v>13.603438141406169</v>
      </c>
      <c r="AA98" s="304">
        <v>15.519181684863941</v>
      </c>
      <c r="AB98" s="304">
        <v>17.819743430508964</v>
      </c>
      <c r="AC98" s="304"/>
      <c r="AD98" s="304">
        <v>9.8150108062638548</v>
      </c>
      <c r="AE98" s="304">
        <v>10.206738479844377</v>
      </c>
      <c r="AF98" s="304">
        <v>8.8867924297084926</v>
      </c>
      <c r="AG98" s="304"/>
      <c r="AH98" s="304">
        <v>1.2581110537455877</v>
      </c>
      <c r="AI98" s="304">
        <v>0.64105743615594091</v>
      </c>
      <c r="AJ98" s="304">
        <v>0.36292508186361133</v>
      </c>
      <c r="AK98" s="304"/>
      <c r="AL98" s="304">
        <v>0.16475146906417701</v>
      </c>
      <c r="AM98" s="304">
        <v>0.13893211897849761</v>
      </c>
      <c r="AN98" s="304">
        <v>9.336257338368649E-2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1.6743807722585775</v>
      </c>
      <c r="C99" s="305">
        <f t="shared" si="83"/>
        <v>1.8957038659142287</v>
      </c>
      <c r="D99" s="305">
        <f>SUM(H99,L99,P99,T99,X99,AB99,AF99,AJ99,AN99)</f>
        <v>1.9598295921425721</v>
      </c>
      <c r="E99" s="304"/>
      <c r="F99" s="304">
        <v>7.4262216402919412E-3</v>
      </c>
      <c r="G99" s="304">
        <v>1.0992050979609072E-2</v>
      </c>
      <c r="H99" s="304">
        <v>1.4510062438916052E-2</v>
      </c>
      <c r="I99" s="304"/>
      <c r="J99" s="304">
        <v>0.13341386964722629</v>
      </c>
      <c r="K99" s="304">
        <v>0.1893932148537745</v>
      </c>
      <c r="L99" s="304">
        <v>0.24192328367670091</v>
      </c>
      <c r="M99" s="304"/>
      <c r="N99" s="304">
        <v>0.42193152536836009</v>
      </c>
      <c r="O99" s="304">
        <v>0.47922343158662495</v>
      </c>
      <c r="P99" s="304">
        <v>0.56055759598450294</v>
      </c>
      <c r="Q99" s="304"/>
      <c r="R99" s="304">
        <v>0.22448610891476659</v>
      </c>
      <c r="S99" s="304">
        <v>0.21285879012588851</v>
      </c>
      <c r="T99" s="304">
        <v>0.22524836671262261</v>
      </c>
      <c r="U99" s="304"/>
      <c r="V99" s="304">
        <v>0.16068098452323659</v>
      </c>
      <c r="W99" s="304">
        <v>0.17475100175049474</v>
      </c>
      <c r="X99" s="304">
        <v>0.20435319697989052</v>
      </c>
      <c r="Y99" s="304"/>
      <c r="Z99" s="304">
        <v>0.31114494420324823</v>
      </c>
      <c r="AA99" s="304">
        <v>0.37702337834015748</v>
      </c>
      <c r="AB99" s="304">
        <v>0.39518940261356034</v>
      </c>
      <c r="AC99" s="304"/>
      <c r="AD99" s="304">
        <v>0.28775088587394226</v>
      </c>
      <c r="AE99" s="304">
        <v>0.3180119825262141</v>
      </c>
      <c r="AF99" s="304">
        <v>0.21466351819169152</v>
      </c>
      <c r="AG99" s="304"/>
      <c r="AH99" s="304">
        <v>9.7224942925549701E-2</v>
      </c>
      <c r="AI99" s="304">
        <v>9.4295847143529871E-2</v>
      </c>
      <c r="AJ99" s="304">
        <v>5.7256418076227659E-2</v>
      </c>
      <c r="AK99" s="304"/>
      <c r="AL99" s="304">
        <v>3.0321289161956085E-2</v>
      </c>
      <c r="AM99" s="304">
        <v>3.9154168607935386E-2</v>
      </c>
      <c r="AN99" s="304">
        <v>4.612774746845974E-2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1.0035716516098057</v>
      </c>
      <c r="C100" s="305">
        <f t="shared" si="83"/>
        <v>1.1745470414702393</v>
      </c>
      <c r="D100" s="305">
        <f t="shared" si="84"/>
        <v>1.0378433533646729</v>
      </c>
      <c r="E100" s="304"/>
      <c r="F100" s="304">
        <v>7.0982329227746981E-3</v>
      </c>
      <c r="G100" s="304">
        <v>1.1566292064820766E-2</v>
      </c>
      <c r="H100" s="304">
        <v>1.5170993396453164E-2</v>
      </c>
      <c r="I100" s="304"/>
      <c r="J100" s="304">
        <v>1.89456139272524E-2</v>
      </c>
      <c r="K100" s="304">
        <v>3.3459179410017054E-2</v>
      </c>
      <c r="L100" s="304">
        <v>3.9269931507795633E-2</v>
      </c>
      <c r="M100" s="304"/>
      <c r="N100" s="304">
        <v>8.7967375612479901E-2</v>
      </c>
      <c r="O100" s="304">
        <v>0.11567358057003932</v>
      </c>
      <c r="P100" s="304">
        <v>0.13708438176191781</v>
      </c>
      <c r="Q100" s="304"/>
      <c r="R100" s="304">
        <v>3.8143267944647646E-2</v>
      </c>
      <c r="S100" s="304">
        <v>5.3966486967317089E-2</v>
      </c>
      <c r="T100" s="304">
        <v>6.4591118517983687E-2</v>
      </c>
      <c r="U100" s="304"/>
      <c r="V100" s="304">
        <v>9.5079344583389236E-2</v>
      </c>
      <c r="W100" s="304">
        <v>0.12296191140381617</v>
      </c>
      <c r="X100" s="304">
        <v>0.15978299459249812</v>
      </c>
      <c r="Y100" s="304"/>
      <c r="Z100" s="304">
        <v>0.20927150396158106</v>
      </c>
      <c r="AA100" s="304">
        <v>0.26547247734083113</v>
      </c>
      <c r="AB100" s="304">
        <v>0.27607388397758315</v>
      </c>
      <c r="AC100" s="304"/>
      <c r="AD100" s="304">
        <v>0.2368387404282343</v>
      </c>
      <c r="AE100" s="304">
        <v>0.25909771300851209</v>
      </c>
      <c r="AF100" s="304">
        <v>0.15678819344373152</v>
      </c>
      <c r="AG100" s="304"/>
      <c r="AH100" s="304">
        <v>0.26012483468155018</v>
      </c>
      <c r="AI100" s="304">
        <v>0.26163956041699121</v>
      </c>
      <c r="AJ100" s="304">
        <v>0.13246362008727214</v>
      </c>
      <c r="AK100" s="304"/>
      <c r="AL100" s="304">
        <v>5.010273754789623E-2</v>
      </c>
      <c r="AM100" s="304">
        <v>5.070984028789443E-2</v>
      </c>
      <c r="AN100" s="304">
        <v>5.6618236079437841E-2</v>
      </c>
    </row>
    <row r="101" spans="1:40" x14ac:dyDescent="0.2">
      <c r="A101" s="39" t="str">
        <f t="shared" si="80"/>
        <v>Elementary occupations</v>
      </c>
      <c r="B101" s="307">
        <f t="shared" si="82"/>
        <v>5.7390584326595926</v>
      </c>
      <c r="C101" s="307">
        <f t="shared" si="83"/>
        <v>5.0888022617254247</v>
      </c>
      <c r="D101" s="307">
        <f t="shared" si="84"/>
        <v>3.7483573696532035</v>
      </c>
      <c r="E101" s="307"/>
      <c r="F101" s="307">
        <v>2.5736555894189175E-3</v>
      </c>
      <c r="G101" s="307">
        <v>3.6498545208578114E-3</v>
      </c>
      <c r="H101" s="307">
        <v>3.6497055930648265E-3</v>
      </c>
      <c r="I101" s="307"/>
      <c r="J101" s="307">
        <v>6.5121481574903384E-2</v>
      </c>
      <c r="K101" s="307">
        <v>8.502547613686548E-2</v>
      </c>
      <c r="L101" s="307">
        <v>0.11824447504714518</v>
      </c>
      <c r="M101" s="307"/>
      <c r="N101" s="307">
        <v>0.25429893431590933</v>
      </c>
      <c r="O101" s="307">
        <v>0.27690980433050316</v>
      </c>
      <c r="P101" s="307">
        <v>0.36042945418343492</v>
      </c>
      <c r="Q101" s="307"/>
      <c r="R101" s="307">
        <v>0.22936000279808338</v>
      </c>
      <c r="S101" s="307">
        <v>0.22729366787527289</v>
      </c>
      <c r="T101" s="307">
        <v>0.25926865700674423</v>
      </c>
      <c r="U101" s="307"/>
      <c r="V101" s="307">
        <v>0.14488636492191825</v>
      </c>
      <c r="W101" s="307">
        <v>0.14469023522294322</v>
      </c>
      <c r="X101" s="307">
        <v>0.15898554214076033</v>
      </c>
      <c r="Y101" s="307"/>
      <c r="Z101" s="307">
        <v>1.1405699279320027</v>
      </c>
      <c r="AA101" s="307">
        <v>1.1930989872209055</v>
      </c>
      <c r="AB101" s="307">
        <v>1.1197290198956138</v>
      </c>
      <c r="AC101" s="307"/>
      <c r="AD101" s="307">
        <v>1.9322926350721379</v>
      </c>
      <c r="AE101" s="307">
        <v>1.8645378692432542</v>
      </c>
      <c r="AF101" s="307">
        <v>1.3448135883029426</v>
      </c>
      <c r="AG101" s="307"/>
      <c r="AH101" s="307">
        <v>1.5768638245513678</v>
      </c>
      <c r="AI101" s="307">
        <v>1.1264750664703052</v>
      </c>
      <c r="AJ101" s="307">
        <v>0.25995565089627592</v>
      </c>
      <c r="AK101" s="307"/>
      <c r="AL101" s="307">
        <v>0.39309160590385106</v>
      </c>
      <c r="AM101" s="307">
        <v>0.167121300704517</v>
      </c>
      <c r="AN101" s="307">
        <v>0.12328127658722214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Hertfordshire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Hertfordshire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Hertfordshire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Hertfordshire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Hertfordshire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Hertfordshire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Hertfordshire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Hertfordshire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Hertfordshire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0.65837100598308707</v>
      </c>
      <c r="C8" s="69">
        <v>0.90083528039635496</v>
      </c>
      <c r="D8" s="69">
        <v>0.91865120148053248</v>
      </c>
      <c r="E8" s="69">
        <v>1.079975091952738</v>
      </c>
      <c r="F8" s="69">
        <v>1.4218658533887283</v>
      </c>
      <c r="G8" s="10"/>
      <c r="H8" s="69">
        <f>F8-D8</f>
        <v>0.50321465190819581</v>
      </c>
      <c r="I8" s="69">
        <f>'RD T1'!E36</f>
        <v>0.63609418270018525</v>
      </c>
      <c r="J8" s="69">
        <f>SUM(H8:I8)</f>
        <v>1.1393088346083811</v>
      </c>
      <c r="L8" t="str">
        <f>A8</f>
        <v>11 Corporate managers and directors</v>
      </c>
      <c r="M8" s="69">
        <v>4.8753090953295803</v>
      </c>
      <c r="N8" s="69">
        <v>6.9086373805673018</v>
      </c>
      <c r="O8" s="69">
        <v>6.6994606159968058</v>
      </c>
      <c r="P8" s="69">
        <v>7.846957432613892</v>
      </c>
      <c r="Q8" s="69">
        <v>10.496288343403288</v>
      </c>
      <c r="R8" s="10"/>
      <c r="S8" s="69">
        <f>Q8-O8</f>
        <v>3.7968277274064821</v>
      </c>
      <c r="T8" s="69">
        <f>'RD T1'!E65</f>
        <v>4.6745888630765435</v>
      </c>
      <c r="U8" s="69">
        <f>SUM(S8:T8)</f>
        <v>8.4714165904830256</v>
      </c>
      <c r="W8" t="str">
        <f>A8</f>
        <v>11 Corporate managers and directors</v>
      </c>
      <c r="X8" s="69">
        <v>13.097797436613385</v>
      </c>
      <c r="Y8" s="69">
        <v>16.356414131210315</v>
      </c>
      <c r="Z8" s="69">
        <v>17.323653746883512</v>
      </c>
      <c r="AA8" s="69">
        <v>16.579399792136208</v>
      </c>
      <c r="AB8" s="69">
        <v>20.041607738124629</v>
      </c>
      <c r="AC8" s="69"/>
      <c r="AD8" s="69">
        <f>AB8-Z8</f>
        <v>2.7179539912411173</v>
      </c>
      <c r="AE8" s="69">
        <f>'RD T1'!E94</f>
        <v>10.211757888074649</v>
      </c>
      <c r="AF8" s="69">
        <f>SUM(AD8:AE8)</f>
        <v>12.929711879315766</v>
      </c>
      <c r="AH8" t="str">
        <f>L8</f>
        <v>11 Corporate managers and directors</v>
      </c>
      <c r="AI8" s="69">
        <v>2.269725326723405</v>
      </c>
      <c r="AJ8" s="69">
        <v>2.5901021287184358</v>
      </c>
      <c r="AK8" s="69">
        <v>2.9752999216242104</v>
      </c>
      <c r="AL8" s="69">
        <v>2.684068890835746</v>
      </c>
      <c r="AM8" s="69">
        <v>3.093493963261253</v>
      </c>
      <c r="AN8" s="69"/>
      <c r="AO8" s="69">
        <f>AM8-AK8</f>
        <v>0.11819404163704261</v>
      </c>
      <c r="AP8" s="69">
        <f>'RD T1'!E123</f>
        <v>1.5103402386889493</v>
      </c>
      <c r="AQ8" s="69">
        <f>SUM(AO8:AP8)</f>
        <v>1.6285342803259919</v>
      </c>
      <c r="AS8" t="str">
        <f>W8</f>
        <v>11 Corporate managers and directors</v>
      </c>
      <c r="AT8" s="69">
        <v>3.8409267673919607</v>
      </c>
      <c r="AU8" s="69">
        <v>4.4673209315605362</v>
      </c>
      <c r="AV8" s="69">
        <v>5.0941598534177057</v>
      </c>
      <c r="AW8" s="69">
        <v>4.650756836420646</v>
      </c>
      <c r="AX8" s="69">
        <v>5.4789019993848127</v>
      </c>
      <c r="AY8" s="69"/>
      <c r="AZ8" s="69">
        <f>AX8-AV8</f>
        <v>0.38474214596710699</v>
      </c>
      <c r="BA8" s="69">
        <f>'RD T1'!E152</f>
        <v>2.654970041220011</v>
      </c>
      <c r="BB8" s="69">
        <f>SUM(AZ8:BA8)</f>
        <v>3.039712187187118</v>
      </c>
      <c r="BD8" t="str">
        <f>AH8</f>
        <v>11 Corporate managers and directors</v>
      </c>
      <c r="BE8" s="69">
        <v>9.4014146122362305</v>
      </c>
      <c r="BF8" s="69">
        <v>11.491260919483221</v>
      </c>
      <c r="BG8" s="69">
        <v>11.135877385772782</v>
      </c>
      <c r="BH8" s="69">
        <v>10.555669034100767</v>
      </c>
      <c r="BI8" s="69">
        <v>11.760119428468583</v>
      </c>
      <c r="BJ8" s="69"/>
      <c r="BK8" s="69">
        <f>BI8-BG8</f>
        <v>0.6242420426958013</v>
      </c>
      <c r="BL8" s="69">
        <f>'RD T1'!E181</f>
        <v>4.9451360938671911</v>
      </c>
      <c r="BM8" s="69">
        <f>SUM(BK8:BL8)</f>
        <v>5.5693781365629924</v>
      </c>
      <c r="BO8" t="str">
        <f>AS8</f>
        <v>11 Corporate managers and directors</v>
      </c>
      <c r="BP8" s="69">
        <v>8.3019854385434844</v>
      </c>
      <c r="BQ8" s="69">
        <v>9.1367655670038683</v>
      </c>
      <c r="BR8" s="69">
        <v>9.5268704333017293</v>
      </c>
      <c r="BS8" s="69">
        <v>7.8302820156933679</v>
      </c>
      <c r="BT8" s="69">
        <v>6.5751068195874511</v>
      </c>
      <c r="BU8" s="69"/>
      <c r="BV8" s="69">
        <f>BT8-BR8</f>
        <v>-2.9517636137142782</v>
      </c>
      <c r="BW8" s="69">
        <f>'RD T1'!E210</f>
        <v>3.5479146578479837</v>
      </c>
      <c r="BX8" s="69">
        <f>SUM(BV8:BW8)</f>
        <v>0.59615104413370545</v>
      </c>
      <c r="BZ8" t="str">
        <f>BD8</f>
        <v>11 Corporate managers and directors</v>
      </c>
      <c r="CA8" s="69">
        <v>6.0544471177512884</v>
      </c>
      <c r="CB8" s="69">
        <v>6.9247934115549752</v>
      </c>
      <c r="CC8" s="69">
        <v>6.660650959610166</v>
      </c>
      <c r="CD8" s="69">
        <v>6.0215574599625388</v>
      </c>
      <c r="CE8" s="69">
        <v>5.031351023526037</v>
      </c>
      <c r="CF8" s="69"/>
      <c r="CG8" s="69">
        <f>CE8-CC8</f>
        <v>-1.6292999360841289</v>
      </c>
      <c r="CH8" s="69">
        <f>'RD T1'!E239</f>
        <v>2.5728728785263133</v>
      </c>
      <c r="CI8" s="69">
        <f>SUM(CG8:CH8)</f>
        <v>0.94357294244218437</v>
      </c>
      <c r="CK8" t="str">
        <f>BO8</f>
        <v>11 Corporate managers and directors</v>
      </c>
      <c r="CL8" s="69">
        <v>1.0730315138151074</v>
      </c>
      <c r="CM8" s="69">
        <v>1.3965867438515185</v>
      </c>
      <c r="CN8" s="69">
        <v>1.084580752312436</v>
      </c>
      <c r="CO8" s="69">
        <v>0.88026400676672845</v>
      </c>
      <c r="CP8" s="69">
        <v>0.77156021611888004</v>
      </c>
      <c r="CQ8" s="69"/>
      <c r="CR8" s="69">
        <f>CP8-CN8</f>
        <v>-0.31302053619355596</v>
      </c>
      <c r="CS8" s="69">
        <f>'RD T1'!E268</f>
        <v>0.25608385917982679</v>
      </c>
      <c r="CT8" s="69">
        <f>SUM(CR8:CS8)</f>
        <v>-5.6936677013729176E-2</v>
      </c>
    </row>
    <row r="9" spans="1:98" x14ac:dyDescent="0.2">
      <c r="A9" s="10" t="str">
        <f>name!D5</f>
        <v>12 Other managers and proprietors</v>
      </c>
      <c r="B9" s="69">
        <v>0.2446438659522733</v>
      </c>
      <c r="C9" s="69">
        <v>0.3081627792540278</v>
      </c>
      <c r="D9" s="69">
        <v>0.29635400127317135</v>
      </c>
      <c r="E9" s="69">
        <v>0.47755487501667115</v>
      </c>
      <c r="F9" s="69">
        <v>0.67411782307392509</v>
      </c>
      <c r="H9" s="69">
        <f t="shared" ref="H9:H32" si="26">F9-D9</f>
        <v>0.37776382180075374</v>
      </c>
      <c r="I9" s="69">
        <f>'RD T1'!E37</f>
        <v>0.32669627889508324</v>
      </c>
      <c r="J9" s="69">
        <f t="shared" ref="J9:J32" si="27">SUM(H9:I9)</f>
        <v>0.70446010069583698</v>
      </c>
      <c r="L9" t="str">
        <f t="shared" ref="L9:L32" si="28">A9</f>
        <v>12 Other managers and proprietors</v>
      </c>
      <c r="M9" s="69">
        <v>1.9206447961221813</v>
      </c>
      <c r="N9" s="69">
        <v>2.5733079518406066</v>
      </c>
      <c r="O9" s="69">
        <v>2.5034255281598741</v>
      </c>
      <c r="P9" s="69">
        <v>3.8927897033882779</v>
      </c>
      <c r="Q9" s="69">
        <v>5.6125309644428727</v>
      </c>
      <c r="S9" s="69">
        <f t="shared" ref="S9:S35" si="29">Q9-O9</f>
        <v>3.1091054362829986</v>
      </c>
      <c r="T9" s="69">
        <f>'RD T1'!E66</f>
        <v>2.6423887166463653</v>
      </c>
      <c r="U9" s="69">
        <f t="shared" ref="U9:U32" si="30">SUM(S9:T9)</f>
        <v>5.7514941529293644</v>
      </c>
      <c r="W9" t="str">
        <f t="shared" ref="W9:W32" si="31">A9</f>
        <v>12 Other managers and proprietors</v>
      </c>
      <c r="X9" s="69">
        <v>4.867552083712849</v>
      </c>
      <c r="Y9" s="69">
        <v>5.3788930055798252</v>
      </c>
      <c r="Z9" s="69">
        <v>5.9385306030108396</v>
      </c>
      <c r="AA9" s="69">
        <v>7.496621462797938</v>
      </c>
      <c r="AB9" s="69">
        <v>9.6130214019934694</v>
      </c>
      <c r="AC9" s="69"/>
      <c r="AD9" s="69">
        <f t="shared" ref="AD9:AD32" si="32">AB9-Z9</f>
        <v>3.6744907989826299</v>
      </c>
      <c r="AE9" s="69">
        <f>'RD T1'!E95</f>
        <v>5.1129485500050009</v>
      </c>
      <c r="AF9" s="69">
        <f t="shared" ref="AF9:AF32" si="33">SUM(AD9:AE9)</f>
        <v>8.7874393489876308</v>
      </c>
      <c r="AH9" t="str">
        <f t="shared" ref="AH9:AH32" si="34">L9</f>
        <v>12 Other managers and proprietors</v>
      </c>
      <c r="AI9" s="69">
        <v>1.3003984700123614</v>
      </c>
      <c r="AJ9" s="69">
        <v>1.4904992632769223</v>
      </c>
      <c r="AK9" s="69">
        <v>1.7720231394460408</v>
      </c>
      <c r="AL9" s="69">
        <v>2.1123589566396093</v>
      </c>
      <c r="AM9" s="69">
        <v>2.725791524729587</v>
      </c>
      <c r="AN9" s="69"/>
      <c r="AO9" s="69">
        <f t="shared" ref="AO9:AO32" si="35">AM9-AK9</f>
        <v>0.95376838528354613</v>
      </c>
      <c r="AP9" s="69">
        <f>'RD T1'!E124</f>
        <v>1.4879979025050838</v>
      </c>
      <c r="AQ9" s="69">
        <f t="shared" ref="AQ9:AQ32" si="36">SUM(AO9:AP9)</f>
        <v>2.4417662877886297</v>
      </c>
      <c r="AS9" t="str">
        <f t="shared" ref="AS9:AS32" si="37">W9</f>
        <v>12 Other managers and proprietors</v>
      </c>
      <c r="AT9" s="69">
        <v>1.529961395871944</v>
      </c>
      <c r="AU9" s="69">
        <v>1.705620973342453</v>
      </c>
      <c r="AV9" s="69">
        <v>1.9242778111870416</v>
      </c>
      <c r="AW9" s="69">
        <v>2.4480849608849158</v>
      </c>
      <c r="AX9" s="69">
        <v>3.1064559442953952</v>
      </c>
      <c r="AY9" s="69"/>
      <c r="AZ9" s="69">
        <f t="shared" ref="AZ9:AZ32" si="38">AX9-AV9</f>
        <v>1.1821781331083536</v>
      </c>
      <c r="BA9" s="69">
        <f>'RD T1'!E153</f>
        <v>1.5682741231258799</v>
      </c>
      <c r="BB9" s="69">
        <f t="shared" ref="BB9:BB32" si="39">SUM(AZ9:BA9)</f>
        <v>2.7504522562342335</v>
      </c>
      <c r="BD9" t="str">
        <f t="shared" ref="BD9:BD32" si="40">AH9</f>
        <v>12 Other managers and proprietors</v>
      </c>
      <c r="BE9" s="69">
        <v>4.4777163202589927</v>
      </c>
      <c r="BF9" s="69">
        <v>4.6198366514581801</v>
      </c>
      <c r="BG9" s="69">
        <v>4.3445822358623776</v>
      </c>
      <c r="BH9" s="69">
        <v>5.4299271121835515</v>
      </c>
      <c r="BI9" s="69">
        <v>6.0369894765232388</v>
      </c>
      <c r="BJ9" s="69"/>
      <c r="BK9" s="69">
        <f t="shared" ref="BK9:BK32" si="41">BI9-BG9</f>
        <v>1.6924072406608612</v>
      </c>
      <c r="BL9" s="69">
        <f>'RD T1'!E182</f>
        <v>2.7404870598921667</v>
      </c>
      <c r="BM9" s="69">
        <f t="shared" ref="BM9:BM32" si="42">SUM(BK9:BL9)</f>
        <v>4.4328943005530279</v>
      </c>
      <c r="BO9" t="str">
        <f t="shared" ref="BO9:BO32" si="43">AS9</f>
        <v>12 Other managers and proprietors</v>
      </c>
      <c r="BP9" s="69">
        <v>4.6495000970125453</v>
      </c>
      <c r="BQ9" s="69">
        <v>4.9748018063021728</v>
      </c>
      <c r="BR9" s="69">
        <v>4.8920482181059013</v>
      </c>
      <c r="BS9" s="69">
        <v>5.7907273523523406</v>
      </c>
      <c r="BT9" s="69">
        <v>5.7450963529311991</v>
      </c>
      <c r="BU9" s="69"/>
      <c r="BV9" s="69">
        <f t="shared" ref="BV9:BV32" si="44">BT9-BR9</f>
        <v>0.85304813482529784</v>
      </c>
      <c r="BW9" s="69">
        <f>'RD T1'!E211</f>
        <v>3.1607949215227285</v>
      </c>
      <c r="BX9" s="69">
        <f t="shared" ref="BX9:BX32" si="45">SUM(BV9:BW9)</f>
        <v>4.0138430563480263</v>
      </c>
      <c r="BZ9" t="str">
        <f t="shared" ref="BZ9:BZ32" si="46">BD9</f>
        <v>12 Other managers and proprietors</v>
      </c>
      <c r="CA9" s="69">
        <v>3.0991626066846742</v>
      </c>
      <c r="CB9" s="69">
        <v>3.1498292103718128</v>
      </c>
      <c r="CC9" s="69">
        <v>2.9770146120837269</v>
      </c>
      <c r="CD9" s="69">
        <v>3.2728887516498952</v>
      </c>
      <c r="CE9" s="69">
        <v>2.8633322492193081</v>
      </c>
      <c r="CF9" s="69"/>
      <c r="CG9" s="69">
        <f t="shared" ref="CG9:CG32" si="47">CE9-CC9</f>
        <v>-0.1136823628644188</v>
      </c>
      <c r="CH9" s="69">
        <f>'RD T1'!E240</f>
        <v>1.4413795961300706</v>
      </c>
      <c r="CI9" s="69">
        <f t="shared" ref="CI9:CI32" si="48">SUM(CG9:CH9)</f>
        <v>1.3276972332656518</v>
      </c>
      <c r="CK9" t="str">
        <f t="shared" ref="CK9:CK32" si="49">BO9</f>
        <v>12 Other managers and proprietors</v>
      </c>
      <c r="CL9" s="69">
        <v>1.0172801019964379</v>
      </c>
      <c r="CM9" s="69">
        <v>1.1146757630275046</v>
      </c>
      <c r="CN9" s="69">
        <v>0.86196240871459595</v>
      </c>
      <c r="CO9" s="69">
        <v>1.0550261765237512</v>
      </c>
      <c r="CP9" s="69">
        <v>0.92376741054603273</v>
      </c>
      <c r="CQ9" s="69"/>
      <c r="CR9" s="69">
        <f t="shared" ref="CR9:CR32" si="50">CP9-CN9</f>
        <v>6.1805001831436779E-2</v>
      </c>
      <c r="CS9" s="69">
        <f>'RD T1'!E269</f>
        <v>0.33332131023759948</v>
      </c>
      <c r="CT9" s="69">
        <f t="shared" ref="CT9:CT32" si="51">SUM(CR9:CS9)</f>
        <v>0.39512631206903626</v>
      </c>
    </row>
    <row r="10" spans="1:98" x14ac:dyDescent="0.2">
      <c r="A10" s="10" t="str">
        <f>name!D6</f>
        <v>21 Science, research, engineering and technology professionals</v>
      </c>
      <c r="B10" s="69">
        <v>2.2270909268771475</v>
      </c>
      <c r="C10" s="69">
        <v>2.77576255857212</v>
      </c>
      <c r="D10" s="69">
        <v>2.7093225737315789</v>
      </c>
      <c r="E10" s="69">
        <v>3.3909131472604592</v>
      </c>
      <c r="F10" s="69">
        <v>4.1976397795979512</v>
      </c>
      <c r="G10" s="11"/>
      <c r="H10" s="69">
        <f t="shared" si="26"/>
        <v>1.4883172058663723</v>
      </c>
      <c r="I10" s="69">
        <f>'RD T1'!E38</f>
        <v>1.3934653674868529</v>
      </c>
      <c r="J10" s="69">
        <f t="shared" si="27"/>
        <v>2.8817825733532252</v>
      </c>
      <c r="L10" t="str">
        <f t="shared" si="28"/>
        <v>21 Science, research, engineering and technology professionals</v>
      </c>
      <c r="M10" s="69">
        <v>7.8940636864469074</v>
      </c>
      <c r="N10" s="69">
        <v>10.340004599529644</v>
      </c>
      <c r="O10" s="69">
        <v>10.597878739667062</v>
      </c>
      <c r="P10" s="69">
        <v>13.729669892905665</v>
      </c>
      <c r="Q10" s="69">
        <v>17.833169433968994</v>
      </c>
      <c r="R10" s="11"/>
      <c r="S10" s="69">
        <f t="shared" si="29"/>
        <v>7.2352906943019324</v>
      </c>
      <c r="T10" s="69">
        <f>'RD T1'!E67</f>
        <v>5.9217100013161108</v>
      </c>
      <c r="U10" s="69">
        <f t="shared" si="30"/>
        <v>13.157000695618043</v>
      </c>
      <c r="W10" t="str">
        <f t="shared" si="31"/>
        <v>21 Science, research, engineering and technology professionals</v>
      </c>
      <c r="X10" s="69">
        <v>16.13517821720728</v>
      </c>
      <c r="Y10" s="69">
        <v>18.478250181368754</v>
      </c>
      <c r="Z10" s="69">
        <v>19.937525851651852</v>
      </c>
      <c r="AA10" s="69">
        <v>20.513579029420125</v>
      </c>
      <c r="AB10" s="69">
        <v>23.097187430905496</v>
      </c>
      <c r="AC10" s="69"/>
      <c r="AD10" s="69">
        <f t="shared" si="32"/>
        <v>3.159661579253644</v>
      </c>
      <c r="AE10" s="69">
        <f>'RD T1'!E96</f>
        <v>8.3599066417463437</v>
      </c>
      <c r="AF10" s="69">
        <f t="shared" si="33"/>
        <v>11.519568220999988</v>
      </c>
      <c r="AH10" t="str">
        <f t="shared" si="34"/>
        <v>21 Science, research, engineering and technology professionals</v>
      </c>
      <c r="AI10" s="69">
        <v>1.5316642031019525</v>
      </c>
      <c r="AJ10" s="69">
        <v>1.6894415744530149</v>
      </c>
      <c r="AK10" s="69">
        <v>1.9375211328534465</v>
      </c>
      <c r="AL10" s="69">
        <v>2.0080272502157475</v>
      </c>
      <c r="AM10" s="69">
        <v>2.4188155497842359</v>
      </c>
      <c r="AN10" s="69"/>
      <c r="AO10" s="69">
        <f t="shared" si="35"/>
        <v>0.48129441693078934</v>
      </c>
      <c r="AP10" s="69">
        <f>'RD T1'!E125</f>
        <v>0.80284029369777776</v>
      </c>
      <c r="AQ10" s="69">
        <f t="shared" si="36"/>
        <v>1.284134710628567</v>
      </c>
      <c r="AS10" t="str">
        <f t="shared" si="37"/>
        <v>21 Science, research, engineering and technology professionals</v>
      </c>
      <c r="AT10" s="69">
        <v>3.9787242499744084</v>
      </c>
      <c r="AU10" s="69">
        <v>4.2925538045491427</v>
      </c>
      <c r="AV10" s="69">
        <v>4.4098268669419687</v>
      </c>
      <c r="AW10" s="69">
        <v>3.9857880816427933</v>
      </c>
      <c r="AX10" s="69">
        <v>4.2315676831456441</v>
      </c>
      <c r="AY10" s="69"/>
      <c r="AZ10" s="69">
        <f t="shared" si="38"/>
        <v>-0.17825918379632455</v>
      </c>
      <c r="BA10" s="69">
        <f>'RD T1'!E154</f>
        <v>1.5046643663758474</v>
      </c>
      <c r="BB10" s="69">
        <f t="shared" si="39"/>
        <v>1.3264051825795229</v>
      </c>
      <c r="BD10" t="str">
        <f t="shared" si="40"/>
        <v>21 Science, research, engineering and technology professionals</v>
      </c>
      <c r="BE10" s="69">
        <v>6.1401021126926851</v>
      </c>
      <c r="BF10" s="69">
        <v>6.8813737288458636</v>
      </c>
      <c r="BG10" s="69">
        <v>6.5257760658055881</v>
      </c>
      <c r="BH10" s="69">
        <v>6.5278358319612142</v>
      </c>
      <c r="BI10" s="69">
        <v>6.672799269033451</v>
      </c>
      <c r="BJ10" s="69"/>
      <c r="BK10" s="69">
        <f t="shared" si="41"/>
        <v>0.14702320322786289</v>
      </c>
      <c r="BL10" s="69">
        <f>'RD T1'!E183</f>
        <v>1.9226313605189476</v>
      </c>
      <c r="BM10" s="69">
        <f t="shared" si="42"/>
        <v>2.0696545637468104</v>
      </c>
      <c r="BO10" t="str">
        <f t="shared" si="43"/>
        <v>21 Science, research, engineering and technology professionals</v>
      </c>
      <c r="BP10" s="69">
        <v>5.0379562883244304</v>
      </c>
      <c r="BQ10" s="69">
        <v>5.4780897681283633</v>
      </c>
      <c r="BR10" s="69">
        <v>5.9212315939601492</v>
      </c>
      <c r="BS10" s="69">
        <v>5.5625405746110479</v>
      </c>
      <c r="BT10" s="69">
        <v>5.3291066195132473</v>
      </c>
      <c r="BU10" s="69"/>
      <c r="BV10" s="69">
        <f t="shared" si="44"/>
        <v>-0.59212497444690193</v>
      </c>
      <c r="BW10" s="69">
        <f>'RD T1'!E212</f>
        <v>1.904243538691454</v>
      </c>
      <c r="BX10" s="69">
        <f t="shared" si="45"/>
        <v>1.3121185642445521</v>
      </c>
      <c r="BZ10" t="str">
        <f t="shared" si="46"/>
        <v>21 Science, research, engineering and technology professionals</v>
      </c>
      <c r="CA10" s="69">
        <v>3.2885143780228461</v>
      </c>
      <c r="CB10" s="69">
        <v>3.6003889057926428</v>
      </c>
      <c r="CC10" s="69">
        <v>3.3170780702492988</v>
      </c>
      <c r="CD10" s="69">
        <v>3.2205486396969865</v>
      </c>
      <c r="CE10" s="69">
        <v>2.2952649903402631</v>
      </c>
      <c r="CF10" s="69"/>
      <c r="CG10" s="69">
        <f t="shared" si="47"/>
        <v>-1.0218130799090357</v>
      </c>
      <c r="CH10" s="69">
        <f>'RD T1'!E241</f>
        <v>0.91153510749070654</v>
      </c>
      <c r="CI10" s="69">
        <f t="shared" si="48"/>
        <v>-0.11027797241832915</v>
      </c>
      <c r="CK10" t="str">
        <f t="shared" si="49"/>
        <v>21 Science, research, engineering and technology professionals</v>
      </c>
      <c r="CL10" s="69">
        <v>0.57887310291160921</v>
      </c>
      <c r="CM10" s="69">
        <v>0.79520163020238865</v>
      </c>
      <c r="CN10" s="69">
        <v>0.64689241466804659</v>
      </c>
      <c r="CO10" s="69">
        <v>0.75235723353178907</v>
      </c>
      <c r="CP10" s="69">
        <v>0.67302787722885082</v>
      </c>
      <c r="CQ10" s="69"/>
      <c r="CR10" s="69">
        <f t="shared" si="50"/>
        <v>2.6135462560804235E-2</v>
      </c>
      <c r="CS10" s="69">
        <f>'RD T1'!E270</f>
        <v>0.19188470931421503</v>
      </c>
      <c r="CT10" s="69">
        <f t="shared" si="51"/>
        <v>0.21802017187501926</v>
      </c>
    </row>
    <row r="11" spans="1:98" x14ac:dyDescent="0.2">
      <c r="A11" s="10" t="str">
        <f>name!D7</f>
        <v>22 Health professionals</v>
      </c>
      <c r="B11" s="69">
        <v>1.0108624196704814</v>
      </c>
      <c r="C11" s="69">
        <v>1.4480324510065952</v>
      </c>
      <c r="D11" s="69">
        <v>1.2593959061411415</v>
      </c>
      <c r="E11" s="69">
        <v>1.6948038466742028</v>
      </c>
      <c r="F11" s="69">
        <v>2.2340296901759382</v>
      </c>
      <c r="G11" s="11"/>
      <c r="H11" s="69">
        <f t="shared" si="26"/>
        <v>0.97463378403479672</v>
      </c>
      <c r="I11" s="69">
        <f>'RD T1'!E39</f>
        <v>0.92378484760324553</v>
      </c>
      <c r="J11" s="69">
        <f t="shared" si="27"/>
        <v>1.8984186316380423</v>
      </c>
      <c r="L11" t="str">
        <f t="shared" si="28"/>
        <v>22 Health professionals</v>
      </c>
      <c r="M11" s="69">
        <v>2.9963155161815584</v>
      </c>
      <c r="N11" s="69">
        <v>4.5575215880088935</v>
      </c>
      <c r="O11" s="69">
        <v>4.0611324006863896</v>
      </c>
      <c r="P11" s="69">
        <v>5.3961850377532778</v>
      </c>
      <c r="Q11" s="69">
        <v>7.0890280011603046</v>
      </c>
      <c r="R11" s="11"/>
      <c r="S11" s="69">
        <f t="shared" si="29"/>
        <v>3.027895600473915</v>
      </c>
      <c r="T11" s="69">
        <f>'RD T1'!E68</f>
        <v>3.0693209284565031</v>
      </c>
      <c r="U11" s="69">
        <f t="shared" si="30"/>
        <v>6.0972165289304181</v>
      </c>
      <c r="W11" t="str">
        <f t="shared" si="31"/>
        <v>22 Health professionals</v>
      </c>
      <c r="X11" s="69">
        <v>6.6571459015253662</v>
      </c>
      <c r="Y11" s="69">
        <v>8.546335999850653</v>
      </c>
      <c r="Z11" s="69">
        <v>9.0829686606787376</v>
      </c>
      <c r="AA11" s="69">
        <v>9.7149479674142469</v>
      </c>
      <c r="AB11" s="69">
        <v>11.318075592879151</v>
      </c>
      <c r="AC11" s="69"/>
      <c r="AD11" s="69">
        <f t="shared" si="32"/>
        <v>2.2351069322004129</v>
      </c>
      <c r="AE11" s="69">
        <f>'RD T1'!E97</f>
        <v>5.8049903798544031</v>
      </c>
      <c r="AF11" s="69">
        <f t="shared" si="33"/>
        <v>8.0400973120548151</v>
      </c>
      <c r="AH11" t="str">
        <f t="shared" si="34"/>
        <v>22 Health professionals</v>
      </c>
      <c r="AI11" s="69">
        <v>3.2726844209521011</v>
      </c>
      <c r="AJ11" s="69">
        <v>2.9045719132292862</v>
      </c>
      <c r="AK11" s="69">
        <v>2.825932153174759</v>
      </c>
      <c r="AL11" s="69">
        <v>1.6853637577738909</v>
      </c>
      <c r="AM11" s="69">
        <v>0.86889116380988562</v>
      </c>
      <c r="AN11" s="69"/>
      <c r="AO11" s="69">
        <f t="shared" si="35"/>
        <v>-1.9570409893648733</v>
      </c>
      <c r="AP11" s="69">
        <f>'RD T1'!E126</f>
        <v>0.60443648582891618</v>
      </c>
      <c r="AQ11" s="69">
        <f t="shared" si="36"/>
        <v>-1.3526045035359571</v>
      </c>
      <c r="AS11" t="str">
        <f t="shared" si="37"/>
        <v>22 Health professionals</v>
      </c>
      <c r="AT11" s="69">
        <v>0.51829051002649418</v>
      </c>
      <c r="AU11" s="69">
        <v>0.68115167833664592</v>
      </c>
      <c r="AV11" s="69">
        <v>0.86322902862364281</v>
      </c>
      <c r="AW11" s="69">
        <v>0.88924539496720134</v>
      </c>
      <c r="AX11" s="69">
        <v>1.0363911560182515</v>
      </c>
      <c r="AY11" s="69"/>
      <c r="AZ11" s="69">
        <f t="shared" si="38"/>
        <v>0.17316212739460868</v>
      </c>
      <c r="BA11" s="69">
        <f>'RD T1'!E155</f>
        <v>0.48650238781551519</v>
      </c>
      <c r="BB11" s="69">
        <f t="shared" si="39"/>
        <v>0.65966451521012393</v>
      </c>
      <c r="BD11" t="str">
        <f t="shared" si="40"/>
        <v>22 Health professionals</v>
      </c>
      <c r="BE11" s="69">
        <v>2.1439382125394415</v>
      </c>
      <c r="BF11" s="69">
        <v>2.5439287468368508</v>
      </c>
      <c r="BG11" s="69">
        <v>2.5316804419161416</v>
      </c>
      <c r="BH11" s="69">
        <v>2.9307857651380949</v>
      </c>
      <c r="BI11" s="69">
        <v>3.1911160275911605</v>
      </c>
      <c r="BJ11" s="69"/>
      <c r="BK11" s="69">
        <f t="shared" si="41"/>
        <v>0.65943558567501892</v>
      </c>
      <c r="BL11" s="69">
        <f>'RD T1'!E184</f>
        <v>1.7145570159474333</v>
      </c>
      <c r="BM11" s="69">
        <f t="shared" si="42"/>
        <v>2.3739926016224522</v>
      </c>
      <c r="BO11" t="str">
        <f t="shared" si="43"/>
        <v>22 Health professionals</v>
      </c>
      <c r="BP11" s="69">
        <v>1.729493008858018</v>
      </c>
      <c r="BQ11" s="69">
        <v>2.1828179263837755</v>
      </c>
      <c r="BR11" s="69">
        <v>2.0707480794149689</v>
      </c>
      <c r="BS11" s="69">
        <v>2.1915519808307438</v>
      </c>
      <c r="BT11" s="69">
        <v>1.9461467914876152</v>
      </c>
      <c r="BU11" s="69"/>
      <c r="BV11" s="69">
        <f t="shared" si="44"/>
        <v>-0.1246012879273537</v>
      </c>
      <c r="BW11" s="69">
        <f>'RD T1'!E213</f>
        <v>1.0247576119935031</v>
      </c>
      <c r="BX11" s="69">
        <f t="shared" si="45"/>
        <v>0.90015632406614943</v>
      </c>
      <c r="BZ11" t="str">
        <f t="shared" si="46"/>
        <v>22 Health professionals</v>
      </c>
      <c r="CA11" s="69">
        <v>1.0767985387724894</v>
      </c>
      <c r="CB11" s="69">
        <v>1.5153088635875214</v>
      </c>
      <c r="CC11" s="69">
        <v>1.2126932902958427</v>
      </c>
      <c r="CD11" s="69">
        <v>1.2180907066121933</v>
      </c>
      <c r="CE11" s="69">
        <v>0.81615539236325774</v>
      </c>
      <c r="CF11" s="69"/>
      <c r="CG11" s="69">
        <f t="shared" si="47"/>
        <v>-0.39653789793258498</v>
      </c>
      <c r="CH11" s="69">
        <f>'RD T1'!E242</f>
        <v>0.46670490623658017</v>
      </c>
      <c r="CI11" s="69">
        <f t="shared" si="48"/>
        <v>7.0167008303995193E-2</v>
      </c>
      <c r="CK11" t="str">
        <f t="shared" si="49"/>
        <v>22 Health professionals</v>
      </c>
      <c r="CL11" s="69">
        <v>0.14482566329654259</v>
      </c>
      <c r="CM11" s="69">
        <v>0.22565119180121834</v>
      </c>
      <c r="CN11" s="69">
        <v>0.16965876669907612</v>
      </c>
      <c r="CO11" s="69">
        <v>0.19952774889710842</v>
      </c>
      <c r="CP11" s="69">
        <v>0.22513196191025001</v>
      </c>
      <c r="CQ11" s="69"/>
      <c r="CR11" s="69">
        <f t="shared" si="50"/>
        <v>5.5473195211173887E-2</v>
      </c>
      <c r="CS11" s="69">
        <f>'RD T1'!E271</f>
        <v>7.2724849969934988E-2</v>
      </c>
      <c r="CT11" s="69">
        <f t="shared" si="51"/>
        <v>0.12819804518110889</v>
      </c>
    </row>
    <row r="12" spans="1:98" x14ac:dyDescent="0.2">
      <c r="A12" s="10" t="str">
        <f>name!D8</f>
        <v>23 Teaching and other educational professionals</v>
      </c>
      <c r="B12" s="69">
        <v>2.1001065429175783</v>
      </c>
      <c r="C12" s="69">
        <v>2.5303450860486087</v>
      </c>
      <c r="D12" s="69">
        <v>2.5644199607921001</v>
      </c>
      <c r="E12" s="69">
        <v>3.0055821237860427</v>
      </c>
      <c r="F12" s="69">
        <v>3.5456671528287091</v>
      </c>
      <c r="G12" s="11"/>
      <c r="H12" s="69">
        <f t="shared" si="26"/>
        <v>0.98124719203660904</v>
      </c>
      <c r="I12" s="69">
        <f>'RD T1'!E40</f>
        <v>1.5760188501029793</v>
      </c>
      <c r="J12" s="69">
        <f t="shared" si="27"/>
        <v>2.5572660421395881</v>
      </c>
      <c r="L12" t="str">
        <f t="shared" si="28"/>
        <v>23 Teaching and other educational professionals</v>
      </c>
      <c r="M12" s="69">
        <v>11.357885774900796</v>
      </c>
      <c r="N12" s="69">
        <v>14.625074619782461</v>
      </c>
      <c r="O12" s="69">
        <v>14.541842459917154</v>
      </c>
      <c r="P12" s="69">
        <v>17.269953851112987</v>
      </c>
      <c r="Q12" s="69">
        <v>20.454882673459036</v>
      </c>
      <c r="R12" s="11"/>
      <c r="S12" s="69">
        <f t="shared" si="29"/>
        <v>5.9130402135418816</v>
      </c>
      <c r="T12" s="69">
        <f>'RD T1'!E69</f>
        <v>9.4154563496753632</v>
      </c>
      <c r="U12" s="69">
        <f t="shared" si="30"/>
        <v>15.328496563217245</v>
      </c>
      <c r="W12" t="str">
        <f t="shared" si="31"/>
        <v>23 Teaching and other educational professionals</v>
      </c>
      <c r="X12" s="69">
        <v>8.3362488883295711</v>
      </c>
      <c r="Y12" s="69">
        <v>8.3493593403898227</v>
      </c>
      <c r="Z12" s="69">
        <v>9.5854855134013626</v>
      </c>
      <c r="AA12" s="69">
        <v>7.8693711714205508</v>
      </c>
      <c r="AB12" s="69">
        <v>6.7944947009535115</v>
      </c>
      <c r="AC12" s="69"/>
      <c r="AD12" s="69">
        <f t="shared" si="32"/>
        <v>-2.7909908124478511</v>
      </c>
      <c r="AE12" s="69">
        <f>'RD T1'!E98</f>
        <v>4.0208011048164192</v>
      </c>
      <c r="AF12" s="69">
        <f t="shared" si="33"/>
        <v>1.2298102923685681</v>
      </c>
      <c r="AH12" t="str">
        <f t="shared" si="34"/>
        <v>23 Teaching and other educational professionals</v>
      </c>
      <c r="AI12" s="69">
        <v>1.2185865491090992</v>
      </c>
      <c r="AJ12" s="69">
        <v>0.7843818334257433</v>
      </c>
      <c r="AK12" s="69">
        <v>0.77243938510357968</v>
      </c>
      <c r="AL12" s="69">
        <v>0.4988248964728616</v>
      </c>
      <c r="AM12" s="69">
        <v>0.52167719907221255</v>
      </c>
      <c r="AN12" s="69"/>
      <c r="AO12" s="69">
        <f t="shared" si="35"/>
        <v>-0.25076218603136713</v>
      </c>
      <c r="AP12" s="69">
        <f>'RD T1'!E127</f>
        <v>0.16490271930022465</v>
      </c>
      <c r="AQ12" s="69">
        <f t="shared" si="36"/>
        <v>-8.5859466731142475E-2</v>
      </c>
      <c r="AS12" t="str">
        <f t="shared" si="37"/>
        <v>23 Teaching and other educational professionals</v>
      </c>
      <c r="AT12" s="69">
        <v>0.32224469378044762</v>
      </c>
      <c r="AU12" s="69">
        <v>0.35274481791827111</v>
      </c>
      <c r="AV12" s="69">
        <v>0.3798411020499779</v>
      </c>
      <c r="AW12" s="69">
        <v>0.32375399303718883</v>
      </c>
      <c r="AX12" s="69">
        <v>0.3025125884829622</v>
      </c>
      <c r="AY12" s="69"/>
      <c r="AZ12" s="69">
        <f t="shared" si="38"/>
        <v>-7.73285135670157E-2</v>
      </c>
      <c r="BA12" s="69">
        <f>'RD T1'!E156</f>
        <v>0.15226057710325866</v>
      </c>
      <c r="BB12" s="69">
        <f t="shared" si="39"/>
        <v>7.493206353624296E-2</v>
      </c>
      <c r="BD12" t="str">
        <f t="shared" si="40"/>
        <v>23 Teaching and other educational professionals</v>
      </c>
      <c r="BE12" s="69">
        <v>1.2549324248549114</v>
      </c>
      <c r="BF12" s="69">
        <v>1.3646775425030013</v>
      </c>
      <c r="BG12" s="69">
        <v>1.3813301774773541</v>
      </c>
      <c r="BH12" s="69">
        <v>1.5616464846562748</v>
      </c>
      <c r="BI12" s="69">
        <v>1.9399381143976959</v>
      </c>
      <c r="BJ12" s="69"/>
      <c r="BK12" s="69">
        <f t="shared" si="41"/>
        <v>0.55860793692034183</v>
      </c>
      <c r="BL12" s="69">
        <f>'RD T1'!E185</f>
        <v>0.69021079693304233</v>
      </c>
      <c r="BM12" s="69">
        <f t="shared" si="42"/>
        <v>1.2488187338533843</v>
      </c>
      <c r="BO12" t="str">
        <f t="shared" si="43"/>
        <v>23 Teaching and other educational professionals</v>
      </c>
      <c r="BP12" s="69">
        <v>1.0854903010422454</v>
      </c>
      <c r="BQ12" s="69">
        <v>1.2220799221865193</v>
      </c>
      <c r="BR12" s="69">
        <v>1.2170665387145261</v>
      </c>
      <c r="BS12" s="69">
        <v>1.2202638229106915</v>
      </c>
      <c r="BT12" s="69">
        <v>1.1692846807530468</v>
      </c>
      <c r="BU12" s="69"/>
      <c r="BV12" s="69">
        <f t="shared" si="44"/>
        <v>-4.7781857961479268E-2</v>
      </c>
      <c r="BW12" s="69">
        <f>'RD T1'!E214</f>
        <v>0.54507744712508077</v>
      </c>
      <c r="BX12" s="69">
        <f t="shared" si="45"/>
        <v>0.4972955891636015</v>
      </c>
      <c r="BZ12" t="str">
        <f t="shared" si="46"/>
        <v>23 Teaching and other educational professionals</v>
      </c>
      <c r="CA12" s="69">
        <v>0.80223854327600541</v>
      </c>
      <c r="CB12" s="69">
        <v>0.91385283021489405</v>
      </c>
      <c r="CC12" s="69">
        <v>0.92006503891857883</v>
      </c>
      <c r="CD12" s="69">
        <v>0.93056367158845543</v>
      </c>
      <c r="CE12" s="69">
        <v>0.83851044832946509</v>
      </c>
      <c r="CF12" s="69"/>
      <c r="CG12" s="69">
        <f t="shared" si="47"/>
        <v>-8.155459058911374E-2</v>
      </c>
      <c r="CH12" s="69">
        <f>'RD T1'!E243</f>
        <v>0.38715830969165449</v>
      </c>
      <c r="CI12" s="69">
        <f t="shared" si="48"/>
        <v>0.30560371910254075</v>
      </c>
      <c r="CK12" t="str">
        <f t="shared" si="49"/>
        <v>23 Teaching and other educational professionals</v>
      </c>
      <c r="CL12" s="69">
        <v>0.11955657610044187</v>
      </c>
      <c r="CM12" s="69">
        <v>0.16154919147303975</v>
      </c>
      <c r="CN12" s="69">
        <v>0.14398615658431452</v>
      </c>
      <c r="CO12" s="69">
        <v>0.15407234923813126</v>
      </c>
      <c r="CP12" s="69">
        <v>0.12282543279266357</v>
      </c>
      <c r="CQ12" s="69"/>
      <c r="CR12" s="69">
        <f t="shared" si="50"/>
        <v>-2.1160723791650946E-2</v>
      </c>
      <c r="CS12" s="69">
        <f>'RD T1'!E272</f>
        <v>4.8722461942869083E-2</v>
      </c>
      <c r="CT12" s="69">
        <f t="shared" si="51"/>
        <v>2.7561738151218138E-2</v>
      </c>
    </row>
    <row r="13" spans="1:98" x14ac:dyDescent="0.2">
      <c r="A13" s="10" t="str">
        <f>name!D9</f>
        <v>24 Business, media and public service professionals</v>
      </c>
      <c r="B13" s="69">
        <v>0.61600629543959695</v>
      </c>
      <c r="C13" s="69">
        <v>0.80783672658977501</v>
      </c>
      <c r="D13" s="69">
        <v>0.85162996144620562</v>
      </c>
      <c r="E13" s="69">
        <v>1.1875357522432142</v>
      </c>
      <c r="F13" s="69">
        <v>1.582341028725375</v>
      </c>
      <c r="G13" s="11"/>
      <c r="H13" s="69">
        <f t="shared" si="26"/>
        <v>0.73071106727916935</v>
      </c>
      <c r="I13" s="69">
        <f>'RD T1'!E41</f>
        <v>0.63856207139624011</v>
      </c>
      <c r="J13" s="69">
        <f t="shared" si="27"/>
        <v>1.3692731386754096</v>
      </c>
      <c r="L13" t="str">
        <f t="shared" si="28"/>
        <v>24 Business, media and public service professionals</v>
      </c>
      <c r="M13" s="69">
        <v>7.7785408742520135</v>
      </c>
      <c r="N13" s="69">
        <v>10.361366631750487</v>
      </c>
      <c r="O13" s="69">
        <v>10.414389379769254</v>
      </c>
      <c r="P13" s="69">
        <v>13.965381134197605</v>
      </c>
      <c r="Q13" s="69">
        <v>18.070023528433651</v>
      </c>
      <c r="R13" s="11"/>
      <c r="S13" s="69">
        <f t="shared" si="29"/>
        <v>7.6556341486643973</v>
      </c>
      <c r="T13" s="69">
        <f>'RD T1'!E70</f>
        <v>7.467179131071771</v>
      </c>
      <c r="U13" s="69">
        <f t="shared" si="30"/>
        <v>15.122813279736167</v>
      </c>
      <c r="W13" t="str">
        <f t="shared" si="31"/>
        <v>24 Business, media and public service professionals</v>
      </c>
      <c r="X13" s="69">
        <v>15.391289606897438</v>
      </c>
      <c r="Y13" s="69">
        <v>18.156201535730482</v>
      </c>
      <c r="Z13" s="69">
        <v>20.570913827043629</v>
      </c>
      <c r="AA13" s="69">
        <v>22.188585672558506</v>
      </c>
      <c r="AB13" s="69">
        <v>25.355003894738161</v>
      </c>
      <c r="AC13" s="69"/>
      <c r="AD13" s="69">
        <f t="shared" si="32"/>
        <v>4.7840900676945317</v>
      </c>
      <c r="AE13" s="69">
        <f>'RD T1'!E99</f>
        <v>11.914528887963819</v>
      </c>
      <c r="AF13" s="69">
        <f t="shared" si="33"/>
        <v>16.69861895565835</v>
      </c>
      <c r="AH13" t="str">
        <f t="shared" si="34"/>
        <v>24 Business, media and public service professionals</v>
      </c>
      <c r="AI13" s="69">
        <v>1.5114350298997348</v>
      </c>
      <c r="AJ13" s="69">
        <v>1.5381003582088977</v>
      </c>
      <c r="AK13" s="69">
        <v>1.8311588592896977</v>
      </c>
      <c r="AL13" s="69">
        <v>1.789423338675501</v>
      </c>
      <c r="AM13" s="69">
        <v>2.0681186315966502</v>
      </c>
      <c r="AN13" s="69"/>
      <c r="AO13" s="69">
        <f t="shared" si="35"/>
        <v>0.23695977230695253</v>
      </c>
      <c r="AP13" s="69">
        <f>'RD T1'!E128</f>
        <v>0.70553213596774789</v>
      </c>
      <c r="AQ13" s="69">
        <f t="shared" si="36"/>
        <v>0.94249190827470042</v>
      </c>
      <c r="AS13" t="str">
        <f t="shared" si="37"/>
        <v>24 Business, media and public service professionals</v>
      </c>
      <c r="AT13" s="69">
        <v>2.4460503637137232</v>
      </c>
      <c r="AU13" s="69">
        <v>2.8274631635699903</v>
      </c>
      <c r="AV13" s="69">
        <v>3.2637665454193199</v>
      </c>
      <c r="AW13" s="69">
        <v>3.5644468824137552</v>
      </c>
      <c r="AX13" s="69">
        <v>4.2422626421099228</v>
      </c>
      <c r="AY13" s="69"/>
      <c r="AZ13" s="69">
        <f t="shared" si="38"/>
        <v>0.97849609669060289</v>
      </c>
      <c r="BA13" s="69">
        <f>'RD T1'!E157</f>
        <v>1.840618037337808</v>
      </c>
      <c r="BB13" s="69">
        <f t="shared" si="39"/>
        <v>2.8191141340284109</v>
      </c>
      <c r="BD13" t="str">
        <f t="shared" si="40"/>
        <v>24 Business, media and public service professionals</v>
      </c>
      <c r="BE13" s="69">
        <v>5.5540054225581281</v>
      </c>
      <c r="BF13" s="69">
        <v>6.6435405569064878</v>
      </c>
      <c r="BG13" s="69">
        <v>6.7141320476580297</v>
      </c>
      <c r="BH13" s="69">
        <v>7.9323386212178217</v>
      </c>
      <c r="BI13" s="69">
        <v>8.895934904925511</v>
      </c>
      <c r="BJ13" s="69"/>
      <c r="BK13" s="69">
        <f t="shared" si="41"/>
        <v>2.1818028572674812</v>
      </c>
      <c r="BL13" s="69">
        <f>'RD T1'!E186</f>
        <v>3.3970933397816858</v>
      </c>
      <c r="BM13" s="69">
        <f t="shared" si="42"/>
        <v>5.5788961970491666</v>
      </c>
      <c r="BO13" t="str">
        <f t="shared" si="43"/>
        <v>24 Business, media and public service professionals</v>
      </c>
      <c r="BP13" s="69">
        <v>4.4722429725988047</v>
      </c>
      <c r="BQ13" s="69">
        <v>4.9371820383362097</v>
      </c>
      <c r="BR13" s="69">
        <v>5.3342587553115006</v>
      </c>
      <c r="BS13" s="69">
        <v>5.298647075254455</v>
      </c>
      <c r="BT13" s="69">
        <v>4.743414355621737</v>
      </c>
      <c r="BU13" s="69"/>
      <c r="BV13" s="69">
        <f t="shared" si="44"/>
        <v>-0.59084439968976366</v>
      </c>
      <c r="BW13" s="69">
        <f>'RD T1'!E215</f>
        <v>2.1060078305044034</v>
      </c>
      <c r="BX13" s="69">
        <f t="shared" si="45"/>
        <v>1.5151634308146398</v>
      </c>
      <c r="BZ13" t="str">
        <f t="shared" si="46"/>
        <v>24 Business, media and public service professionals</v>
      </c>
      <c r="CA13" s="69">
        <v>2.9536342492854057</v>
      </c>
      <c r="CB13" s="69">
        <v>3.4839309827515885</v>
      </c>
      <c r="CC13" s="69">
        <v>3.4137844248439495</v>
      </c>
      <c r="CD13" s="69">
        <v>3.4600681480498641</v>
      </c>
      <c r="CE13" s="69">
        <v>2.6250520759760678</v>
      </c>
      <c r="CF13" s="69"/>
      <c r="CG13" s="69">
        <f t="shared" si="47"/>
        <v>-0.78873234886788168</v>
      </c>
      <c r="CH13" s="69">
        <f>'RD T1'!E244</f>
        <v>1.251993292308424</v>
      </c>
      <c r="CI13" s="69">
        <f t="shared" si="48"/>
        <v>0.46326094344054236</v>
      </c>
      <c r="CK13" t="str">
        <f t="shared" si="49"/>
        <v>24 Business, media and public service professionals</v>
      </c>
      <c r="CL13" s="69">
        <v>0.57900688142075674</v>
      </c>
      <c r="CM13" s="69">
        <v>0.80452932417410705</v>
      </c>
      <c r="CN13" s="69">
        <v>0.66896005416090631</v>
      </c>
      <c r="CO13" s="69">
        <v>0.7105871689248181</v>
      </c>
      <c r="CP13" s="69">
        <v>0.67119059487104071</v>
      </c>
      <c r="CQ13" s="69"/>
      <c r="CR13" s="69">
        <f t="shared" si="50"/>
        <v>2.2305407101343988E-3</v>
      </c>
      <c r="CS13" s="69">
        <f>'RD T1'!E273</f>
        <v>0.22047734483024142</v>
      </c>
      <c r="CT13" s="69">
        <f t="shared" si="51"/>
        <v>0.22270788554037582</v>
      </c>
    </row>
    <row r="14" spans="1:98" x14ac:dyDescent="0.2">
      <c r="A14" s="10" t="str">
        <f>name!D10</f>
        <v>31 Science, engineering and technology associate professionals</v>
      </c>
      <c r="B14" s="69">
        <v>0.25471892728585477</v>
      </c>
      <c r="C14" s="69">
        <v>0.35285035324318248</v>
      </c>
      <c r="D14" s="69">
        <v>0.37155056194882213</v>
      </c>
      <c r="E14" s="69">
        <v>0.44798912683907732</v>
      </c>
      <c r="F14" s="69">
        <v>0.64881161400476794</v>
      </c>
      <c r="G14" s="11"/>
      <c r="H14" s="69">
        <f t="shared" si="26"/>
        <v>0.27726105205594581</v>
      </c>
      <c r="I14" s="69">
        <f>'RD T1'!E42</f>
        <v>0.2393493037699489</v>
      </c>
      <c r="J14" s="69">
        <f t="shared" si="27"/>
        <v>0.51661035582589476</v>
      </c>
      <c r="L14" t="str">
        <f t="shared" si="28"/>
        <v>31 Science, engineering and technology associate professionals</v>
      </c>
      <c r="M14" s="69">
        <v>1.2421467225383855</v>
      </c>
      <c r="N14" s="69">
        <v>1.6896694236788308</v>
      </c>
      <c r="O14" s="69">
        <v>1.8336590412430613</v>
      </c>
      <c r="P14" s="69">
        <v>2.0098785047021268</v>
      </c>
      <c r="Q14" s="69">
        <v>2.6169533062635106</v>
      </c>
      <c r="R14" s="11"/>
      <c r="S14" s="69">
        <f t="shared" si="29"/>
        <v>0.7832942650204493</v>
      </c>
      <c r="T14" s="69">
        <f>'RD T1'!E71</f>
        <v>0.98101409561251196</v>
      </c>
      <c r="U14" s="69">
        <f t="shared" si="30"/>
        <v>1.7643083606329613</v>
      </c>
      <c r="W14" t="str">
        <f t="shared" si="31"/>
        <v>31 Science, engineering and technology associate professionals</v>
      </c>
      <c r="X14" s="69">
        <v>3.2953188993900127</v>
      </c>
      <c r="Y14" s="69">
        <v>4.1024359782331903</v>
      </c>
      <c r="Z14" s="69">
        <v>4.6806334095252033</v>
      </c>
      <c r="AA14" s="69">
        <v>4.299235946806748</v>
      </c>
      <c r="AB14" s="69">
        <v>5.0255807361150788</v>
      </c>
      <c r="AC14" s="69"/>
      <c r="AD14" s="69">
        <f t="shared" si="32"/>
        <v>0.34494732658987548</v>
      </c>
      <c r="AE14" s="69">
        <f>'RD T1'!E100</f>
        <v>2.049375078771801</v>
      </c>
      <c r="AF14" s="69">
        <f t="shared" si="33"/>
        <v>2.3943224053616765</v>
      </c>
      <c r="AH14" t="str">
        <f t="shared" si="34"/>
        <v>31 Science, engineering and technology associate professionals</v>
      </c>
      <c r="AI14" s="69">
        <v>0.50842344265065909</v>
      </c>
      <c r="AJ14" s="69">
        <v>0.6606951011397727</v>
      </c>
      <c r="AK14" s="69">
        <v>0.77375303336412049</v>
      </c>
      <c r="AL14" s="69">
        <v>0.79336751342731837</v>
      </c>
      <c r="AM14" s="69">
        <v>1.0724617901388445</v>
      </c>
      <c r="AN14" s="69"/>
      <c r="AO14" s="69">
        <f t="shared" si="35"/>
        <v>0.29870875677472397</v>
      </c>
      <c r="AP14" s="69">
        <f>'RD T1'!E129</f>
        <v>0.40857469456089279</v>
      </c>
      <c r="AQ14" s="69">
        <f t="shared" si="36"/>
        <v>0.70728345133561676</v>
      </c>
      <c r="AS14" t="str">
        <f t="shared" si="37"/>
        <v>31 Science, engineering and technology associate professionals</v>
      </c>
      <c r="AT14" s="69">
        <v>1.458911768073224</v>
      </c>
      <c r="AU14" s="69">
        <v>1.6447892004547791</v>
      </c>
      <c r="AV14" s="69">
        <v>1.8313575259647397</v>
      </c>
      <c r="AW14" s="69">
        <v>1.5361006054979003</v>
      </c>
      <c r="AX14" s="69">
        <v>1.5580052872185293</v>
      </c>
      <c r="AY14" s="69"/>
      <c r="AZ14" s="69">
        <f t="shared" si="38"/>
        <v>-0.2733522387462104</v>
      </c>
      <c r="BA14" s="69">
        <f>'RD T1'!E158</f>
        <v>0.60851592976621482</v>
      </c>
      <c r="BB14" s="69">
        <f t="shared" si="39"/>
        <v>0.33516369102000443</v>
      </c>
      <c r="BD14" t="str">
        <f t="shared" si="40"/>
        <v>31 Science, engineering and technology associate professionals</v>
      </c>
      <c r="BE14" s="69">
        <v>2.217612496153782</v>
      </c>
      <c r="BF14" s="69">
        <v>2.3657723793182948</v>
      </c>
      <c r="BG14" s="69">
        <v>2.4241208484874197</v>
      </c>
      <c r="BH14" s="69">
        <v>1.8907709386584846</v>
      </c>
      <c r="BI14" s="69">
        <v>1.5384777319230842</v>
      </c>
      <c r="BJ14" s="69"/>
      <c r="BK14" s="69">
        <f t="shared" si="41"/>
        <v>-0.88564311656433548</v>
      </c>
      <c r="BL14" s="69">
        <f>'RD T1'!E187</f>
        <v>0.66169739494364632</v>
      </c>
      <c r="BM14" s="69">
        <f t="shared" si="42"/>
        <v>-0.22394572162068915</v>
      </c>
      <c r="BO14" t="str">
        <f t="shared" si="43"/>
        <v>31 Science, engineering and technology associate professionals</v>
      </c>
      <c r="BP14" s="69">
        <v>1.7209380147801663</v>
      </c>
      <c r="BQ14" s="69">
        <v>1.9210417068333789</v>
      </c>
      <c r="BR14" s="69">
        <v>2.1583536622137922</v>
      </c>
      <c r="BS14" s="69">
        <v>1.7318213256102037</v>
      </c>
      <c r="BT14" s="69">
        <v>1.7297480066949744</v>
      </c>
      <c r="BU14" s="69"/>
      <c r="BV14" s="69">
        <f t="shared" si="44"/>
        <v>-0.4286056555188178</v>
      </c>
      <c r="BW14" s="69">
        <f>'RD T1'!E216</f>
        <v>0.6820526800621427</v>
      </c>
      <c r="BX14" s="69">
        <f t="shared" si="45"/>
        <v>0.25344702454332491</v>
      </c>
      <c r="BZ14" t="str">
        <f t="shared" si="46"/>
        <v>31 Science, engineering and technology associate professionals</v>
      </c>
      <c r="CA14" s="69">
        <v>1.5982681825060963</v>
      </c>
      <c r="CB14" s="69">
        <v>1.8872512868839886</v>
      </c>
      <c r="CC14" s="69">
        <v>1.9572595835493369</v>
      </c>
      <c r="CD14" s="69">
        <v>1.6566278921202673</v>
      </c>
      <c r="CE14" s="69">
        <v>1.4598376935715003</v>
      </c>
      <c r="CF14" s="69"/>
      <c r="CG14" s="69">
        <f t="shared" si="47"/>
        <v>-0.49742188997783665</v>
      </c>
      <c r="CH14" s="69">
        <f>'RD T1'!E245</f>
        <v>0.58868514801413929</v>
      </c>
      <c r="CI14" s="69">
        <f t="shared" si="48"/>
        <v>9.1263258036302641E-2</v>
      </c>
      <c r="CK14" t="str">
        <f t="shared" si="49"/>
        <v>31 Science, engineering and technology associate professionals</v>
      </c>
      <c r="CL14" s="69">
        <v>0.26133221750163071</v>
      </c>
      <c r="CM14" s="69">
        <v>0.36816653369006896</v>
      </c>
      <c r="CN14" s="69">
        <v>0.34283059459159815</v>
      </c>
      <c r="CO14" s="69">
        <v>0.34504931841815123</v>
      </c>
      <c r="CP14" s="69">
        <v>0.45447779626138246</v>
      </c>
      <c r="CQ14" s="69"/>
      <c r="CR14" s="69">
        <f t="shared" si="50"/>
        <v>0.11164720166978431</v>
      </c>
      <c r="CS14" s="69">
        <f>'RD T1'!E274</f>
        <v>0.13370637179151951</v>
      </c>
      <c r="CT14" s="69">
        <f t="shared" si="51"/>
        <v>0.24535357346130382</v>
      </c>
    </row>
    <row r="15" spans="1:98" x14ac:dyDescent="0.2">
      <c r="A15" s="10" t="str">
        <f>name!D11</f>
        <v>32 Health and social care associate professionals</v>
      </c>
      <c r="B15" s="69">
        <v>3.3747274004663291E-2</v>
      </c>
      <c r="C15" s="69">
        <v>5.424743858263293E-2</v>
      </c>
      <c r="D15" s="69">
        <v>4.4854983227982204E-2</v>
      </c>
      <c r="E15" s="69">
        <v>6.3309737024240545E-2</v>
      </c>
      <c r="F15" s="69">
        <v>9.2798678671936391E-2</v>
      </c>
      <c r="G15" s="11"/>
      <c r="H15" s="69">
        <f t="shared" si="26"/>
        <v>4.7943695443954187E-2</v>
      </c>
      <c r="I15" s="69">
        <f>'RD T1'!E43</f>
        <v>4.2694437597120688E-2</v>
      </c>
      <c r="J15" s="69">
        <f t="shared" si="27"/>
        <v>9.0638133041074875E-2</v>
      </c>
      <c r="L15" t="str">
        <f t="shared" si="28"/>
        <v>32 Health and social care associate professionals</v>
      </c>
      <c r="M15" s="69">
        <v>0.69143428792540007</v>
      </c>
      <c r="N15" s="69">
        <v>1.0664580356198352</v>
      </c>
      <c r="O15" s="69">
        <v>0.99483876910940017</v>
      </c>
      <c r="P15" s="69">
        <v>1.324282457873744</v>
      </c>
      <c r="Q15" s="69">
        <v>1.899301065137001</v>
      </c>
      <c r="R15" s="11"/>
      <c r="S15" s="69">
        <f t="shared" si="29"/>
        <v>0.90446229602760086</v>
      </c>
      <c r="T15" s="69">
        <f>'RD T1'!E72</f>
        <v>0.86146162244360058</v>
      </c>
      <c r="U15" s="69">
        <f t="shared" si="30"/>
        <v>1.7659239184712014</v>
      </c>
      <c r="W15" t="str">
        <f t="shared" si="31"/>
        <v>32 Health and social care associate professionals</v>
      </c>
      <c r="X15" s="69">
        <v>2.1996880695217373</v>
      </c>
      <c r="Y15" s="69">
        <v>2.9008362514149755</v>
      </c>
      <c r="Z15" s="69">
        <v>3.1918386531438823</v>
      </c>
      <c r="AA15" s="69">
        <v>3.3769280585255492</v>
      </c>
      <c r="AB15" s="69">
        <v>4.284876428194492</v>
      </c>
      <c r="AC15" s="69"/>
      <c r="AD15" s="69">
        <f t="shared" si="32"/>
        <v>1.0930377750506097</v>
      </c>
      <c r="AE15" s="69">
        <f>'RD T1'!E101</f>
        <v>2.3574700087428551</v>
      </c>
      <c r="AF15" s="69">
        <f t="shared" si="33"/>
        <v>3.4505077837934648</v>
      </c>
      <c r="AH15" t="str">
        <f t="shared" si="34"/>
        <v>32 Health and social care associate professionals</v>
      </c>
      <c r="AI15" s="69">
        <v>1.4650790319113076</v>
      </c>
      <c r="AJ15" s="69">
        <v>1.4317285366846497</v>
      </c>
      <c r="AK15" s="69">
        <v>1.4973222125755454</v>
      </c>
      <c r="AL15" s="69">
        <v>1.0343584075045607</v>
      </c>
      <c r="AM15" s="69">
        <v>0.6674813953598917</v>
      </c>
      <c r="AN15" s="69"/>
      <c r="AO15" s="69">
        <f t="shared" si="35"/>
        <v>-0.82984081721565373</v>
      </c>
      <c r="AP15" s="69">
        <f>'RD T1'!E130</f>
        <v>0.41913906843613891</v>
      </c>
      <c r="AQ15" s="69">
        <f t="shared" si="36"/>
        <v>-0.41070174877951482</v>
      </c>
      <c r="AS15" t="str">
        <f t="shared" si="37"/>
        <v>32 Health and social care associate professionals</v>
      </c>
      <c r="AT15" s="69">
        <v>0.37236740367576288</v>
      </c>
      <c r="AU15" s="69">
        <v>0.46530512716617067</v>
      </c>
      <c r="AV15" s="69">
        <v>0.58948096222401969</v>
      </c>
      <c r="AW15" s="69">
        <v>0.54444226490158332</v>
      </c>
      <c r="AX15" s="69">
        <v>0.62325987537132577</v>
      </c>
      <c r="AY15" s="69"/>
      <c r="AZ15" s="69">
        <f t="shared" si="38"/>
        <v>3.3778913147306078E-2</v>
      </c>
      <c r="BA15" s="69">
        <f>'RD T1'!E159</f>
        <v>0.3379804950288976</v>
      </c>
      <c r="BB15" s="69">
        <f t="shared" si="39"/>
        <v>0.37175940817620368</v>
      </c>
      <c r="BD15" t="str">
        <f t="shared" si="40"/>
        <v>32 Health and social care associate professionals</v>
      </c>
      <c r="BE15" s="69">
        <v>1.5799254923095718</v>
      </c>
      <c r="BF15" s="69">
        <v>1.9038617983937915</v>
      </c>
      <c r="BG15" s="69">
        <v>1.9422784716741586</v>
      </c>
      <c r="BH15" s="69">
        <v>2.087267528217728</v>
      </c>
      <c r="BI15" s="69">
        <v>2.3783176306297702</v>
      </c>
      <c r="BJ15" s="69"/>
      <c r="BK15" s="69">
        <f t="shared" si="41"/>
        <v>0.43603915895561163</v>
      </c>
      <c r="BL15" s="69">
        <f>'RD T1'!E188</f>
        <v>1.3590157081528176</v>
      </c>
      <c r="BM15" s="69">
        <f t="shared" si="42"/>
        <v>1.7950548671084292</v>
      </c>
      <c r="BO15" t="str">
        <f t="shared" si="43"/>
        <v>32 Health and social care associate professionals</v>
      </c>
      <c r="BP15" s="69">
        <v>1.3738675862365786</v>
      </c>
      <c r="BQ15" s="69">
        <v>1.7203579241173956</v>
      </c>
      <c r="BR15" s="69">
        <v>1.5719096174742413</v>
      </c>
      <c r="BS15" s="69">
        <v>1.5650009920303034</v>
      </c>
      <c r="BT15" s="69">
        <v>1.3733699525145129</v>
      </c>
      <c r="BU15" s="69"/>
      <c r="BV15" s="69">
        <f t="shared" si="44"/>
        <v>-0.19853966495972841</v>
      </c>
      <c r="BW15" s="69">
        <f>'RD T1'!E217</f>
        <v>0.81107205496685975</v>
      </c>
      <c r="BX15" s="69">
        <f t="shared" si="45"/>
        <v>0.61253239000713133</v>
      </c>
      <c r="BZ15" t="str">
        <f t="shared" si="46"/>
        <v>32 Health and social care associate professionals</v>
      </c>
      <c r="CA15" s="69">
        <v>0.59995225149124443</v>
      </c>
      <c r="CB15" s="69">
        <v>0.67739292790290162</v>
      </c>
      <c r="CC15" s="69">
        <v>0.55318143737199543</v>
      </c>
      <c r="CD15" s="69">
        <v>0.47513472319804112</v>
      </c>
      <c r="CE15" s="69">
        <v>0.31245786339126336</v>
      </c>
      <c r="CF15" s="69"/>
      <c r="CG15" s="69">
        <f t="shared" si="47"/>
        <v>-0.24072357398073208</v>
      </c>
      <c r="CH15" s="69">
        <f>'RD T1'!E246</f>
        <v>0.19165580709292887</v>
      </c>
      <c r="CI15" s="69">
        <f t="shared" si="48"/>
        <v>-4.9067766887803205E-2</v>
      </c>
      <c r="CK15" t="str">
        <f t="shared" si="49"/>
        <v>32 Health and social care associate professionals</v>
      </c>
      <c r="CL15" s="69">
        <v>9.1832909862581705E-2</v>
      </c>
      <c r="CM15" s="69">
        <v>0.12230319202918041</v>
      </c>
      <c r="CN15" s="69">
        <v>9.3271883018095761E-2</v>
      </c>
      <c r="CO15" s="69">
        <v>9.579222724959234E-2</v>
      </c>
      <c r="CP15" s="69">
        <v>0.10595488759078497</v>
      </c>
      <c r="CQ15" s="69"/>
      <c r="CR15" s="69">
        <f t="shared" si="50"/>
        <v>1.2683004572689213E-2</v>
      </c>
      <c r="CS15" s="69">
        <f>'RD T1'!E275</f>
        <v>3.8179478719226001E-2</v>
      </c>
      <c r="CT15" s="69">
        <f t="shared" si="51"/>
        <v>5.0862483291915214E-2</v>
      </c>
    </row>
    <row r="16" spans="1:98" x14ac:dyDescent="0.2">
      <c r="A16" s="10" t="str">
        <f>name!D12</f>
        <v>33 Protective service occupations</v>
      </c>
      <c r="B16" s="69">
        <v>2.1574162698853355E-2</v>
      </c>
      <c r="C16" s="69">
        <v>2.438193744375175E-2</v>
      </c>
      <c r="D16" s="69">
        <v>2.7699812457768983E-2</v>
      </c>
      <c r="E16" s="69">
        <v>4.5079735965220885E-2</v>
      </c>
      <c r="F16" s="69">
        <v>6.8584750345202339E-2</v>
      </c>
      <c r="G16" s="11"/>
      <c r="H16" s="69">
        <f t="shared" si="26"/>
        <v>4.0884937887433359E-2</v>
      </c>
      <c r="I16" s="69">
        <f>'RD T1'!E44</f>
        <v>1.9967948182140365E-2</v>
      </c>
      <c r="J16" s="69">
        <f t="shared" si="27"/>
        <v>6.0852886069573724E-2</v>
      </c>
      <c r="L16" t="str">
        <f t="shared" si="28"/>
        <v>33 Protective service occupations</v>
      </c>
      <c r="M16" s="69">
        <v>0.28554769264148788</v>
      </c>
      <c r="N16" s="69">
        <v>0.31891391289669574</v>
      </c>
      <c r="O16" s="69">
        <v>0.34553597849021217</v>
      </c>
      <c r="P16" s="69">
        <v>0.53244962144716312</v>
      </c>
      <c r="Q16" s="69">
        <v>0.8059880997253096</v>
      </c>
      <c r="R16" s="11"/>
      <c r="S16" s="69">
        <f t="shared" si="29"/>
        <v>0.46045212123509743</v>
      </c>
      <c r="T16" s="69">
        <f>'RD T1'!E73</f>
        <v>0.21282203829066074</v>
      </c>
      <c r="U16" s="69">
        <f t="shared" si="30"/>
        <v>0.6732741595257582</v>
      </c>
      <c r="W16" t="str">
        <f t="shared" si="31"/>
        <v>33 Protective service occupations</v>
      </c>
      <c r="X16" s="69">
        <v>1.2778261871328651</v>
      </c>
      <c r="Y16" s="69">
        <v>1.3220654982500797</v>
      </c>
      <c r="Z16" s="69">
        <v>1.5733152206366601</v>
      </c>
      <c r="AA16" s="69">
        <v>2.1166958469722537</v>
      </c>
      <c r="AB16" s="69">
        <v>3.1556314296335266</v>
      </c>
      <c r="AC16" s="69"/>
      <c r="AD16" s="69">
        <f t="shared" si="32"/>
        <v>1.5823162089968665</v>
      </c>
      <c r="AE16" s="69">
        <f>'RD T1'!E102</f>
        <v>1.0521107345292446</v>
      </c>
      <c r="AF16" s="69">
        <f t="shared" si="33"/>
        <v>2.634426943526111</v>
      </c>
      <c r="AH16" t="str">
        <f t="shared" si="34"/>
        <v>33 Protective service occupations</v>
      </c>
      <c r="AI16" s="69">
        <v>0.34957018687350655</v>
      </c>
      <c r="AJ16" s="69">
        <v>0.35283749705161349</v>
      </c>
      <c r="AK16" s="69">
        <v>0.41703140070059197</v>
      </c>
      <c r="AL16" s="69">
        <v>0.54695791246056757</v>
      </c>
      <c r="AM16" s="69">
        <v>0.77751072085769302</v>
      </c>
      <c r="AN16" s="69"/>
      <c r="AO16" s="69">
        <f t="shared" si="35"/>
        <v>0.36047932015710105</v>
      </c>
      <c r="AP16" s="69">
        <f>'RD T1'!E131</f>
        <v>0.23103988191448965</v>
      </c>
      <c r="AQ16" s="69">
        <f t="shared" si="36"/>
        <v>0.5915192020715907</v>
      </c>
      <c r="AS16" t="str">
        <f t="shared" si="37"/>
        <v>33 Protective service occupations</v>
      </c>
      <c r="AT16" s="69">
        <v>0.3238474415940944</v>
      </c>
      <c r="AU16" s="69">
        <v>0.27174758818941064</v>
      </c>
      <c r="AV16" s="69">
        <v>0.32071422158769775</v>
      </c>
      <c r="AW16" s="69">
        <v>0.37080919613547858</v>
      </c>
      <c r="AX16" s="69">
        <v>0.47422360674240932</v>
      </c>
      <c r="AY16" s="69"/>
      <c r="AZ16" s="69">
        <f t="shared" si="38"/>
        <v>0.15350938515471158</v>
      </c>
      <c r="BA16" s="69">
        <f>'RD T1'!E160</f>
        <v>0.14991007044913215</v>
      </c>
      <c r="BB16" s="69">
        <f t="shared" si="39"/>
        <v>0.30341945560384376</v>
      </c>
      <c r="BD16" t="str">
        <f t="shared" si="40"/>
        <v>33 Protective service occupations</v>
      </c>
      <c r="BE16" s="69">
        <v>1.3217158683458745</v>
      </c>
      <c r="BF16" s="69">
        <v>1.2498637120485478</v>
      </c>
      <c r="BG16" s="69">
        <v>1.2406636225474399</v>
      </c>
      <c r="BH16" s="69">
        <v>1.6080763433040253</v>
      </c>
      <c r="BI16" s="69">
        <v>1.8226807420687812</v>
      </c>
      <c r="BJ16" s="69"/>
      <c r="BK16" s="69">
        <f t="shared" si="41"/>
        <v>0.58201711952134128</v>
      </c>
      <c r="BL16" s="69">
        <f>'RD T1'!E189</f>
        <v>0.43363896383444256</v>
      </c>
      <c r="BM16" s="69">
        <f t="shared" si="42"/>
        <v>1.0156560833557839</v>
      </c>
      <c r="BO16" t="str">
        <f t="shared" si="43"/>
        <v>33 Protective service occupations</v>
      </c>
      <c r="BP16" s="69">
        <v>1.5814965994957002</v>
      </c>
      <c r="BQ16" s="69">
        <v>1.4757942970661437</v>
      </c>
      <c r="BR16" s="69">
        <v>1.6120579742729448</v>
      </c>
      <c r="BS16" s="69">
        <v>1.8016251439621946</v>
      </c>
      <c r="BT16" s="69">
        <v>1.7363745101213326</v>
      </c>
      <c r="BU16" s="69"/>
      <c r="BV16" s="69">
        <f t="shared" si="44"/>
        <v>0.12431653584838775</v>
      </c>
      <c r="BW16" s="69">
        <f>'RD T1'!E218</f>
        <v>0.54563414560391255</v>
      </c>
      <c r="BX16" s="69">
        <f t="shared" si="45"/>
        <v>0.6699506814523003</v>
      </c>
      <c r="BZ16" t="str">
        <f t="shared" si="46"/>
        <v>33 Protective service occupations</v>
      </c>
      <c r="CA16" s="69">
        <v>0.9792801834728887</v>
      </c>
      <c r="CB16" s="69">
        <v>0.91338340346950875</v>
      </c>
      <c r="CC16" s="69">
        <v>0.89646926318381781</v>
      </c>
      <c r="CD16" s="69">
        <v>1.0415064812463382</v>
      </c>
      <c r="CE16" s="69">
        <v>0.8508776730331471</v>
      </c>
      <c r="CF16" s="69"/>
      <c r="CG16" s="69">
        <f t="shared" si="47"/>
        <v>-4.5591590150670713E-2</v>
      </c>
      <c r="CH16" s="69">
        <f>'RD T1'!E247</f>
        <v>0.33084828229361196</v>
      </c>
      <c r="CI16" s="69">
        <f t="shared" si="48"/>
        <v>0.28525669214294125</v>
      </c>
      <c r="CK16" t="str">
        <f t="shared" si="49"/>
        <v>33 Protective service occupations</v>
      </c>
      <c r="CL16" s="69">
        <v>0.14913577349130719</v>
      </c>
      <c r="CM16" s="69">
        <v>0.13247780863734773</v>
      </c>
      <c r="CN16" s="69">
        <v>0.10627582444533783</v>
      </c>
      <c r="CO16" s="69">
        <v>8.6985322691348524E-2</v>
      </c>
      <c r="CP16" s="69">
        <v>8.2313374389966776E-2</v>
      </c>
      <c r="CQ16" s="69"/>
      <c r="CR16" s="69">
        <f t="shared" si="50"/>
        <v>-2.3962450055371051E-2</v>
      </c>
      <c r="CS16" s="69">
        <f>'RD T1'!E276</f>
        <v>1.9261900044133959E-2</v>
      </c>
      <c r="CT16" s="69">
        <f t="shared" si="51"/>
        <v>-4.7005500112370924E-3</v>
      </c>
    </row>
    <row r="17" spans="1:98" x14ac:dyDescent="0.2">
      <c r="A17" s="10" t="str">
        <f>name!D13</f>
        <v>34 Culture, media and sports occupations</v>
      </c>
      <c r="B17" s="69">
        <v>0.16063434600390031</v>
      </c>
      <c r="C17" s="69">
        <v>0.23053465978540336</v>
      </c>
      <c r="D17" s="69">
        <v>0.25211566389393175</v>
      </c>
      <c r="E17" s="69">
        <v>0.3219445128640856</v>
      </c>
      <c r="F17" s="69">
        <v>0.4432297484289468</v>
      </c>
      <c r="G17" s="11"/>
      <c r="H17" s="69">
        <f t="shared" si="26"/>
        <v>0.19111408453501505</v>
      </c>
      <c r="I17" s="69">
        <f>'RD T1'!E45</f>
        <v>0.19303836366066249</v>
      </c>
      <c r="J17" s="69">
        <f t="shared" si="27"/>
        <v>0.38415244819567751</v>
      </c>
      <c r="L17" t="str">
        <f t="shared" si="28"/>
        <v>34 Culture, media and sports occupations</v>
      </c>
      <c r="M17" s="69">
        <v>2.1786730403287633</v>
      </c>
      <c r="N17" s="69">
        <v>2.5417883492589985</v>
      </c>
      <c r="O17" s="69">
        <v>3.231673804697365</v>
      </c>
      <c r="P17" s="69">
        <v>3.8660034581533846</v>
      </c>
      <c r="Q17" s="69">
        <v>5.1290258762615197</v>
      </c>
      <c r="R17" s="11"/>
      <c r="S17" s="69">
        <f t="shared" si="29"/>
        <v>1.8973520715641548</v>
      </c>
      <c r="T17" s="69">
        <f>'RD T1'!E74</f>
        <v>2.1373094025980417</v>
      </c>
      <c r="U17" s="69">
        <f t="shared" si="30"/>
        <v>4.0346614741621964</v>
      </c>
      <c r="W17" t="str">
        <f t="shared" si="31"/>
        <v>34 Culture, media and sports occupations</v>
      </c>
      <c r="X17" s="69">
        <v>5.5783905240592766</v>
      </c>
      <c r="Y17" s="69">
        <v>5.8558505190680252</v>
      </c>
      <c r="Z17" s="69">
        <v>7.4200443429760101</v>
      </c>
      <c r="AA17" s="69">
        <v>7.0404482589644086</v>
      </c>
      <c r="AB17" s="69">
        <v>8.0390939742885585</v>
      </c>
      <c r="AC17" s="69"/>
      <c r="AD17" s="69">
        <f t="shared" si="32"/>
        <v>0.61904963131254842</v>
      </c>
      <c r="AE17" s="69">
        <f>'RD T1'!E103</f>
        <v>3.6117641241862701</v>
      </c>
      <c r="AF17" s="69">
        <f t="shared" si="33"/>
        <v>4.2308137554988186</v>
      </c>
      <c r="AH17" t="str">
        <f t="shared" si="34"/>
        <v>34 Culture, media and sports occupations</v>
      </c>
      <c r="AI17" s="69">
        <v>0.6969247538019625</v>
      </c>
      <c r="AJ17" s="69">
        <v>0.78365070300066531</v>
      </c>
      <c r="AK17" s="69">
        <v>0.99737076680296843</v>
      </c>
      <c r="AL17" s="69">
        <v>0.93452014628377367</v>
      </c>
      <c r="AM17" s="69">
        <v>1.2106970057596882</v>
      </c>
      <c r="AN17" s="69"/>
      <c r="AO17" s="69">
        <f t="shared" si="35"/>
        <v>0.21332623895671976</v>
      </c>
      <c r="AP17" s="69">
        <f>'RD T1'!E132</f>
        <v>0.47531077240069436</v>
      </c>
      <c r="AQ17" s="69">
        <f t="shared" si="36"/>
        <v>0.68863701135741406</v>
      </c>
      <c r="AS17" t="str">
        <f t="shared" si="37"/>
        <v>34 Culture, media and sports occupations</v>
      </c>
      <c r="AT17" s="69">
        <v>0.86608144683887855</v>
      </c>
      <c r="AU17" s="69">
        <v>0.81196147852394884</v>
      </c>
      <c r="AV17" s="69">
        <v>0.9694414841644714</v>
      </c>
      <c r="AW17" s="69">
        <v>0.81431772243283806</v>
      </c>
      <c r="AX17" s="69">
        <v>0.80609858121939015</v>
      </c>
      <c r="AY17" s="69"/>
      <c r="AZ17" s="69">
        <f t="shared" si="38"/>
        <v>-0.16334290294508125</v>
      </c>
      <c r="BA17" s="69">
        <f>'RD T1'!E161</f>
        <v>0.37012524166805549</v>
      </c>
      <c r="BB17" s="69">
        <f t="shared" si="39"/>
        <v>0.20678233872297425</v>
      </c>
      <c r="BD17" t="str">
        <f t="shared" si="40"/>
        <v>34 Culture, media and sports occupations</v>
      </c>
      <c r="BE17" s="69">
        <v>2.2558218556837994</v>
      </c>
      <c r="BF17" s="69">
        <v>2.3598597231485061</v>
      </c>
      <c r="BG17" s="69">
        <v>2.474116085962025</v>
      </c>
      <c r="BH17" s="69">
        <v>2.2613530773257171</v>
      </c>
      <c r="BI17" s="69">
        <v>2.3092552365500789</v>
      </c>
      <c r="BJ17" s="69"/>
      <c r="BK17" s="69">
        <f t="shared" si="41"/>
        <v>-0.16486084941194612</v>
      </c>
      <c r="BL17" s="69">
        <f>'RD T1'!E190</f>
        <v>0.85527697667197466</v>
      </c>
      <c r="BM17" s="69">
        <f t="shared" si="42"/>
        <v>0.69041612726002854</v>
      </c>
      <c r="BO17" t="str">
        <f t="shared" si="43"/>
        <v>34 Culture, media and sports occupations</v>
      </c>
      <c r="BP17" s="69">
        <v>1.4843931985209062</v>
      </c>
      <c r="BQ17" s="69">
        <v>1.2657491269436181</v>
      </c>
      <c r="BR17" s="69">
        <v>1.3520719879409677</v>
      </c>
      <c r="BS17" s="69">
        <v>1.0437648599343718</v>
      </c>
      <c r="BT17" s="69">
        <v>0.69157321438887642</v>
      </c>
      <c r="BU17" s="69"/>
      <c r="BV17" s="69">
        <f t="shared" si="44"/>
        <v>-0.6604987735520913</v>
      </c>
      <c r="BW17" s="69">
        <f>'RD T1'!E219</f>
        <v>0.35845127162995055</v>
      </c>
      <c r="BX17" s="69">
        <f t="shared" si="45"/>
        <v>-0.30204750192214075</v>
      </c>
      <c r="BZ17" t="str">
        <f t="shared" si="46"/>
        <v>34 Culture, media and sports occupations</v>
      </c>
      <c r="CA17" s="69">
        <v>1.3174543926454574</v>
      </c>
      <c r="CB17" s="69">
        <v>1.3701559727589616</v>
      </c>
      <c r="CC17" s="69">
        <v>1.16310281649077</v>
      </c>
      <c r="CD17" s="69">
        <v>0.9338302033349446</v>
      </c>
      <c r="CE17" s="69">
        <v>0.60879853228481928</v>
      </c>
      <c r="CF17" s="69"/>
      <c r="CG17" s="69">
        <f t="shared" si="47"/>
        <v>-0.55430428420595068</v>
      </c>
      <c r="CH17" s="69">
        <f>'RD T1'!E248</f>
        <v>0.31083550458939224</v>
      </c>
      <c r="CI17" s="69">
        <f t="shared" si="48"/>
        <v>-0.24346877961655844</v>
      </c>
      <c r="CK17" t="str">
        <f t="shared" si="49"/>
        <v>34 Culture, media and sports occupations</v>
      </c>
      <c r="CL17" s="69">
        <v>0.33292545757876385</v>
      </c>
      <c r="CM17" s="69">
        <v>0.43605309513726914</v>
      </c>
      <c r="CN17" s="69">
        <v>0.3837472453682309</v>
      </c>
      <c r="CO17" s="69">
        <v>0.35393321299144725</v>
      </c>
      <c r="CP17" s="69">
        <v>0.23712099656514524</v>
      </c>
      <c r="CQ17" s="69"/>
      <c r="CR17" s="69">
        <f t="shared" si="50"/>
        <v>-0.14662624880308567</v>
      </c>
      <c r="CS17" s="69">
        <f>'RD T1'!E277</f>
        <v>9.656132013352188E-2</v>
      </c>
      <c r="CT17" s="69">
        <f t="shared" si="51"/>
        <v>-5.0064928669563788E-2</v>
      </c>
    </row>
    <row r="18" spans="1:98" x14ac:dyDescent="0.2">
      <c r="A18" s="10" t="str">
        <f>name!D14</f>
        <v>35 Business and public service associate professionals</v>
      </c>
      <c r="B18" s="69">
        <v>0.45152649410003154</v>
      </c>
      <c r="C18" s="69">
        <v>0.58048208140612723</v>
      </c>
      <c r="D18" s="69">
        <v>0.58785221988853897</v>
      </c>
      <c r="E18" s="69">
        <v>0.74888075551003197</v>
      </c>
      <c r="F18" s="69">
        <v>1.0072973228818007</v>
      </c>
      <c r="G18" s="11"/>
      <c r="H18" s="69">
        <f t="shared" si="26"/>
        <v>0.41944510299326176</v>
      </c>
      <c r="I18" s="69">
        <f>'RD T1'!E46</f>
        <v>0.39476178171044635</v>
      </c>
      <c r="J18" s="69">
        <f t="shared" si="27"/>
        <v>0.81420688470370806</v>
      </c>
      <c r="L18" t="str">
        <f t="shared" si="28"/>
        <v>35 Business and public service associate professionals</v>
      </c>
      <c r="M18" s="69">
        <v>4.4968592188049881</v>
      </c>
      <c r="N18" s="69">
        <v>5.8787962758353292</v>
      </c>
      <c r="O18" s="69">
        <v>5.7477882935533327</v>
      </c>
      <c r="P18" s="69">
        <v>7.2138878137350169</v>
      </c>
      <c r="Q18" s="69">
        <v>9.5271002446472615</v>
      </c>
      <c r="R18" s="11"/>
      <c r="S18" s="69">
        <f t="shared" si="29"/>
        <v>3.7793119510939288</v>
      </c>
      <c r="T18" s="69">
        <f>'RD T1'!E75</f>
        <v>3.8911502311209163</v>
      </c>
      <c r="U18" s="69">
        <f t="shared" si="30"/>
        <v>7.6704621822148447</v>
      </c>
      <c r="W18" t="str">
        <f t="shared" si="31"/>
        <v>35 Business and public service associate professionals</v>
      </c>
      <c r="X18" s="69">
        <v>10.848967099419388</v>
      </c>
      <c r="Y18" s="69">
        <v>12.16519170611641</v>
      </c>
      <c r="Z18" s="69">
        <v>13.310174658861007</v>
      </c>
      <c r="AA18" s="69">
        <v>12.786786796061211</v>
      </c>
      <c r="AB18" s="69">
        <v>14.25951970345843</v>
      </c>
      <c r="AC18" s="69"/>
      <c r="AD18" s="69">
        <f t="shared" si="32"/>
        <v>0.94934504459742364</v>
      </c>
      <c r="AE18" s="69">
        <f>'RD T1'!E104</f>
        <v>6.7544116537628653</v>
      </c>
      <c r="AF18" s="69">
        <f t="shared" si="33"/>
        <v>7.703756698360289</v>
      </c>
      <c r="AH18" t="str">
        <f t="shared" si="34"/>
        <v>35 Business and public service associate professionals</v>
      </c>
      <c r="AI18" s="69">
        <v>2.6721424365420261</v>
      </c>
      <c r="AJ18" s="69">
        <v>3.0412334946765922</v>
      </c>
      <c r="AK18" s="69">
        <v>3.5182433260942774</v>
      </c>
      <c r="AL18" s="69">
        <v>3.4501155499797962</v>
      </c>
      <c r="AM18" s="69">
        <v>4.1256574866653093</v>
      </c>
      <c r="AN18" s="69"/>
      <c r="AO18" s="69">
        <f t="shared" si="35"/>
        <v>0.60741416057103192</v>
      </c>
      <c r="AP18" s="69">
        <f>'RD T1'!E133</f>
        <v>1.7860962964432414</v>
      </c>
      <c r="AQ18" s="69">
        <f t="shared" si="36"/>
        <v>2.3935104570142736</v>
      </c>
      <c r="AS18" t="str">
        <f t="shared" si="37"/>
        <v>35 Business and public service associate professionals</v>
      </c>
      <c r="AT18" s="69">
        <v>2.5074621800791448</v>
      </c>
      <c r="AU18" s="69">
        <v>2.7928506887208933</v>
      </c>
      <c r="AV18" s="69">
        <v>3.1497977132150847</v>
      </c>
      <c r="AW18" s="69">
        <v>3.0195057176537947</v>
      </c>
      <c r="AX18" s="69">
        <v>3.4549204803632345</v>
      </c>
      <c r="AY18" s="69"/>
      <c r="AZ18" s="69">
        <f t="shared" si="38"/>
        <v>0.30512276714814979</v>
      </c>
      <c r="BA18" s="69">
        <f>'RD T1'!E162</f>
        <v>1.5071034571106414</v>
      </c>
      <c r="BB18" s="69">
        <f t="shared" si="39"/>
        <v>1.8122262242587912</v>
      </c>
      <c r="BD18" t="str">
        <f t="shared" si="40"/>
        <v>35 Business and public service associate professionals</v>
      </c>
      <c r="BE18" s="69">
        <v>7.9599590255663362</v>
      </c>
      <c r="BF18" s="69">
        <v>8.3667664948052476</v>
      </c>
      <c r="BG18" s="69">
        <v>8.3460522883605517</v>
      </c>
      <c r="BH18" s="69">
        <v>8.0782625583143979</v>
      </c>
      <c r="BI18" s="69">
        <v>7.8699161797052337</v>
      </c>
      <c r="BJ18" s="69"/>
      <c r="BK18" s="69">
        <f t="shared" si="41"/>
        <v>-0.47613610865531797</v>
      </c>
      <c r="BL18" s="69">
        <f>'RD T1'!E191</f>
        <v>3.5277764605896276</v>
      </c>
      <c r="BM18" s="69">
        <f t="shared" si="42"/>
        <v>3.0516403519343096</v>
      </c>
      <c r="BO18" t="str">
        <f t="shared" si="43"/>
        <v>35 Business and public service associate professionals</v>
      </c>
      <c r="BP18" s="69">
        <v>7.2924160670549005</v>
      </c>
      <c r="BQ18" s="69">
        <v>7.686417917275814</v>
      </c>
      <c r="BR18" s="69">
        <v>7.8514121882459271</v>
      </c>
      <c r="BS18" s="69">
        <v>6.8017101734034897</v>
      </c>
      <c r="BT18" s="69">
        <v>5.7049111595341477</v>
      </c>
      <c r="BU18" s="69"/>
      <c r="BV18" s="69">
        <f t="shared" si="44"/>
        <v>-2.1465010287117794</v>
      </c>
      <c r="BW18" s="69">
        <f>'RD T1'!E220</f>
        <v>2.6393057626235628</v>
      </c>
      <c r="BX18" s="69">
        <f t="shared" si="45"/>
        <v>0.49280473391178337</v>
      </c>
      <c r="BZ18" t="str">
        <f t="shared" si="46"/>
        <v>35 Business and public service associate professionals</v>
      </c>
      <c r="CA18" s="69">
        <v>4.988017154719957</v>
      </c>
      <c r="CB18" s="69">
        <v>5.4668174669502383</v>
      </c>
      <c r="CC18" s="69">
        <v>5.0221049875534245</v>
      </c>
      <c r="CD18" s="69">
        <v>4.3762638301480132</v>
      </c>
      <c r="CE18" s="69">
        <v>3.316555926825504</v>
      </c>
      <c r="CF18" s="69"/>
      <c r="CG18" s="69">
        <f t="shared" si="47"/>
        <v>-1.7055490607279205</v>
      </c>
      <c r="CH18" s="69">
        <f>'RD T1'!E249</f>
        <v>1.5050405949382637</v>
      </c>
      <c r="CI18" s="69">
        <f t="shared" si="48"/>
        <v>-0.20050846578965675</v>
      </c>
      <c r="CK18" t="str">
        <f t="shared" si="49"/>
        <v>35 Business and public service associate professionals</v>
      </c>
      <c r="CL18" s="69">
        <v>0.90989234149203491</v>
      </c>
      <c r="CM18" s="69">
        <v>1.0806642665127018</v>
      </c>
      <c r="CN18" s="69">
        <v>0.83726488835018398</v>
      </c>
      <c r="CO18" s="69">
        <v>0.68998877736165043</v>
      </c>
      <c r="CP18" s="69">
        <v>0.75118768005056757</v>
      </c>
      <c r="CQ18" s="69"/>
      <c r="CR18" s="69">
        <f t="shared" si="50"/>
        <v>-8.6077208299616403E-2</v>
      </c>
      <c r="CS18" s="69">
        <f>'RD T1'!E278</f>
        <v>0.22173242801090232</v>
      </c>
      <c r="CT18" s="69">
        <f t="shared" si="51"/>
        <v>0.13565521971128591</v>
      </c>
    </row>
    <row r="19" spans="1:98" x14ac:dyDescent="0.2">
      <c r="A19" s="10" t="str">
        <f>name!D15</f>
        <v>41 Administrative occupations</v>
      </c>
      <c r="B19" s="69">
        <v>0.25356988740202391</v>
      </c>
      <c r="C19" s="69">
        <v>0.31371968464633199</v>
      </c>
      <c r="D19" s="69">
        <v>0.31176074522072394</v>
      </c>
      <c r="E19" s="69">
        <v>0.41343821532499525</v>
      </c>
      <c r="F19" s="69">
        <v>0.61178864379097619</v>
      </c>
      <c r="G19" s="11"/>
      <c r="H19" s="69">
        <f t="shared" si="26"/>
        <v>0.30002789857025225</v>
      </c>
      <c r="I19" s="69">
        <f>'RD T1'!E47</f>
        <v>0.25559882492981972</v>
      </c>
      <c r="J19" s="69">
        <f t="shared" si="27"/>
        <v>0.55562672350007203</v>
      </c>
      <c r="L19" t="str">
        <f t="shared" si="28"/>
        <v>41 Administrative occupations</v>
      </c>
      <c r="M19" s="69">
        <v>2.7183271681120522</v>
      </c>
      <c r="N19" s="69">
        <v>3.583838875260049</v>
      </c>
      <c r="O19" s="69">
        <v>3.5696089804919469</v>
      </c>
      <c r="P19" s="69">
        <v>4.5757581698438097</v>
      </c>
      <c r="Q19" s="69">
        <v>6.260127098343486</v>
      </c>
      <c r="R19" s="11"/>
      <c r="S19" s="69">
        <f t="shared" si="29"/>
        <v>2.6905181178515392</v>
      </c>
      <c r="T19" s="69">
        <f>'RD T1'!E76</f>
        <v>2.7085771052637928</v>
      </c>
      <c r="U19" s="69">
        <f t="shared" si="30"/>
        <v>5.3990952231153315</v>
      </c>
      <c r="W19" t="str">
        <f t="shared" si="31"/>
        <v>41 Administrative occupations</v>
      </c>
      <c r="X19" s="69">
        <v>9.5117057317744536</v>
      </c>
      <c r="Y19" s="69">
        <v>10.259136656630107</v>
      </c>
      <c r="Z19" s="69">
        <v>12.120870400896848</v>
      </c>
      <c r="AA19" s="69">
        <v>12.01544449339619</v>
      </c>
      <c r="AB19" s="69">
        <v>14.070328656841085</v>
      </c>
      <c r="AC19" s="69"/>
      <c r="AD19" s="69">
        <f t="shared" si="32"/>
        <v>1.9494582559442364</v>
      </c>
      <c r="AE19" s="69">
        <f>'RD T1'!E105</f>
        <v>7.1034327524299492</v>
      </c>
      <c r="AF19" s="69">
        <f t="shared" si="33"/>
        <v>9.0528910083741856</v>
      </c>
      <c r="AH19" t="str">
        <f t="shared" si="34"/>
        <v>41 Administrative occupations</v>
      </c>
      <c r="AI19" s="69">
        <v>3.50837770631655</v>
      </c>
      <c r="AJ19" s="69">
        <v>3.8547629800731271</v>
      </c>
      <c r="AK19" s="69">
        <v>4.7302207595417318</v>
      </c>
      <c r="AL19" s="69">
        <v>4.5456271261373882</v>
      </c>
      <c r="AM19" s="69">
        <v>5.3147641669137853</v>
      </c>
      <c r="AN19" s="69"/>
      <c r="AO19" s="69">
        <f t="shared" si="35"/>
        <v>0.58454340737205346</v>
      </c>
      <c r="AP19" s="69">
        <f>'RD T1'!E134</f>
        <v>2.8348165137174504</v>
      </c>
      <c r="AQ19" s="69">
        <f t="shared" si="36"/>
        <v>3.4193599210895038</v>
      </c>
      <c r="AS19" t="str">
        <f t="shared" si="37"/>
        <v>41 Administrative occupations</v>
      </c>
      <c r="AT19" s="69">
        <v>3.3716927652940125</v>
      </c>
      <c r="AU19" s="69">
        <v>3.7191174051981126</v>
      </c>
      <c r="AV19" s="69">
        <v>4.3355736456832314</v>
      </c>
      <c r="AW19" s="69">
        <v>4.1379998281846948</v>
      </c>
      <c r="AX19" s="69">
        <v>4.9466037854963494</v>
      </c>
      <c r="AY19" s="69"/>
      <c r="AZ19" s="69">
        <f t="shared" si="38"/>
        <v>0.61103013981311793</v>
      </c>
      <c r="BA19" s="69">
        <f>'RD T1'!E163</f>
        <v>2.4847500970782592</v>
      </c>
      <c r="BB19" s="69">
        <f t="shared" si="39"/>
        <v>3.0957802368913772</v>
      </c>
      <c r="BD19" t="str">
        <f t="shared" si="40"/>
        <v>41 Administrative occupations</v>
      </c>
      <c r="BE19" s="69">
        <v>11.847525749734372</v>
      </c>
      <c r="BF19" s="69">
        <v>11.203603638745287</v>
      </c>
      <c r="BG19" s="69">
        <v>11.487684729715593</v>
      </c>
      <c r="BH19" s="69">
        <v>10.733496510057195</v>
      </c>
      <c r="BI19" s="69">
        <v>9.4149916492852288</v>
      </c>
      <c r="BJ19" s="69"/>
      <c r="BK19" s="69">
        <f t="shared" si="41"/>
        <v>-2.0726930804303638</v>
      </c>
      <c r="BL19" s="69">
        <f>'RD T1'!E192</f>
        <v>5.3001376789681949</v>
      </c>
      <c r="BM19" s="69">
        <f t="shared" si="42"/>
        <v>3.2274445985378311</v>
      </c>
      <c r="BO19" t="str">
        <f t="shared" si="43"/>
        <v>41 Administrative occupations</v>
      </c>
      <c r="BP19" s="69">
        <v>15.216173891561542</v>
      </c>
      <c r="BQ19" s="69">
        <v>15.151909271984779</v>
      </c>
      <c r="BR19" s="69">
        <v>14.510550489959925</v>
      </c>
      <c r="BS19" s="69">
        <v>12.538374673138756</v>
      </c>
      <c r="BT19" s="69">
        <v>8.9276271808130812</v>
      </c>
      <c r="BU19" s="69"/>
      <c r="BV19" s="69">
        <f t="shared" si="44"/>
        <v>-5.5829233091468442</v>
      </c>
      <c r="BW19" s="69">
        <f>'RD T1'!E221</f>
        <v>5.0649843474315119</v>
      </c>
      <c r="BX19" s="69">
        <f t="shared" si="45"/>
        <v>-0.51793896171533227</v>
      </c>
      <c r="BZ19" t="str">
        <f t="shared" si="46"/>
        <v>41 Administrative occupations</v>
      </c>
      <c r="CA19" s="69">
        <v>9.1428979512503936</v>
      </c>
      <c r="CB19" s="69">
        <v>8.7318595388817979</v>
      </c>
      <c r="CC19" s="69">
        <v>7.4416902681447255</v>
      </c>
      <c r="CD19" s="69">
        <v>5.6425694889324589</v>
      </c>
      <c r="CE19" s="69">
        <v>2.4250188749841781</v>
      </c>
      <c r="CF19" s="69"/>
      <c r="CG19" s="69">
        <f t="shared" si="47"/>
        <v>-5.0166713931605473</v>
      </c>
      <c r="CH19" s="69">
        <f>'RD T1'!E250</f>
        <v>1.7521378122638334</v>
      </c>
      <c r="CI19" s="69">
        <f t="shared" si="48"/>
        <v>-3.264533580896714</v>
      </c>
      <c r="CK19" t="str">
        <f t="shared" si="49"/>
        <v>41 Administrative occupations</v>
      </c>
      <c r="CL19" s="69">
        <v>2.1776917865069669</v>
      </c>
      <c r="CM19" s="69">
        <v>2.28203635070233</v>
      </c>
      <c r="CN19" s="69">
        <v>1.7286384044849779</v>
      </c>
      <c r="CO19" s="69">
        <v>1.3766179200355473</v>
      </c>
      <c r="CP19" s="69">
        <v>1.1932906799682828</v>
      </c>
      <c r="CQ19" s="69"/>
      <c r="CR19" s="69">
        <f t="shared" si="50"/>
        <v>-0.5353477245166951</v>
      </c>
      <c r="CS19" s="69">
        <f>'RD T1'!E279</f>
        <v>0.39703424269164167</v>
      </c>
      <c r="CT19" s="69">
        <f t="shared" si="51"/>
        <v>-0.13831348182505343</v>
      </c>
    </row>
    <row r="20" spans="1:98" x14ac:dyDescent="0.2">
      <c r="A20" s="10" t="str">
        <f>name!D16</f>
        <v>42 Secretarial and related occupations</v>
      </c>
      <c r="B20" s="69">
        <v>2.4827574002660592E-2</v>
      </c>
      <c r="C20" s="69">
        <v>3.1673322793101255E-2</v>
      </c>
      <c r="D20" s="69">
        <v>2.9921881920858543E-2</v>
      </c>
      <c r="E20" s="69">
        <v>4.9516304489099605E-2</v>
      </c>
      <c r="F20" s="69">
        <v>8.7867361341537345E-2</v>
      </c>
      <c r="G20" s="11"/>
      <c r="H20" s="69">
        <f t="shared" si="26"/>
        <v>5.7945479420678805E-2</v>
      </c>
      <c r="I20" s="69">
        <f>'RD T1'!E48</f>
        <v>3.678922576271848E-2</v>
      </c>
      <c r="J20" s="69">
        <f t="shared" si="27"/>
        <v>9.4734705183397286E-2</v>
      </c>
      <c r="L20" t="str">
        <f t="shared" si="28"/>
        <v>42 Secretarial and related occupations</v>
      </c>
      <c r="M20" s="69">
        <v>0.51393726796269734</v>
      </c>
      <c r="N20" s="69">
        <v>0.63005142463974884</v>
      </c>
      <c r="O20" s="69">
        <v>0.64768542330493584</v>
      </c>
      <c r="P20" s="69">
        <v>1.0229940422492512</v>
      </c>
      <c r="Q20" s="69">
        <v>1.2550639088197311</v>
      </c>
      <c r="R20" s="11"/>
      <c r="S20" s="69">
        <f t="shared" si="29"/>
        <v>0.60737848551479523</v>
      </c>
      <c r="T20" s="69">
        <f>'RD T1'!E77</f>
        <v>0.59746845632229595</v>
      </c>
      <c r="U20" s="69">
        <f t="shared" si="30"/>
        <v>1.2048469418370913</v>
      </c>
      <c r="W20" t="str">
        <f t="shared" si="31"/>
        <v>42 Secretarial and related occupations</v>
      </c>
      <c r="X20" s="69">
        <v>1.9556078319971777</v>
      </c>
      <c r="Y20" s="69">
        <v>2.0756256045952144</v>
      </c>
      <c r="Z20" s="69">
        <v>2.4843002538586507</v>
      </c>
      <c r="AA20" s="69">
        <v>3.282874405433204</v>
      </c>
      <c r="AB20" s="69">
        <v>4.0984617368906715</v>
      </c>
      <c r="AC20" s="69"/>
      <c r="AD20" s="69">
        <f t="shared" si="32"/>
        <v>1.6141614830320208</v>
      </c>
      <c r="AE20" s="69">
        <f>'RD T1'!E106</f>
        <v>2.1612380240485551</v>
      </c>
      <c r="AF20" s="69">
        <f t="shared" si="33"/>
        <v>3.7753995070805759</v>
      </c>
      <c r="AH20" t="str">
        <f t="shared" si="34"/>
        <v>42 Secretarial and related occupations</v>
      </c>
      <c r="AI20" s="69">
        <v>0.92133972398595976</v>
      </c>
      <c r="AJ20" s="69">
        <v>0.99059783906752497</v>
      </c>
      <c r="AK20" s="69">
        <v>1.2045695507022705</v>
      </c>
      <c r="AL20" s="69">
        <v>1.485153947533566</v>
      </c>
      <c r="AM20" s="69">
        <v>1.6361413758200132</v>
      </c>
      <c r="AN20" s="69"/>
      <c r="AO20" s="69">
        <f t="shared" si="35"/>
        <v>0.43157182511774272</v>
      </c>
      <c r="AP20" s="69">
        <f>'RD T1'!E135</f>
        <v>0.91518504208930329</v>
      </c>
      <c r="AQ20" s="69">
        <f t="shared" si="36"/>
        <v>1.346756867207046</v>
      </c>
      <c r="AS20" t="str">
        <f t="shared" si="37"/>
        <v>42 Secretarial and related occupations</v>
      </c>
      <c r="AT20" s="69">
        <v>0.73239044980720791</v>
      </c>
      <c r="AU20" s="69">
        <v>0.7409300013262371</v>
      </c>
      <c r="AV20" s="69">
        <v>0.91709438515924113</v>
      </c>
      <c r="AW20" s="69">
        <v>1.0222479851543484</v>
      </c>
      <c r="AX20" s="69">
        <v>0.87659543303548226</v>
      </c>
      <c r="AY20" s="69"/>
      <c r="AZ20" s="69">
        <f t="shared" si="38"/>
        <v>-4.0498952123758869E-2</v>
      </c>
      <c r="BA20" s="69">
        <f>'RD T1'!E164</f>
        <v>0.55688060807273709</v>
      </c>
      <c r="BB20" s="69">
        <f t="shared" si="39"/>
        <v>0.51638165594897822</v>
      </c>
      <c r="BD20" t="str">
        <f t="shared" si="40"/>
        <v>42 Secretarial and related occupations</v>
      </c>
      <c r="BE20" s="69">
        <v>3.1363314371273674</v>
      </c>
      <c r="BF20" s="69">
        <v>2.6579783962601331</v>
      </c>
      <c r="BG20" s="69">
        <v>2.7458852576823922</v>
      </c>
      <c r="BH20" s="69">
        <v>3.315130568319693</v>
      </c>
      <c r="BI20" s="69">
        <v>1.8603406309643336</v>
      </c>
      <c r="BJ20" s="69"/>
      <c r="BK20" s="69">
        <f t="shared" si="41"/>
        <v>-0.88554462671805867</v>
      </c>
      <c r="BL20" s="69">
        <f>'RD T1'!E193</f>
        <v>1.4941425920595872</v>
      </c>
      <c r="BM20" s="69">
        <f t="shared" si="42"/>
        <v>0.60859796534152855</v>
      </c>
      <c r="BO20" t="str">
        <f t="shared" si="43"/>
        <v>42 Secretarial and related occupations</v>
      </c>
      <c r="BP20" s="69">
        <v>4.6258992027390242</v>
      </c>
      <c r="BQ20" s="69">
        <v>4.1823594861231728</v>
      </c>
      <c r="BR20" s="69">
        <v>3.5769749469494525</v>
      </c>
      <c r="BS20" s="69">
        <v>3.1460400649459088</v>
      </c>
      <c r="BT20" s="69">
        <v>0.80368147407549484</v>
      </c>
      <c r="BU20" s="69"/>
      <c r="BV20" s="69">
        <f t="shared" si="44"/>
        <v>-2.7732934728739576</v>
      </c>
      <c r="BW20" s="69">
        <f>'RD T1'!E222</f>
        <v>1.1144824832239746</v>
      </c>
      <c r="BX20" s="69">
        <f t="shared" si="45"/>
        <v>-1.658810989649983</v>
      </c>
      <c r="BZ20" t="str">
        <f t="shared" si="46"/>
        <v>42 Secretarial and related occupations</v>
      </c>
      <c r="CA20" s="69">
        <v>4.0727503668136125</v>
      </c>
      <c r="CB20" s="69">
        <v>4.0960805180521884</v>
      </c>
      <c r="CC20" s="69">
        <v>3.3647015216948519</v>
      </c>
      <c r="CD20" s="69">
        <v>2.1537298731376722</v>
      </c>
      <c r="CE20" s="69">
        <v>0.47360637716799758</v>
      </c>
      <c r="CF20" s="69"/>
      <c r="CG20" s="69">
        <f t="shared" si="47"/>
        <v>-2.8910951445268545</v>
      </c>
      <c r="CH20" s="69">
        <f>'RD T1'!E251</f>
        <v>0.68973989157642124</v>
      </c>
      <c r="CI20" s="69">
        <f t="shared" si="48"/>
        <v>-2.2013552529504334</v>
      </c>
      <c r="CK20" t="str">
        <f t="shared" si="49"/>
        <v>42 Secretarial and related occupations</v>
      </c>
      <c r="CL20" s="69">
        <v>0.96144582050038119</v>
      </c>
      <c r="CM20" s="69">
        <v>1.1401510869677118</v>
      </c>
      <c r="CN20" s="69">
        <v>0.82899541672630117</v>
      </c>
      <c r="CO20" s="69">
        <v>0.92113887000124273</v>
      </c>
      <c r="CP20" s="69">
        <v>1.0549479567270643</v>
      </c>
      <c r="CQ20" s="69"/>
      <c r="CR20" s="69">
        <f t="shared" si="50"/>
        <v>0.22595254000076315</v>
      </c>
      <c r="CS20" s="69">
        <f>'RD T1'!E280</f>
        <v>0.34766706881874332</v>
      </c>
      <c r="CT20" s="69">
        <f t="shared" si="51"/>
        <v>0.57361960881950647</v>
      </c>
    </row>
    <row r="21" spans="1:98" x14ac:dyDescent="0.2">
      <c r="A21" s="10" t="str">
        <f>name!D17</f>
        <v>51 Skilled agricultural and related trades</v>
      </c>
      <c r="B21" s="69">
        <v>1.1615241661732435E-2</v>
      </c>
      <c r="C21" s="69">
        <v>1.9594434578157474E-2</v>
      </c>
      <c r="D21" s="69">
        <v>1.4428559754091373E-2</v>
      </c>
      <c r="E21" s="69">
        <v>1.9916388874071909E-2</v>
      </c>
      <c r="F21" s="69">
        <v>3.249965271117438E-2</v>
      </c>
      <c r="G21" s="11"/>
      <c r="H21" s="69">
        <f t="shared" si="26"/>
        <v>1.8071092957083007E-2</v>
      </c>
      <c r="I21" s="69">
        <f>'RD T1'!E49</f>
        <v>1.5406106307452842E-2</v>
      </c>
      <c r="J21" s="69">
        <f t="shared" si="27"/>
        <v>3.3477199264535851E-2</v>
      </c>
      <c r="L21" t="str">
        <f t="shared" si="28"/>
        <v>51 Skilled agricultural and related trades</v>
      </c>
      <c r="M21" s="69">
        <v>7.784043992992136E-2</v>
      </c>
      <c r="N21" s="69">
        <v>0.1021186870421372</v>
      </c>
      <c r="O21" s="69">
        <v>7.5828482807626385E-2</v>
      </c>
      <c r="P21" s="69">
        <v>0.10437985803028016</v>
      </c>
      <c r="Q21" s="69">
        <v>0.1530152205657978</v>
      </c>
      <c r="R21" s="11"/>
      <c r="S21" s="69">
        <f t="shared" si="29"/>
        <v>7.718673775817142E-2</v>
      </c>
      <c r="T21" s="69">
        <f>'RD T1'!E78</f>
        <v>6.8414324905335028E-2</v>
      </c>
      <c r="U21" s="69">
        <f t="shared" si="30"/>
        <v>0.14560106266350645</v>
      </c>
      <c r="W21" t="str">
        <f t="shared" si="31"/>
        <v>51 Skilled agricultural and related trades</v>
      </c>
      <c r="X21" s="69">
        <v>0.63660333874241259</v>
      </c>
      <c r="Y21" s="69">
        <v>0.74044426581041189</v>
      </c>
      <c r="Z21" s="69">
        <v>0.7801794669590959</v>
      </c>
      <c r="AA21" s="69">
        <v>0.87242946033751712</v>
      </c>
      <c r="AB21" s="69">
        <v>1.2190967007047311</v>
      </c>
      <c r="AC21" s="69"/>
      <c r="AD21" s="69">
        <f t="shared" si="32"/>
        <v>0.43891723374563518</v>
      </c>
      <c r="AE21" s="69">
        <f>'RD T1'!E107</f>
        <v>0.66996082213098451</v>
      </c>
      <c r="AF21" s="69">
        <f t="shared" si="33"/>
        <v>1.1088780558766196</v>
      </c>
      <c r="AH21" t="str">
        <f t="shared" si="34"/>
        <v>51 Skilled agricultural and related trades</v>
      </c>
      <c r="AI21" s="69">
        <v>0.32773967443244467</v>
      </c>
      <c r="AJ21" s="69">
        <v>0.41024766357882209</v>
      </c>
      <c r="AK21" s="69">
        <v>0.36240952999333087</v>
      </c>
      <c r="AL21" s="69">
        <v>0.43336024354468666</v>
      </c>
      <c r="AM21" s="69">
        <v>0.58819638434218124</v>
      </c>
      <c r="AN21" s="69"/>
      <c r="AO21" s="69">
        <f t="shared" si="35"/>
        <v>0.22578685434885037</v>
      </c>
      <c r="AP21" s="69">
        <f>'RD T1'!E136</f>
        <v>0.33682595270721216</v>
      </c>
      <c r="AQ21" s="69">
        <f t="shared" si="36"/>
        <v>0.56261280705606254</v>
      </c>
      <c r="AS21" t="str">
        <f t="shared" si="37"/>
        <v>51 Skilled agricultural and related trades</v>
      </c>
      <c r="AT21" s="69">
        <v>0.45764615282235105</v>
      </c>
      <c r="AU21" s="69">
        <v>0.54562051653949994</v>
      </c>
      <c r="AV21" s="69">
        <v>0.50344552639363294</v>
      </c>
      <c r="AW21" s="69">
        <v>0.59321792776423665</v>
      </c>
      <c r="AX21" s="69">
        <v>0.85083502327478044</v>
      </c>
      <c r="AY21" s="69"/>
      <c r="AZ21" s="69">
        <f t="shared" si="38"/>
        <v>0.34738949688114751</v>
      </c>
      <c r="BA21" s="69">
        <f>'RD T1'!E165</f>
        <v>0.43088024168025685</v>
      </c>
      <c r="BB21" s="69">
        <f t="shared" si="39"/>
        <v>0.77826973856140436</v>
      </c>
      <c r="BD21" t="str">
        <f t="shared" si="40"/>
        <v>51 Skilled agricultural and related trades</v>
      </c>
      <c r="BE21" s="69">
        <v>0.89516896238565868</v>
      </c>
      <c r="BF21" s="69">
        <v>1.046021353281088</v>
      </c>
      <c r="BG21" s="69">
        <v>0.63246225303117454</v>
      </c>
      <c r="BH21" s="69">
        <v>0.68236171324589301</v>
      </c>
      <c r="BI21" s="69">
        <v>0.76965885365625353</v>
      </c>
      <c r="BJ21" s="69"/>
      <c r="BK21" s="69">
        <f t="shared" si="41"/>
        <v>0.13719660062507899</v>
      </c>
      <c r="BL21" s="69">
        <f>'RD T1'!E194</f>
        <v>0.36627629129870409</v>
      </c>
      <c r="BM21" s="69">
        <f t="shared" si="42"/>
        <v>0.50347289192378308</v>
      </c>
      <c r="BO21" t="str">
        <f t="shared" si="43"/>
        <v>51 Skilled agricultural and related trades</v>
      </c>
      <c r="BP21" s="69">
        <v>1.4972542614330355</v>
      </c>
      <c r="BQ21" s="69">
        <v>1.7004677510089845</v>
      </c>
      <c r="BR21" s="69">
        <v>1.3176529815845825</v>
      </c>
      <c r="BS21" s="69">
        <v>1.3067485543305679</v>
      </c>
      <c r="BT21" s="69">
        <v>1.3750771552190502</v>
      </c>
      <c r="BU21" s="69"/>
      <c r="BV21" s="69">
        <f t="shared" si="44"/>
        <v>5.7424173634467612E-2</v>
      </c>
      <c r="BW21" s="69">
        <f>'RD T1'!E223</f>
        <v>0.72454846434179843</v>
      </c>
      <c r="BX21" s="69">
        <f t="shared" si="45"/>
        <v>0.78197263797626604</v>
      </c>
      <c r="BZ21" t="str">
        <f t="shared" si="46"/>
        <v>51 Skilled agricultural and related trades</v>
      </c>
      <c r="CA21" s="69">
        <v>1.3728046032617545</v>
      </c>
      <c r="CB21" s="69">
        <v>1.428634456100746</v>
      </c>
      <c r="CC21" s="69">
        <v>1.138433330455628</v>
      </c>
      <c r="CD21" s="69">
        <v>1.1562165698725868</v>
      </c>
      <c r="CE21" s="69">
        <v>1.5746033910333299</v>
      </c>
      <c r="CF21" s="69"/>
      <c r="CG21" s="69">
        <f t="shared" si="47"/>
        <v>0.43617006057770191</v>
      </c>
      <c r="CH21" s="69">
        <f>'RD T1'!E252</f>
        <v>0.60121491893308976</v>
      </c>
      <c r="CI21" s="69">
        <f t="shared" si="48"/>
        <v>1.0373849795107917</v>
      </c>
      <c r="CK21" t="str">
        <f t="shared" si="49"/>
        <v>51 Skilled agricultural and related trades</v>
      </c>
      <c r="CL21" s="69">
        <v>0.73868799217665793</v>
      </c>
      <c r="CM21" s="69">
        <v>0.86831762893151465</v>
      </c>
      <c r="CN21" s="69">
        <v>0.48352646258063253</v>
      </c>
      <c r="CO21" s="69">
        <v>0.55260888640158934</v>
      </c>
      <c r="CP21" s="69">
        <v>0.32217806003443955</v>
      </c>
      <c r="CQ21" s="69"/>
      <c r="CR21" s="69">
        <f t="shared" si="50"/>
        <v>-0.16134840254619298</v>
      </c>
      <c r="CS21" s="69">
        <f>'RD T1'!E281</f>
        <v>0.15074274272644356</v>
      </c>
      <c r="CT21" s="69">
        <f t="shared" si="51"/>
        <v>-1.0605659819749425E-2</v>
      </c>
    </row>
    <row r="22" spans="1:98" x14ac:dyDescent="0.2">
      <c r="A22" s="10" t="str">
        <f>name!D18</f>
        <v>52 Skilled metal, electrical and electronic trades</v>
      </c>
      <c r="B22" s="69">
        <v>2.0687478662055989E-2</v>
      </c>
      <c r="C22" s="69">
        <v>2.1330672803541641E-2</v>
      </c>
      <c r="D22" s="69">
        <v>1.979518065083033E-2</v>
      </c>
      <c r="E22" s="69">
        <v>2.5797000320443478E-2</v>
      </c>
      <c r="F22" s="69">
        <v>3.2842879283083021E-2</v>
      </c>
      <c r="G22" s="11"/>
      <c r="H22" s="69">
        <f t="shared" si="26"/>
        <v>1.3047698632252691E-2</v>
      </c>
      <c r="I22" s="69">
        <f>'RD T1'!E50</f>
        <v>1.2420004376001598E-2</v>
      </c>
      <c r="J22" s="69">
        <f t="shared" si="27"/>
        <v>2.5467703008254287E-2</v>
      </c>
      <c r="L22" t="str">
        <f t="shared" si="28"/>
        <v>52 Skilled metal, electrical and electronic trades</v>
      </c>
      <c r="M22" s="69">
        <v>0.34862602986487407</v>
      </c>
      <c r="N22" s="69">
        <v>0.41352535553806041</v>
      </c>
      <c r="O22" s="69">
        <v>0.37665007030074038</v>
      </c>
      <c r="P22" s="69">
        <v>0.60183485383447555</v>
      </c>
      <c r="Q22" s="69">
        <v>0.85113371526378812</v>
      </c>
      <c r="R22" s="11"/>
      <c r="S22" s="69">
        <f t="shared" si="29"/>
        <v>0.47448364496304773</v>
      </c>
      <c r="T22" s="69">
        <f>'RD T1'!E79</f>
        <v>0.33294922443471386</v>
      </c>
      <c r="U22" s="69">
        <f t="shared" si="30"/>
        <v>0.8074328693977616</v>
      </c>
      <c r="W22" t="str">
        <f t="shared" si="31"/>
        <v>52 Skilled metal, electrical and electronic trades</v>
      </c>
      <c r="X22" s="69">
        <v>1.2551458823328754</v>
      </c>
      <c r="Y22" s="69">
        <v>1.330582386114662</v>
      </c>
      <c r="Z22" s="69">
        <v>1.2403197872603677</v>
      </c>
      <c r="AA22" s="69">
        <v>1.5468250501777527</v>
      </c>
      <c r="AB22" s="69">
        <v>1.9518101633729741</v>
      </c>
      <c r="AC22" s="69"/>
      <c r="AD22" s="69">
        <f t="shared" si="32"/>
        <v>0.71149037611260635</v>
      </c>
      <c r="AE22" s="69">
        <f>'RD T1'!E108</f>
        <v>0.81670721078874431</v>
      </c>
      <c r="AF22" s="69">
        <f t="shared" si="33"/>
        <v>1.5281975869013507</v>
      </c>
      <c r="AH22" t="str">
        <f t="shared" si="34"/>
        <v>52 Skilled metal, electrical and electronic trades</v>
      </c>
      <c r="AI22" s="69">
        <v>0.44041417327115279</v>
      </c>
      <c r="AJ22" s="69">
        <v>0.46090822381564028</v>
      </c>
      <c r="AK22" s="69">
        <v>0.45022657571590435</v>
      </c>
      <c r="AL22" s="69">
        <v>0.48638627601743145</v>
      </c>
      <c r="AM22" s="69">
        <v>0.65108150509230245</v>
      </c>
      <c r="AN22" s="69"/>
      <c r="AO22" s="69">
        <f t="shared" si="35"/>
        <v>0.20085492937639809</v>
      </c>
      <c r="AP22" s="69">
        <f>'RD T1'!E137</f>
        <v>0.2423928944683566</v>
      </c>
      <c r="AQ22" s="69">
        <f t="shared" si="36"/>
        <v>0.4432478238447547</v>
      </c>
      <c r="AS22" t="str">
        <f t="shared" si="37"/>
        <v>52 Skilled metal, electrical and electronic trades</v>
      </c>
      <c r="AT22" s="69">
        <v>1.7967076418835857</v>
      </c>
      <c r="AU22" s="69">
        <v>1.8087117939165478</v>
      </c>
      <c r="AV22" s="69">
        <v>1.7934487889576574</v>
      </c>
      <c r="AW22" s="69">
        <v>1.9783180615066425</v>
      </c>
      <c r="AX22" s="69">
        <v>2.4407012864101953</v>
      </c>
      <c r="AY22" s="69"/>
      <c r="AZ22" s="69">
        <f t="shared" si="38"/>
        <v>0.64725249745253799</v>
      </c>
      <c r="BA22" s="69">
        <f>'RD T1'!E166</f>
        <v>0.94703324315258619</v>
      </c>
      <c r="BB22" s="69">
        <f t="shared" si="39"/>
        <v>1.5942857406051241</v>
      </c>
      <c r="BD22" t="str">
        <f t="shared" si="40"/>
        <v>52 Skilled metal, electrical and electronic trades</v>
      </c>
      <c r="BE22" s="69">
        <v>10.157027706009874</v>
      </c>
      <c r="BF22" s="69">
        <v>10.637729598118769</v>
      </c>
      <c r="BG22" s="69">
        <v>8.8494146206065185</v>
      </c>
      <c r="BH22" s="69">
        <v>9.6659421975327735</v>
      </c>
      <c r="BI22" s="69">
        <v>9.736707958423775</v>
      </c>
      <c r="BJ22" s="69"/>
      <c r="BK22" s="69">
        <f t="shared" si="41"/>
        <v>0.8872933378172565</v>
      </c>
      <c r="BL22" s="69">
        <f>'RD T1'!E195</f>
        <v>3.3043541681354096</v>
      </c>
      <c r="BM22" s="69">
        <f t="shared" si="42"/>
        <v>4.1916475059526661</v>
      </c>
      <c r="BO22" t="str">
        <f t="shared" si="43"/>
        <v>52 Skilled metal, electrical and electronic trades</v>
      </c>
      <c r="BP22" s="69">
        <v>6.7617168293440173</v>
      </c>
      <c r="BQ22" s="69">
        <v>6.313642553699264</v>
      </c>
      <c r="BR22" s="69">
        <v>6.3803733740082622</v>
      </c>
      <c r="BS22" s="69">
        <v>5.6941651692893602</v>
      </c>
      <c r="BT22" s="69">
        <v>5.1307360352868505</v>
      </c>
      <c r="BU22" s="69"/>
      <c r="BV22" s="69">
        <f t="shared" si="44"/>
        <v>-1.2496373387214117</v>
      </c>
      <c r="BW22" s="69">
        <f>'RD T1'!E224</f>
        <v>2.1012822113465326</v>
      </c>
      <c r="BX22" s="69">
        <f t="shared" si="45"/>
        <v>0.8516448726251209</v>
      </c>
      <c r="BZ22" t="str">
        <f t="shared" si="46"/>
        <v>52 Skilled metal, electrical and electronic trades</v>
      </c>
      <c r="CA22" s="69">
        <v>3.7631485638589073</v>
      </c>
      <c r="CB22" s="69">
        <v>3.4375406904780768</v>
      </c>
      <c r="CC22" s="69">
        <v>2.8655429544424025</v>
      </c>
      <c r="CD22" s="69">
        <v>2.7787352254682758</v>
      </c>
      <c r="CE22" s="69">
        <v>1.6830649415136418</v>
      </c>
      <c r="CF22" s="69"/>
      <c r="CG22" s="69">
        <f t="shared" si="47"/>
        <v>-1.1824780129287606</v>
      </c>
      <c r="CH22" s="69">
        <f>'RD T1'!E253</f>
        <v>0.92616631322692433</v>
      </c>
      <c r="CI22" s="69">
        <f t="shared" si="48"/>
        <v>-0.25631169970183632</v>
      </c>
      <c r="CK22" t="str">
        <f t="shared" si="49"/>
        <v>52 Skilled metal, electrical and electronic trades</v>
      </c>
      <c r="CL22" s="69">
        <v>1.1607474488317966</v>
      </c>
      <c r="CM22" s="69">
        <v>1.3003062371752763</v>
      </c>
      <c r="CN22" s="69">
        <v>0.85793979118524388</v>
      </c>
      <c r="CO22" s="69">
        <v>0.85759706115290946</v>
      </c>
      <c r="CP22" s="69">
        <v>0.70067868092967156</v>
      </c>
      <c r="CQ22" s="69"/>
      <c r="CR22" s="69">
        <f t="shared" si="50"/>
        <v>-0.15726111025557232</v>
      </c>
      <c r="CS22" s="69">
        <f>'RD T1'!E282</f>
        <v>0.27194895253162821</v>
      </c>
      <c r="CT22" s="69">
        <f t="shared" si="51"/>
        <v>0.11468784227605588</v>
      </c>
    </row>
    <row r="23" spans="1:98" x14ac:dyDescent="0.2">
      <c r="A23" s="10" t="str">
        <f>name!D19</f>
        <v>53 Skilled construction and building trades</v>
      </c>
      <c r="B23" s="69">
        <v>1.486930602600405E-2</v>
      </c>
      <c r="C23" s="69">
        <v>9.5951100656070116E-3</v>
      </c>
      <c r="D23" s="69">
        <v>6.9092881030234001E-3</v>
      </c>
      <c r="E23" s="69">
        <v>1.3612929924307907E-2</v>
      </c>
      <c r="F23" s="69">
        <v>1.438522139104827E-2</v>
      </c>
      <c r="G23" s="11"/>
      <c r="H23" s="69">
        <f t="shared" si="26"/>
        <v>7.4759332880248702E-3</v>
      </c>
      <c r="I23" s="69">
        <f>'RD T1'!E51</f>
        <v>6.1851046566432939E-3</v>
      </c>
      <c r="J23" s="69">
        <f t="shared" si="27"/>
        <v>1.3661037944668164E-2</v>
      </c>
      <c r="L23" t="str">
        <f t="shared" si="28"/>
        <v>53 Skilled construction and building trades</v>
      </c>
      <c r="M23" s="69">
        <v>0.18049245529952726</v>
      </c>
      <c r="N23" s="69">
        <v>0.1837960056176646</v>
      </c>
      <c r="O23" s="69">
        <v>0.18308075365518639</v>
      </c>
      <c r="P23" s="69">
        <v>0.26388194531178211</v>
      </c>
      <c r="Q23" s="69">
        <v>0.30809944514745524</v>
      </c>
      <c r="R23" s="11"/>
      <c r="S23" s="69">
        <f t="shared" si="29"/>
        <v>0.12501869149226885</v>
      </c>
      <c r="T23" s="69">
        <f>'RD T1'!E80</f>
        <v>0.13509501719042416</v>
      </c>
      <c r="U23" s="69">
        <f t="shared" si="30"/>
        <v>0.26011370868269301</v>
      </c>
      <c r="W23" t="str">
        <f t="shared" si="31"/>
        <v>53 Skilled construction and building trades</v>
      </c>
      <c r="X23" s="69">
        <v>0.75507491677690752</v>
      </c>
      <c r="Y23" s="69">
        <v>0.65836401355408358</v>
      </c>
      <c r="Z23" s="69">
        <v>0.69214534283568729</v>
      </c>
      <c r="AA23" s="69">
        <v>0.9193171599092389</v>
      </c>
      <c r="AB23" s="69">
        <v>1.070355931871702</v>
      </c>
      <c r="AC23" s="69"/>
      <c r="AD23" s="69">
        <f t="shared" si="32"/>
        <v>0.37821058903601468</v>
      </c>
      <c r="AE23" s="69">
        <f>'RD T1'!E109</f>
        <v>0.48920191127792495</v>
      </c>
      <c r="AF23" s="69">
        <f t="shared" si="33"/>
        <v>0.86741250031393968</v>
      </c>
      <c r="AH23" t="str">
        <f t="shared" si="34"/>
        <v>53 Skilled construction and building trades</v>
      </c>
      <c r="AI23" s="69">
        <v>0.4182433328194689</v>
      </c>
      <c r="AJ23" s="69">
        <v>0.42905077902161776</v>
      </c>
      <c r="AK23" s="69">
        <v>0.48657658937259102</v>
      </c>
      <c r="AL23" s="69">
        <v>0.62322690002829495</v>
      </c>
      <c r="AM23" s="69">
        <v>0.73499509065302526</v>
      </c>
      <c r="AN23" s="69"/>
      <c r="AO23" s="69">
        <f t="shared" si="35"/>
        <v>0.24841850128043425</v>
      </c>
      <c r="AP23" s="69">
        <f>'RD T1'!E138</f>
        <v>0.35900156666974037</v>
      </c>
      <c r="AQ23" s="69">
        <f t="shared" si="36"/>
        <v>0.60742006795017467</v>
      </c>
      <c r="AS23" t="str">
        <f t="shared" si="37"/>
        <v>53 Skilled construction and building trades</v>
      </c>
      <c r="AT23" s="69">
        <v>0.64841222916608288</v>
      </c>
      <c r="AU23" s="69">
        <v>0.5739600306941931</v>
      </c>
      <c r="AV23" s="69">
        <v>0.6776211291379014</v>
      </c>
      <c r="AW23" s="69">
        <v>0.91469238455349178</v>
      </c>
      <c r="AX23" s="69">
        <v>1.0239179207156885</v>
      </c>
      <c r="AY23" s="69"/>
      <c r="AZ23" s="69">
        <f t="shared" si="38"/>
        <v>0.34629679157778714</v>
      </c>
      <c r="BA23" s="69">
        <f>'RD T1'!E167</f>
        <v>0.50547740177039835</v>
      </c>
      <c r="BB23" s="69">
        <f t="shared" si="39"/>
        <v>0.85177419334818549</v>
      </c>
      <c r="BD23" t="str">
        <f t="shared" si="40"/>
        <v>53 Skilled construction and building trades</v>
      </c>
      <c r="BE23" s="69">
        <v>6.9954030047613811</v>
      </c>
      <c r="BF23" s="69">
        <v>6.4311126890252828</v>
      </c>
      <c r="BG23" s="69">
        <v>6.0266127175084572</v>
      </c>
      <c r="BH23" s="69">
        <v>6.7678716439260302</v>
      </c>
      <c r="BI23" s="69">
        <v>5.9797644385344118</v>
      </c>
      <c r="BJ23" s="69"/>
      <c r="BK23" s="69">
        <f t="shared" si="41"/>
        <v>-4.6848278974045421E-2</v>
      </c>
      <c r="BL23" s="69">
        <f>'RD T1'!E196</f>
        <v>2.3839131867059233</v>
      </c>
      <c r="BM23" s="69">
        <f t="shared" si="42"/>
        <v>2.3370649077318779</v>
      </c>
      <c r="BO23" t="str">
        <f t="shared" si="43"/>
        <v>53 Skilled construction and building trades</v>
      </c>
      <c r="BP23" s="69">
        <v>6.6718999461402078</v>
      </c>
      <c r="BQ23" s="69">
        <v>6.1768087477173665</v>
      </c>
      <c r="BR23" s="69">
        <v>7.0382029103140704</v>
      </c>
      <c r="BS23" s="69">
        <v>7.2642769409079895</v>
      </c>
      <c r="BT23" s="69">
        <v>7.1956384741648876</v>
      </c>
      <c r="BU23" s="69"/>
      <c r="BV23" s="69">
        <f t="shared" si="44"/>
        <v>0.15743556385081714</v>
      </c>
      <c r="BW23" s="69">
        <f>'RD T1'!E225</f>
        <v>3.2553141338564289</v>
      </c>
      <c r="BX23" s="69">
        <f t="shared" si="45"/>
        <v>3.412749697707246</v>
      </c>
      <c r="BZ23" t="str">
        <f t="shared" si="46"/>
        <v>53 Skilled construction and building trades</v>
      </c>
      <c r="CA23" s="69">
        <v>3.89870681640617</v>
      </c>
      <c r="CB23" s="69">
        <v>3.3004628914237695</v>
      </c>
      <c r="CC23" s="69">
        <v>3.2868887187171794</v>
      </c>
      <c r="CD23" s="69">
        <v>3.4635676930824442</v>
      </c>
      <c r="CE23" s="69">
        <v>3.1390973308185726</v>
      </c>
      <c r="CF23" s="69"/>
      <c r="CG23" s="69">
        <f t="shared" si="47"/>
        <v>-0.1477913878986068</v>
      </c>
      <c r="CH23" s="69">
        <f>'RD T1'!E254</f>
        <v>1.3722960184507476</v>
      </c>
      <c r="CI23" s="69">
        <f t="shared" si="48"/>
        <v>1.2245046305521408</v>
      </c>
      <c r="CK23" t="str">
        <f t="shared" si="49"/>
        <v>53 Skilled construction and building trades</v>
      </c>
      <c r="CL23" s="69">
        <v>1.8294423131453137</v>
      </c>
      <c r="CM23" s="69">
        <v>1.6437060847033034</v>
      </c>
      <c r="CN23" s="69">
        <v>1.2389379207071065</v>
      </c>
      <c r="CO23" s="69">
        <v>0.95584237460321919</v>
      </c>
      <c r="CP23" s="69">
        <v>0.20951630536498195</v>
      </c>
      <c r="CQ23" s="69"/>
      <c r="CR23" s="69">
        <f t="shared" si="50"/>
        <v>-1.0294216153421245</v>
      </c>
      <c r="CS23" s="69">
        <f>'RD T1'!E283</f>
        <v>0.18320022896881569</v>
      </c>
      <c r="CT23" s="69">
        <f t="shared" si="51"/>
        <v>-0.84622138637330879</v>
      </c>
    </row>
    <row r="24" spans="1:98" x14ac:dyDescent="0.2">
      <c r="A24" s="10" t="str">
        <f>name!D20</f>
        <v>54 Textiles, printing and other skilled trades</v>
      </c>
      <c r="B24" s="69">
        <v>4.1394112620030586E-2</v>
      </c>
      <c r="C24" s="69">
        <v>4.3188138901643074E-2</v>
      </c>
      <c r="D24" s="69">
        <v>4.2939909074289732E-2</v>
      </c>
      <c r="E24" s="69">
        <v>6.1316273180073898E-2</v>
      </c>
      <c r="F24" s="69">
        <v>8.8394483035596355E-2</v>
      </c>
      <c r="G24" s="11"/>
      <c r="H24" s="69">
        <f t="shared" si="26"/>
        <v>4.5454573961306623E-2</v>
      </c>
      <c r="I24" s="69">
        <f>'RD T1'!E52</f>
        <v>3.6322121032665119E-2</v>
      </c>
      <c r="J24" s="69">
        <f t="shared" si="27"/>
        <v>8.1776694993971749E-2</v>
      </c>
      <c r="L24" t="str">
        <f t="shared" si="28"/>
        <v>54 Textiles, printing and other skilled trades</v>
      </c>
      <c r="M24" s="69">
        <v>0.36072364717301258</v>
      </c>
      <c r="N24" s="69">
        <v>0.4317452042535676</v>
      </c>
      <c r="O24" s="69">
        <v>0.43112462981117972</v>
      </c>
      <c r="P24" s="69">
        <v>0.59125557218144453</v>
      </c>
      <c r="Q24" s="69">
        <v>0.88101592630752368</v>
      </c>
      <c r="R24" s="11"/>
      <c r="S24" s="69">
        <f t="shared" si="29"/>
        <v>0.44989129649634396</v>
      </c>
      <c r="T24" s="69">
        <f>'RD T1'!E81</f>
        <v>0.39043577757148051</v>
      </c>
      <c r="U24" s="69">
        <f t="shared" si="30"/>
        <v>0.84032707406782448</v>
      </c>
      <c r="W24" t="str">
        <f t="shared" si="31"/>
        <v>54 Textiles, printing and other skilled trades</v>
      </c>
      <c r="X24" s="69">
        <v>1.1514761640261717</v>
      </c>
      <c r="Y24" s="69">
        <v>1.144906463971366</v>
      </c>
      <c r="Z24" s="69">
        <v>1.2458199973127195</v>
      </c>
      <c r="AA24" s="69">
        <v>1.4800143198934266</v>
      </c>
      <c r="AB24" s="69">
        <v>2.0046930600016011</v>
      </c>
      <c r="AC24" s="69"/>
      <c r="AD24" s="69">
        <f t="shared" si="32"/>
        <v>0.75887306268888155</v>
      </c>
      <c r="AE24" s="69">
        <f>'RD T1'!E110</f>
        <v>0.92742266643589688</v>
      </c>
      <c r="AF24" s="69">
        <f t="shared" si="33"/>
        <v>1.6862957291247784</v>
      </c>
      <c r="AH24" t="str">
        <f t="shared" si="34"/>
        <v>54 Textiles, printing and other skilled trades</v>
      </c>
      <c r="AI24" s="69">
        <v>0.38794220646809457</v>
      </c>
      <c r="AJ24" s="69">
        <v>0.38371063046612702</v>
      </c>
      <c r="AK24" s="69">
        <v>0.46889955684785051</v>
      </c>
      <c r="AL24" s="69">
        <v>0.4789663925931999</v>
      </c>
      <c r="AM24" s="69">
        <v>0.6250435372145835</v>
      </c>
      <c r="AN24" s="69"/>
      <c r="AO24" s="69">
        <f t="shared" si="35"/>
        <v>0.15614398036673299</v>
      </c>
      <c r="AP24" s="69">
        <f>'RD T1'!E139</f>
        <v>0.30077950504910511</v>
      </c>
      <c r="AQ24" s="69">
        <f t="shared" si="36"/>
        <v>0.4569234854158381</v>
      </c>
      <c r="AS24" t="str">
        <f t="shared" si="37"/>
        <v>54 Textiles, printing and other skilled trades</v>
      </c>
      <c r="AT24" s="69">
        <v>0.4936144012257655</v>
      </c>
      <c r="AU24" s="69">
        <v>0.49228390713753917</v>
      </c>
      <c r="AV24" s="69">
        <v>0.54355767337217409</v>
      </c>
      <c r="AW24" s="69">
        <v>0.59954303063891068</v>
      </c>
      <c r="AX24" s="69">
        <v>0.75649780122808086</v>
      </c>
      <c r="AY24" s="69"/>
      <c r="AZ24" s="69">
        <f t="shared" si="38"/>
        <v>0.21294012785590677</v>
      </c>
      <c r="BA24" s="69">
        <f>'RD T1'!E168</f>
        <v>0.35186478927699577</v>
      </c>
      <c r="BB24" s="69">
        <f t="shared" si="39"/>
        <v>0.5648049171329026</v>
      </c>
      <c r="BD24" t="str">
        <f t="shared" si="40"/>
        <v>54 Textiles, printing and other skilled trades</v>
      </c>
      <c r="BE24" s="69">
        <v>3.5322716578170361</v>
      </c>
      <c r="BF24" s="69">
        <v>3.3184207470772291</v>
      </c>
      <c r="BG24" s="69">
        <v>3.1213460201649537</v>
      </c>
      <c r="BH24" s="69">
        <v>3.6082806575801403</v>
      </c>
      <c r="BI24" s="69">
        <v>3.9997206213595149</v>
      </c>
      <c r="BJ24" s="69"/>
      <c r="BK24" s="69">
        <f t="shared" si="41"/>
        <v>0.87837460119456123</v>
      </c>
      <c r="BL24" s="69">
        <f>'RD T1'!E197</f>
        <v>1.5793101250343902</v>
      </c>
      <c r="BM24" s="69">
        <f t="shared" si="42"/>
        <v>2.4576847262289512</v>
      </c>
      <c r="BO24" t="str">
        <f t="shared" si="43"/>
        <v>54 Textiles, printing and other skilled trades</v>
      </c>
      <c r="BP24" s="69">
        <v>3.8714853518236727</v>
      </c>
      <c r="BQ24" s="69">
        <v>3.2235506581992044</v>
      </c>
      <c r="BR24" s="69">
        <v>3.3324588381075384</v>
      </c>
      <c r="BS24" s="69">
        <v>3.0368809226752798</v>
      </c>
      <c r="BT24" s="69">
        <v>2.6941838419747315</v>
      </c>
      <c r="BU24" s="69"/>
      <c r="BV24" s="69">
        <f t="shared" si="44"/>
        <v>-0.63827499613280692</v>
      </c>
      <c r="BW24" s="69">
        <f>'RD T1'!E226</f>
        <v>1.1958192074650524</v>
      </c>
      <c r="BX24" s="69">
        <f t="shared" si="45"/>
        <v>0.55754421133224552</v>
      </c>
      <c r="BZ24" t="str">
        <f t="shared" si="46"/>
        <v>54 Textiles, printing and other skilled trades</v>
      </c>
      <c r="CA24" s="69">
        <v>3.424805341643002</v>
      </c>
      <c r="CB24" s="69">
        <v>2.9703496208037135</v>
      </c>
      <c r="CC24" s="69">
        <v>2.7844637144766025</v>
      </c>
      <c r="CD24" s="69">
        <v>2.658024784011066</v>
      </c>
      <c r="CE24" s="69">
        <v>2.210402961560483</v>
      </c>
      <c r="CF24" s="69"/>
      <c r="CG24" s="69">
        <f t="shared" si="47"/>
        <v>-0.57406075291611947</v>
      </c>
      <c r="CH24" s="69">
        <f>'RD T1'!E255</f>
        <v>0.95379152420364299</v>
      </c>
      <c r="CI24" s="69">
        <f t="shared" si="48"/>
        <v>0.37973077128752353</v>
      </c>
      <c r="CK24" t="str">
        <f t="shared" si="49"/>
        <v>54 Textiles, printing and other skilled trades</v>
      </c>
      <c r="CL24" s="69">
        <v>1.3317585434052761</v>
      </c>
      <c r="CM24" s="69">
        <v>1.1670313128994514</v>
      </c>
      <c r="CN24" s="69">
        <v>0.91662106098391249</v>
      </c>
      <c r="CO24" s="69">
        <v>0.64727349435842785</v>
      </c>
      <c r="CP24" s="69">
        <v>0.48382627954568391</v>
      </c>
      <c r="CQ24" s="69"/>
      <c r="CR24" s="69">
        <f t="shared" si="50"/>
        <v>-0.43279478143822858</v>
      </c>
      <c r="CS24" s="69">
        <f>'RD T1'!E284</f>
        <v>0.17108137085883207</v>
      </c>
      <c r="CT24" s="69">
        <f t="shared" si="51"/>
        <v>-0.26171341057939651</v>
      </c>
    </row>
    <row r="25" spans="1:98" x14ac:dyDescent="0.2">
      <c r="A25" s="10" t="str">
        <f>name!D21</f>
        <v>61 Caring personal service occupations</v>
      </c>
      <c r="B25" s="69">
        <v>2.5125419232336941E-2</v>
      </c>
      <c r="C25" s="69">
        <v>3.232228921789821E-2</v>
      </c>
      <c r="D25" s="69">
        <v>3.0023355848657892E-2</v>
      </c>
      <c r="E25" s="69">
        <v>4.53532296471219E-2</v>
      </c>
      <c r="F25" s="69">
        <v>6.6470361561520752E-2</v>
      </c>
      <c r="G25" s="11"/>
      <c r="H25" s="69">
        <f t="shared" si="26"/>
        <v>3.6447005712862857E-2</v>
      </c>
      <c r="I25" s="69">
        <f>'RD T1'!E53</f>
        <v>2.8861056849388826E-2</v>
      </c>
      <c r="J25" s="69">
        <f t="shared" si="27"/>
        <v>6.530806256225169E-2</v>
      </c>
      <c r="L25" t="str">
        <f t="shared" si="28"/>
        <v>61 Caring personal service occupations</v>
      </c>
      <c r="M25" s="69">
        <v>1.2465448467444717</v>
      </c>
      <c r="N25" s="69">
        <v>1.9538941639103113</v>
      </c>
      <c r="O25" s="69">
        <v>1.7842615813068883</v>
      </c>
      <c r="P25" s="69">
        <v>2.6024885990483044</v>
      </c>
      <c r="Q25" s="69">
        <v>3.846333298355431</v>
      </c>
      <c r="R25" s="11"/>
      <c r="S25" s="69">
        <f t="shared" si="29"/>
        <v>2.0620717170485428</v>
      </c>
      <c r="T25" s="69">
        <f>'RD T1'!E82</f>
        <v>1.7311146980936289</v>
      </c>
      <c r="U25" s="69">
        <f t="shared" si="30"/>
        <v>3.7931864151421717</v>
      </c>
      <c r="W25" t="str">
        <f t="shared" si="31"/>
        <v>61 Caring personal service occupations</v>
      </c>
      <c r="X25" s="69">
        <v>4.2238755263375616</v>
      </c>
      <c r="Y25" s="69">
        <v>5.4232875559215623</v>
      </c>
      <c r="Z25" s="69">
        <v>6.0778221203925318</v>
      </c>
      <c r="AA25" s="69">
        <v>6.8578749297391957</v>
      </c>
      <c r="AB25" s="69">
        <v>8.964996519505295</v>
      </c>
      <c r="AC25" s="69"/>
      <c r="AD25" s="69">
        <f t="shared" si="32"/>
        <v>2.8871743991127632</v>
      </c>
      <c r="AE25" s="69">
        <f>'RD T1'!E111</f>
        <v>4.8395953997624304</v>
      </c>
      <c r="AF25" s="69">
        <f t="shared" si="33"/>
        <v>7.7267697988751936</v>
      </c>
      <c r="AH25" t="str">
        <f t="shared" si="34"/>
        <v>61 Caring personal service occupations</v>
      </c>
      <c r="AI25" s="69">
        <v>3.8126795176921506</v>
      </c>
      <c r="AJ25" s="69">
        <v>4.501007685757294</v>
      </c>
      <c r="AK25" s="69">
        <v>5.1146095304078951</v>
      </c>
      <c r="AL25" s="69">
        <v>5.1058209756370081</v>
      </c>
      <c r="AM25" s="69">
        <v>5.8662929488323705</v>
      </c>
      <c r="AN25" s="69"/>
      <c r="AO25" s="69">
        <f t="shared" si="35"/>
        <v>0.75168341842447539</v>
      </c>
      <c r="AP25" s="69">
        <f>'RD T1'!E140</f>
        <v>3.1428691307266901</v>
      </c>
      <c r="AQ25" s="69">
        <f t="shared" si="36"/>
        <v>3.8945525491511654</v>
      </c>
      <c r="AS25" t="str">
        <f t="shared" si="37"/>
        <v>61 Caring personal service occupations</v>
      </c>
      <c r="AT25" s="69">
        <v>1.9602620887092348</v>
      </c>
      <c r="AU25" s="69">
        <v>2.4330409872967764</v>
      </c>
      <c r="AV25" s="69">
        <v>2.7562379572201929</v>
      </c>
      <c r="AW25" s="69">
        <v>2.780170014113581</v>
      </c>
      <c r="AX25" s="69">
        <v>3.2946985721427269</v>
      </c>
      <c r="AY25" s="69"/>
      <c r="AZ25" s="69">
        <f t="shared" si="38"/>
        <v>0.53846061492253394</v>
      </c>
      <c r="BA25" s="69">
        <f>'RD T1'!E169</f>
        <v>1.7684236948446943</v>
      </c>
      <c r="BB25" s="69">
        <f t="shared" si="39"/>
        <v>2.306884309767228</v>
      </c>
      <c r="BD25" t="str">
        <f t="shared" si="40"/>
        <v>61 Caring personal service occupations</v>
      </c>
      <c r="BE25" s="69">
        <v>13.601568953061996</v>
      </c>
      <c r="BF25" s="69">
        <v>15.541523828742003</v>
      </c>
      <c r="BG25" s="69">
        <v>15.200387715988906</v>
      </c>
      <c r="BH25" s="69">
        <v>17.37010658391824</v>
      </c>
      <c r="BI25" s="69">
        <v>20.09486181238351</v>
      </c>
      <c r="BJ25" s="69"/>
      <c r="BK25" s="69">
        <f t="shared" si="41"/>
        <v>4.8944740963946032</v>
      </c>
      <c r="BL25" s="69">
        <f>'RD T1'!E198</f>
        <v>10.853609728647953</v>
      </c>
      <c r="BM25" s="69">
        <f t="shared" si="42"/>
        <v>15.748083825042556</v>
      </c>
      <c r="BO25" t="str">
        <f t="shared" si="43"/>
        <v>61 Caring personal service occupations</v>
      </c>
      <c r="BP25" s="69">
        <v>11.649278572640478</v>
      </c>
      <c r="BQ25" s="69">
        <v>13.179467423836922</v>
      </c>
      <c r="BR25" s="69">
        <v>11.292456483557032</v>
      </c>
      <c r="BS25" s="69">
        <v>11.804510191042722</v>
      </c>
      <c r="BT25" s="69">
        <v>10.42403598213836</v>
      </c>
      <c r="BU25" s="69"/>
      <c r="BV25" s="69">
        <f t="shared" si="44"/>
        <v>-0.86842050141867233</v>
      </c>
      <c r="BW25" s="69">
        <f>'RD T1'!E227</f>
        <v>5.6473672475338796</v>
      </c>
      <c r="BX25" s="69">
        <f t="shared" si="45"/>
        <v>4.7789467461152073</v>
      </c>
      <c r="BZ25" t="str">
        <f t="shared" si="46"/>
        <v>61 Caring personal service occupations</v>
      </c>
      <c r="CA25" s="69">
        <v>3.9067374831682442</v>
      </c>
      <c r="CB25" s="69">
        <v>2.9021791396724659</v>
      </c>
      <c r="CC25" s="69">
        <v>2.2660677666513616</v>
      </c>
      <c r="CD25" s="69">
        <v>1.6634931506807547</v>
      </c>
      <c r="CE25" s="69">
        <v>1.3443702746198065</v>
      </c>
      <c r="CF25" s="69"/>
      <c r="CG25" s="69">
        <f t="shared" si="47"/>
        <v>-0.92169749203155504</v>
      </c>
      <c r="CH25" s="69">
        <f>'RD T1'!E256</f>
        <v>0.53554846924773603</v>
      </c>
      <c r="CI25" s="69">
        <f t="shared" si="48"/>
        <v>-0.38614902278381902</v>
      </c>
      <c r="CK25" t="str">
        <f t="shared" si="49"/>
        <v>61 Caring personal service occupations</v>
      </c>
      <c r="CL25" s="69">
        <v>0.57560795790073938</v>
      </c>
      <c r="CM25" s="69">
        <v>0.59021536092633498</v>
      </c>
      <c r="CN25" s="69">
        <v>0.40004911671131604</v>
      </c>
      <c r="CO25" s="69">
        <v>0.42121806406805673</v>
      </c>
      <c r="CP25" s="69">
        <v>0.36308314710619993</v>
      </c>
      <c r="CQ25" s="69"/>
      <c r="CR25" s="69">
        <f t="shared" si="50"/>
        <v>-3.6965969605116111E-2</v>
      </c>
      <c r="CS25" s="69">
        <f>'RD T1'!E285</f>
        <v>0.10486147943766463</v>
      </c>
      <c r="CT25" s="69">
        <f t="shared" si="51"/>
        <v>6.7895509832548523E-2</v>
      </c>
    </row>
    <row r="26" spans="1:98" x14ac:dyDescent="0.2">
      <c r="A26" s="10" t="str">
        <f>name!D22</f>
        <v>62 Leisure, travel and related personal service occupations</v>
      </c>
      <c r="B26" s="69">
        <v>1.4302437406566998E-2</v>
      </c>
      <c r="C26" s="69">
        <v>1.7051822733502295E-2</v>
      </c>
      <c r="D26" s="69">
        <v>1.5565590564779911E-2</v>
      </c>
      <c r="E26" s="69">
        <v>2.2623989720865233E-2</v>
      </c>
      <c r="F26" s="69">
        <v>3.5079276943564407E-2</v>
      </c>
      <c r="G26" s="11"/>
      <c r="H26" s="69">
        <f t="shared" si="26"/>
        <v>1.9513686378784496E-2</v>
      </c>
      <c r="I26" s="69">
        <f>'RD T1'!E54</f>
        <v>1.4197534573212583E-2</v>
      </c>
      <c r="J26" s="69">
        <f t="shared" si="27"/>
        <v>3.3711220951997078E-2</v>
      </c>
      <c r="L26" t="str">
        <f t="shared" si="28"/>
        <v>62 Leisure, travel and related personal service occupations</v>
      </c>
      <c r="M26" s="69">
        <v>0.27432579156341685</v>
      </c>
      <c r="N26" s="69">
        <v>0.37691147418108395</v>
      </c>
      <c r="O26" s="69">
        <v>0.34170260923987406</v>
      </c>
      <c r="P26" s="69">
        <v>0.47353122098084449</v>
      </c>
      <c r="Q26" s="69">
        <v>0.62924573918971316</v>
      </c>
      <c r="R26" s="11"/>
      <c r="S26" s="69">
        <f t="shared" si="29"/>
        <v>0.2875431299498391</v>
      </c>
      <c r="T26" s="69">
        <f>'RD T1'!E83</f>
        <v>0.27097689219497612</v>
      </c>
      <c r="U26" s="69">
        <f t="shared" si="30"/>
        <v>0.55852002214481522</v>
      </c>
      <c r="W26" t="str">
        <f t="shared" si="31"/>
        <v>62 Leisure, travel and related personal service occupations</v>
      </c>
      <c r="X26" s="69">
        <v>1.3448803971820498</v>
      </c>
      <c r="Y26" s="69">
        <v>1.8021043022603016</v>
      </c>
      <c r="Z26" s="69">
        <v>2.0901811249006541</v>
      </c>
      <c r="AA26" s="69">
        <v>2.5488375548074829</v>
      </c>
      <c r="AB26" s="69">
        <v>3.6349333959083783</v>
      </c>
      <c r="AC26" s="69"/>
      <c r="AD26" s="69">
        <f t="shared" si="32"/>
        <v>1.5447522710077242</v>
      </c>
      <c r="AE26" s="69">
        <f>'RD T1'!E112</f>
        <v>1.7366354832357593</v>
      </c>
      <c r="AF26" s="69">
        <f t="shared" si="33"/>
        <v>3.2813877542434833</v>
      </c>
      <c r="AH26" t="str">
        <f t="shared" si="34"/>
        <v>62 Leisure, travel and related personal service occupations</v>
      </c>
      <c r="AI26" s="69">
        <v>0.71897584093777001</v>
      </c>
      <c r="AJ26" s="69">
        <v>0.96795818173864789</v>
      </c>
      <c r="AK26" s="69">
        <v>1.1271101259893772</v>
      </c>
      <c r="AL26" s="69">
        <v>1.1993697254987803</v>
      </c>
      <c r="AM26" s="69">
        <v>1.611780197221977</v>
      </c>
      <c r="AN26" s="69"/>
      <c r="AO26" s="69">
        <f t="shared" si="35"/>
        <v>0.48467007123259975</v>
      </c>
      <c r="AP26" s="69">
        <f>'RD T1'!E141</f>
        <v>0.81219957090169181</v>
      </c>
      <c r="AQ26" s="69">
        <f t="shared" si="36"/>
        <v>1.2968696421342916</v>
      </c>
      <c r="AS26" t="str">
        <f t="shared" si="37"/>
        <v>62 Leisure, travel and related personal service occupations</v>
      </c>
      <c r="AT26" s="69">
        <v>0.8262223918418824</v>
      </c>
      <c r="AU26" s="69">
        <v>1.0907585791758214</v>
      </c>
      <c r="AV26" s="69">
        <v>1.467430699784015</v>
      </c>
      <c r="AW26" s="69">
        <v>1.6755716272594821</v>
      </c>
      <c r="AX26" s="69">
        <v>2.3920447644144924</v>
      </c>
      <c r="AY26" s="69"/>
      <c r="AZ26" s="69">
        <f t="shared" si="38"/>
        <v>0.92461406463047746</v>
      </c>
      <c r="BA26" s="69">
        <f>'RD T1'!E170</f>
        <v>1.1687235276429342</v>
      </c>
      <c r="BB26" s="69">
        <f t="shared" si="39"/>
        <v>2.0933375922734117</v>
      </c>
      <c r="BD26" t="str">
        <f t="shared" si="40"/>
        <v>62 Leisure, travel and related personal service occupations</v>
      </c>
      <c r="BE26" s="69">
        <v>3.7531384782554142</v>
      </c>
      <c r="BF26" s="69">
        <v>3.9747678176604833</v>
      </c>
      <c r="BG26" s="69">
        <v>4.1002416853374548</v>
      </c>
      <c r="BH26" s="69">
        <v>4.1685211736905714</v>
      </c>
      <c r="BI26" s="69">
        <v>3.9820571606721931</v>
      </c>
      <c r="BJ26" s="69"/>
      <c r="BK26" s="69">
        <f t="shared" si="41"/>
        <v>-0.11818452466526175</v>
      </c>
      <c r="BL26" s="69">
        <f>'RD T1'!E199</f>
        <v>1.9860960510925423</v>
      </c>
      <c r="BM26" s="69">
        <f t="shared" si="42"/>
        <v>1.8679115264272805</v>
      </c>
      <c r="BO26" t="str">
        <f t="shared" si="43"/>
        <v>62 Leisure, travel and related personal service occupations</v>
      </c>
      <c r="BP26" s="69">
        <v>3.8957319273763287</v>
      </c>
      <c r="BQ26" s="69">
        <v>4.4208528647271903</v>
      </c>
      <c r="BR26" s="69">
        <v>4.2320931100528831</v>
      </c>
      <c r="BS26" s="69">
        <v>3.9172106773959086</v>
      </c>
      <c r="BT26" s="69">
        <v>2.9913359864617903</v>
      </c>
      <c r="BU26" s="69"/>
      <c r="BV26" s="69">
        <f t="shared" si="44"/>
        <v>-1.2407571235910928</v>
      </c>
      <c r="BW26" s="69">
        <f>'RD T1'!E228</f>
        <v>1.702617040264645</v>
      </c>
      <c r="BX26" s="69">
        <f t="shared" si="45"/>
        <v>0.4618599166735522</v>
      </c>
      <c r="BZ26" t="str">
        <f t="shared" si="46"/>
        <v>62 Leisure, travel and related personal service occupations</v>
      </c>
      <c r="CA26" s="69">
        <v>2.5710431936693405</v>
      </c>
      <c r="CB26" s="69">
        <v>3.1300151909282259</v>
      </c>
      <c r="CC26" s="69">
        <v>2.9127834707726672</v>
      </c>
      <c r="CD26" s="69">
        <v>2.8841373876022907</v>
      </c>
      <c r="CE26" s="69">
        <v>2.1761919858594423</v>
      </c>
      <c r="CF26" s="69"/>
      <c r="CG26" s="69">
        <f t="shared" si="47"/>
        <v>-0.7365914849132249</v>
      </c>
      <c r="CH26" s="69">
        <f>'RD T1'!E257</f>
        <v>1.116750667126114</v>
      </c>
      <c r="CI26" s="69">
        <f t="shared" si="48"/>
        <v>0.38015918221288914</v>
      </c>
      <c r="CK26" t="str">
        <f t="shared" si="49"/>
        <v>62 Leisure, travel and related personal service occupations</v>
      </c>
      <c r="CL26" s="69">
        <v>0.99378275190393195</v>
      </c>
      <c r="CM26" s="69">
        <v>1.0622636637481999</v>
      </c>
      <c r="CN26" s="69">
        <v>0.73065855462240858</v>
      </c>
      <c r="CO26" s="69">
        <v>0.61494148295033102</v>
      </c>
      <c r="CP26" s="69">
        <v>0.45538382978882819</v>
      </c>
      <c r="CQ26" s="69"/>
      <c r="CR26" s="69">
        <f t="shared" si="50"/>
        <v>-0.2752747248335804</v>
      </c>
      <c r="CS26" s="69">
        <f>'RD T1'!E286</f>
        <v>0.16840183172466375</v>
      </c>
      <c r="CT26" s="69">
        <f t="shared" si="51"/>
        <v>-0.10687289310891665</v>
      </c>
    </row>
    <row r="27" spans="1:98" x14ac:dyDescent="0.2">
      <c r="A27" s="10" t="str">
        <f>name!D23</f>
        <v>63 Community and civil enforcement occupations</v>
      </c>
      <c r="B27" s="69">
        <v>1.4232770234756228E-3</v>
      </c>
      <c r="C27" s="69">
        <v>1.610841935490091E-3</v>
      </c>
      <c r="D27" s="69">
        <v>1.7071545208627516E-3</v>
      </c>
      <c r="E27" s="69">
        <v>2.3809512664931484E-3</v>
      </c>
      <c r="F27" s="69">
        <v>3.2239026733655762E-3</v>
      </c>
      <c r="G27" s="11"/>
      <c r="H27" s="69">
        <f t="shared" si="26"/>
        <v>1.5167481525028247E-3</v>
      </c>
      <c r="I27" s="69">
        <f>'RD T1'!E55</f>
        <v>1.4783389127983545E-3</v>
      </c>
      <c r="J27" s="69">
        <f t="shared" si="27"/>
        <v>2.995087065301179E-3</v>
      </c>
      <c r="L27" t="str">
        <f t="shared" si="28"/>
        <v>63 Community and civil enforcement occupations</v>
      </c>
      <c r="M27" s="69">
        <v>2.0209525217728105E-2</v>
      </c>
      <c r="N27" s="69">
        <v>2.0088639938286929E-2</v>
      </c>
      <c r="O27" s="69">
        <v>2.6341126991875997E-2</v>
      </c>
      <c r="P27" s="69">
        <v>2.7545175514583773E-2</v>
      </c>
      <c r="Q27" s="69">
        <v>3.7855774221397978E-2</v>
      </c>
      <c r="R27" s="11"/>
      <c r="S27" s="69">
        <f t="shared" si="29"/>
        <v>1.1514647229521981E-2</v>
      </c>
      <c r="T27" s="69">
        <f>'RD T1'!E84</f>
        <v>1.6924003348477414E-2</v>
      </c>
      <c r="U27" s="69">
        <f t="shared" si="30"/>
        <v>2.8438650577999394E-2</v>
      </c>
      <c r="W27" t="str">
        <f t="shared" si="31"/>
        <v>63 Community and civil enforcement occupations</v>
      </c>
      <c r="X27" s="69">
        <v>9.1092940221634708E-2</v>
      </c>
      <c r="Y27" s="69">
        <v>8.8685431318899652E-2</v>
      </c>
      <c r="Z27" s="69">
        <v>0.10952002733711812</v>
      </c>
      <c r="AA27" s="69">
        <v>0.12191580071130324</v>
      </c>
      <c r="AB27" s="69">
        <v>0.15672492540565341</v>
      </c>
      <c r="AC27" s="69"/>
      <c r="AD27" s="69">
        <f t="shared" si="32"/>
        <v>4.7204898068535298E-2</v>
      </c>
      <c r="AE27" s="69">
        <f>'RD T1'!E113</f>
        <v>8.5583607382943239E-2</v>
      </c>
      <c r="AF27" s="69">
        <f t="shared" si="33"/>
        <v>0.13278850545147852</v>
      </c>
      <c r="AH27" t="str">
        <f t="shared" si="34"/>
        <v>63 Community and civil enforcement occupations</v>
      </c>
      <c r="AI27" s="69">
        <v>2.6580278714770748E-2</v>
      </c>
      <c r="AJ27" s="69">
        <v>2.4032093147439731E-2</v>
      </c>
      <c r="AK27" s="69">
        <v>3.6345647986765782E-2</v>
      </c>
      <c r="AL27" s="69">
        <v>2.9800058503124074E-2</v>
      </c>
      <c r="AM27" s="69">
        <v>3.7632988453647515E-2</v>
      </c>
      <c r="AN27" s="69"/>
      <c r="AO27" s="69">
        <f t="shared" si="35"/>
        <v>1.2873404668817326E-3</v>
      </c>
      <c r="AP27" s="69">
        <f>'RD T1'!E142</f>
        <v>1.9316857594870646E-2</v>
      </c>
      <c r="AQ27" s="69">
        <f t="shared" si="36"/>
        <v>2.0604198061752378E-2</v>
      </c>
      <c r="AS27" t="str">
        <f t="shared" si="37"/>
        <v>63 Community and civil enforcement occupations</v>
      </c>
      <c r="AT27" s="69">
        <v>2.559650863031122E-2</v>
      </c>
      <c r="AU27" s="69">
        <v>2.0268407666877274E-2</v>
      </c>
      <c r="AV27" s="69">
        <v>2.910443714912828E-2</v>
      </c>
      <c r="AW27" s="69">
        <v>2.375102023924066E-2</v>
      </c>
      <c r="AX27" s="69">
        <v>2.7489484626561429E-2</v>
      </c>
      <c r="AY27" s="69"/>
      <c r="AZ27" s="69">
        <f t="shared" si="38"/>
        <v>-1.6149525225668503E-3</v>
      </c>
      <c r="BA27" s="69">
        <f>'RD T1'!E171</f>
        <v>1.5247739228048581E-2</v>
      </c>
      <c r="BB27" s="69">
        <f t="shared" si="39"/>
        <v>1.3632786705481731E-2</v>
      </c>
      <c r="BD27" t="str">
        <f t="shared" si="40"/>
        <v>63 Community and civil enforcement occupations</v>
      </c>
      <c r="BE27" s="69">
        <v>0.11636604944325807</v>
      </c>
      <c r="BF27" s="69">
        <v>8.4601036708071897E-2</v>
      </c>
      <c r="BG27" s="69">
        <v>0.11523611999565331</v>
      </c>
      <c r="BH27" s="69">
        <v>8.2859103705805653E-2</v>
      </c>
      <c r="BI27" s="69">
        <v>9.4171322524422826E-2</v>
      </c>
      <c r="BJ27" s="69"/>
      <c r="BK27" s="69">
        <f t="shared" si="41"/>
        <v>-2.1064797471230481E-2</v>
      </c>
      <c r="BL27" s="69">
        <f>'RD T1'!E200</f>
        <v>3.4436982862839249E-2</v>
      </c>
      <c r="BM27" s="69">
        <f t="shared" si="42"/>
        <v>1.3372185391608768E-2</v>
      </c>
      <c r="BO27" t="str">
        <f t="shared" si="43"/>
        <v>63 Community and civil enforcement occupations</v>
      </c>
      <c r="BP27" s="69">
        <v>0.17691257513551242</v>
      </c>
      <c r="BQ27" s="69">
        <v>0.15040723894493738</v>
      </c>
      <c r="BR27" s="69">
        <v>0.21371191505701731</v>
      </c>
      <c r="BS27" s="69">
        <v>0.15167248889174945</v>
      </c>
      <c r="BT27" s="69">
        <v>0.15827345616265154</v>
      </c>
      <c r="BU27" s="69"/>
      <c r="BV27" s="69">
        <f t="shared" si="44"/>
        <v>-5.5438458894365772E-2</v>
      </c>
      <c r="BW27" s="69">
        <f>'RD T1'!E229</f>
        <v>6.8529400371656599E-2</v>
      </c>
      <c r="BX27" s="69">
        <f t="shared" si="45"/>
        <v>1.3090941477290827E-2</v>
      </c>
      <c r="BZ27" t="str">
        <f t="shared" si="46"/>
        <v>63 Community and civil enforcement occupations</v>
      </c>
      <c r="CA27" s="69">
        <v>0.16852423692437565</v>
      </c>
      <c r="CB27" s="69">
        <v>0.1544746833064497</v>
      </c>
      <c r="CC27" s="69">
        <v>0.20113016495370939</v>
      </c>
      <c r="CD27" s="69">
        <v>0.14570781725936988</v>
      </c>
      <c r="CE27" s="69">
        <v>0.1388217196944386</v>
      </c>
      <c r="CF27" s="69"/>
      <c r="CG27" s="69">
        <f t="shared" si="47"/>
        <v>-6.2308445259270789E-2</v>
      </c>
      <c r="CH27" s="69">
        <f>'RD T1'!E258</f>
        <v>5.9721865804560473E-2</v>
      </c>
      <c r="CI27" s="69">
        <f t="shared" si="48"/>
        <v>-2.5865794547103166E-3</v>
      </c>
      <c r="CK27" t="str">
        <f t="shared" si="49"/>
        <v>63 Community and civil enforcement occupations</v>
      </c>
      <c r="CL27" s="69">
        <v>4.9481443953170091E-2</v>
      </c>
      <c r="CM27" s="69">
        <v>3.6643442684285488E-2</v>
      </c>
      <c r="CN27" s="69">
        <v>4.0998088024905309E-2</v>
      </c>
      <c r="CO27" s="69">
        <v>1.9929757744636897E-2</v>
      </c>
      <c r="CP27" s="69">
        <v>1.3638964971690152E-2</v>
      </c>
      <c r="CQ27" s="69"/>
      <c r="CR27" s="69">
        <f t="shared" si="50"/>
        <v>-2.7359123053215157E-2</v>
      </c>
      <c r="CS27" s="69">
        <f>'RD T1'!E287</f>
        <v>4.7366280741111691E-3</v>
      </c>
      <c r="CT27" s="69">
        <f t="shared" si="51"/>
        <v>-2.2622494979103989E-2</v>
      </c>
    </row>
    <row r="28" spans="1:98" x14ac:dyDescent="0.2">
      <c r="A28" s="10" t="str">
        <f>name!D24</f>
        <v>71 Sales occupations</v>
      </c>
      <c r="B28" s="69">
        <v>0.11304232615727833</v>
      </c>
      <c r="C28" s="69">
        <v>0.12606353138812398</v>
      </c>
      <c r="D28" s="69">
        <v>0.10992648933272069</v>
      </c>
      <c r="E28" s="69">
        <v>0.13976658279794024</v>
      </c>
      <c r="F28" s="69">
        <v>0.1826390415156367</v>
      </c>
      <c r="G28" s="11"/>
      <c r="H28" s="69">
        <f t="shared" si="26"/>
        <v>7.2712552182916015E-2</v>
      </c>
      <c r="I28" s="69">
        <f>'RD T1'!E56</f>
        <v>7.4227092256681906E-2</v>
      </c>
      <c r="J28" s="69">
        <f t="shared" si="27"/>
        <v>0.14693964443959792</v>
      </c>
      <c r="L28" t="str">
        <f t="shared" si="28"/>
        <v>71 Sales occupations</v>
      </c>
      <c r="M28" s="69">
        <v>1.1570519223804632</v>
      </c>
      <c r="N28" s="69">
        <v>1.3746458351503292</v>
      </c>
      <c r="O28" s="69">
        <v>1.3909574231597304</v>
      </c>
      <c r="P28" s="69">
        <v>1.7602188277724879</v>
      </c>
      <c r="Q28" s="69">
        <v>2.4640904438882818</v>
      </c>
      <c r="R28" s="11"/>
      <c r="S28" s="69">
        <f t="shared" si="29"/>
        <v>1.0731330207285514</v>
      </c>
      <c r="T28" s="69">
        <f>'RD T1'!E85</f>
        <v>0.94956955323866465</v>
      </c>
      <c r="U28" s="69">
        <f t="shared" si="30"/>
        <v>2.0227025739672162</v>
      </c>
      <c r="W28" t="str">
        <f t="shared" si="31"/>
        <v>71 Sales occupations</v>
      </c>
      <c r="X28" s="69">
        <v>5.1354846447769855</v>
      </c>
      <c r="Y28" s="69">
        <v>5.339111271301852</v>
      </c>
      <c r="Z28" s="69">
        <v>6.3066864275681231</v>
      </c>
      <c r="AA28" s="69">
        <v>6.5046428811899775</v>
      </c>
      <c r="AB28" s="69">
        <v>8.4921749236990323</v>
      </c>
      <c r="AC28" s="69"/>
      <c r="AD28" s="69">
        <f t="shared" si="32"/>
        <v>2.1854884961309091</v>
      </c>
      <c r="AE28" s="69">
        <f>'RD T1'!E114</f>
        <v>3.8518632263554302</v>
      </c>
      <c r="AF28" s="69">
        <f t="shared" si="33"/>
        <v>6.0373517224863393</v>
      </c>
      <c r="AH28" t="str">
        <f t="shared" si="34"/>
        <v>71 Sales occupations</v>
      </c>
      <c r="AI28" s="69">
        <v>1.6736234872968581</v>
      </c>
      <c r="AJ28" s="69">
        <v>1.6517440640696468</v>
      </c>
      <c r="AK28" s="69">
        <v>1.9850616720472829</v>
      </c>
      <c r="AL28" s="69">
        <v>1.8915457485619345</v>
      </c>
      <c r="AM28" s="69">
        <v>2.3478574472356013</v>
      </c>
      <c r="AN28" s="69"/>
      <c r="AO28" s="69">
        <f t="shared" si="35"/>
        <v>0.3627957751883184</v>
      </c>
      <c r="AP28" s="69">
        <f>'RD T1'!E143</f>
        <v>1.1134434201805787</v>
      </c>
      <c r="AQ28" s="69">
        <f t="shared" si="36"/>
        <v>1.4762391953688971</v>
      </c>
      <c r="AS28" t="str">
        <f t="shared" si="37"/>
        <v>71 Sales occupations</v>
      </c>
      <c r="AT28" s="69">
        <v>1.4318772224000322</v>
      </c>
      <c r="AU28" s="69">
        <v>1.3824834088283984</v>
      </c>
      <c r="AV28" s="69">
        <v>1.6080855735657513</v>
      </c>
      <c r="AW28" s="69">
        <v>1.4996551757959997</v>
      </c>
      <c r="AX28" s="69">
        <v>1.7836149848711793</v>
      </c>
      <c r="AY28" s="69"/>
      <c r="AZ28" s="69">
        <f t="shared" si="38"/>
        <v>0.17552941130542798</v>
      </c>
      <c r="BA28" s="69">
        <f>'RD T1'!E172</f>
        <v>0.74293821725786635</v>
      </c>
      <c r="BB28" s="69">
        <f t="shared" si="39"/>
        <v>0.91846762856329434</v>
      </c>
      <c r="BD28" t="str">
        <f t="shared" si="40"/>
        <v>71 Sales occupations</v>
      </c>
      <c r="BE28" s="69">
        <v>12.342303973380991</v>
      </c>
      <c r="BF28" s="69">
        <v>11.384814767238804</v>
      </c>
      <c r="BG28" s="69">
        <v>11.607943255857107</v>
      </c>
      <c r="BH28" s="69">
        <v>11.741344236138838</v>
      </c>
      <c r="BI28" s="69">
        <v>12.415229818355961</v>
      </c>
      <c r="BJ28" s="69"/>
      <c r="BK28" s="69">
        <f t="shared" si="41"/>
        <v>0.80728656249885411</v>
      </c>
      <c r="BL28" s="69">
        <f>'RD T1'!E201</f>
        <v>5.5340463225880763</v>
      </c>
      <c r="BM28" s="69">
        <f t="shared" si="42"/>
        <v>6.3413328850869304</v>
      </c>
      <c r="BO28" t="str">
        <f t="shared" si="43"/>
        <v>71 Sales occupations</v>
      </c>
      <c r="BP28" s="69">
        <v>13.922797264392171</v>
      </c>
      <c r="BQ28" s="69">
        <v>12.457361409203475</v>
      </c>
      <c r="BR28" s="69">
        <v>12.066574443835306</v>
      </c>
      <c r="BS28" s="69">
        <v>10.759459335339821</v>
      </c>
      <c r="BT28" s="69">
        <v>8.4860772254703569</v>
      </c>
      <c r="BU28" s="69"/>
      <c r="BV28" s="69">
        <f t="shared" si="44"/>
        <v>-3.5804972183649486</v>
      </c>
      <c r="BW28" s="69">
        <f>'RD T1'!E230</f>
        <v>4.622648094626185</v>
      </c>
      <c r="BX28" s="69">
        <f t="shared" si="45"/>
        <v>1.0421508762612364</v>
      </c>
      <c r="BZ28" t="str">
        <f t="shared" si="46"/>
        <v>71 Sales occupations</v>
      </c>
      <c r="CA28" s="69">
        <v>9.8092847552173215</v>
      </c>
      <c r="CB28" s="69">
        <v>9.195814458572908</v>
      </c>
      <c r="CC28" s="69">
        <v>8.2451147204072495</v>
      </c>
      <c r="CD28" s="69">
        <v>6.4979719613513014</v>
      </c>
      <c r="CE28" s="69">
        <v>2.9790439947220828</v>
      </c>
      <c r="CF28" s="69"/>
      <c r="CG28" s="69">
        <f t="shared" si="47"/>
        <v>-5.2660707256851662</v>
      </c>
      <c r="CH28" s="69">
        <f>'RD T1'!E259</f>
        <v>1.9795948494483089</v>
      </c>
      <c r="CI28" s="69">
        <f t="shared" si="48"/>
        <v>-3.2864758762368576</v>
      </c>
      <c r="CK28" t="str">
        <f t="shared" si="49"/>
        <v>71 Sales occupations</v>
      </c>
      <c r="CL28" s="69">
        <v>3.9929964751926139</v>
      </c>
      <c r="CM28" s="69">
        <v>3.4139705193553391</v>
      </c>
      <c r="CN28" s="69">
        <v>2.4761387548143357</v>
      </c>
      <c r="CO28" s="69">
        <v>1.8198206003677189</v>
      </c>
      <c r="CP28" s="69">
        <v>1.0756940028738105</v>
      </c>
      <c r="CQ28" s="69"/>
      <c r="CR28" s="69">
        <f t="shared" si="50"/>
        <v>-1.4004447519405252</v>
      </c>
      <c r="CS28" s="69">
        <f>'RD T1'!E288</f>
        <v>0.39419453612042177</v>
      </c>
      <c r="CT28" s="69">
        <f t="shared" si="51"/>
        <v>-1.0062502158201034</v>
      </c>
    </row>
    <row r="29" spans="1:98" x14ac:dyDescent="0.2">
      <c r="A29" s="10" t="str">
        <f>name!D25</f>
        <v>72 Customer service occupations</v>
      </c>
      <c r="B29" s="69">
        <v>3.1235499046551027E-2</v>
      </c>
      <c r="C29" s="69">
        <v>3.9849134198952592E-2</v>
      </c>
      <c r="D29" s="69">
        <v>3.976981984922421E-2</v>
      </c>
      <c r="E29" s="69">
        <v>6.8581460786084042E-2</v>
      </c>
      <c r="F29" s="69">
        <v>0.10295594790680733</v>
      </c>
      <c r="G29" s="11"/>
      <c r="H29" s="69">
        <f>F29-D29</f>
        <v>6.3186128057583113E-2</v>
      </c>
      <c r="I29" s="69">
        <f>'RD T1'!E57</f>
        <v>3.5380832684620674E-2</v>
      </c>
      <c r="J29" s="69">
        <f t="shared" si="27"/>
        <v>9.856696074220378E-2</v>
      </c>
      <c r="L29" t="str">
        <f t="shared" si="28"/>
        <v>72 Customer service occupations</v>
      </c>
      <c r="M29" s="69">
        <v>0.32558899798786062</v>
      </c>
      <c r="N29" s="69">
        <v>0.47657334588525768</v>
      </c>
      <c r="O29" s="69">
        <v>0.4616773388227049</v>
      </c>
      <c r="P29" s="69">
        <v>0.78974279700333583</v>
      </c>
      <c r="Q29" s="69">
        <v>1.1999764145006759</v>
      </c>
      <c r="R29" s="11"/>
      <c r="S29" s="69">
        <f t="shared" si="29"/>
        <v>0.73829907567797104</v>
      </c>
      <c r="T29" s="69">
        <f>'RD T1'!E86</f>
        <v>0.43540045616521394</v>
      </c>
      <c r="U29" s="69">
        <f t="shared" si="30"/>
        <v>1.1736995318431851</v>
      </c>
      <c r="W29" t="str">
        <f t="shared" si="31"/>
        <v>72 Customer service occupations</v>
      </c>
      <c r="X29" s="69">
        <v>1.46431792227473</v>
      </c>
      <c r="Y29" s="69">
        <v>1.7696806044320017</v>
      </c>
      <c r="Z29" s="69">
        <v>2.0917791398195962</v>
      </c>
      <c r="AA29" s="69">
        <v>2.7685837386091765</v>
      </c>
      <c r="AB29" s="69">
        <v>3.8218789630620886</v>
      </c>
      <c r="AC29" s="69"/>
      <c r="AD29" s="69">
        <f t="shared" si="32"/>
        <v>1.7300998232424925</v>
      </c>
      <c r="AE29" s="69">
        <f>'RD T1'!E115</f>
        <v>1.5750497793986957</v>
      </c>
      <c r="AF29" s="69">
        <f t="shared" si="33"/>
        <v>3.3051496026411882</v>
      </c>
      <c r="AH29" t="str">
        <f t="shared" si="34"/>
        <v>72 Customer service occupations</v>
      </c>
      <c r="AI29" s="69">
        <v>0.43407359978619425</v>
      </c>
      <c r="AJ29" s="69">
        <v>0.54450862736451222</v>
      </c>
      <c r="AK29" s="69">
        <v>0.673724624563658</v>
      </c>
      <c r="AL29" s="69">
        <v>0.89273949619518844</v>
      </c>
      <c r="AM29" s="69">
        <v>1.2525646709861538</v>
      </c>
      <c r="AN29" s="69"/>
      <c r="AO29" s="69">
        <f t="shared" si="35"/>
        <v>0.57884004642249576</v>
      </c>
      <c r="AP29" s="69">
        <f>'RD T1'!E144</f>
        <v>0.53759032350845859</v>
      </c>
      <c r="AQ29" s="69">
        <f t="shared" si="36"/>
        <v>1.1164303699309543</v>
      </c>
      <c r="AS29" t="str">
        <f t="shared" si="37"/>
        <v>72 Customer service occupations</v>
      </c>
      <c r="AT29" s="69">
        <v>0.55743458564055481</v>
      </c>
      <c r="AU29" s="69">
        <v>0.66596351837858292</v>
      </c>
      <c r="AV29" s="69">
        <v>0.78620898483826918</v>
      </c>
      <c r="AW29" s="69">
        <v>0.97999842100360024</v>
      </c>
      <c r="AX29" s="69">
        <v>1.2243039928503729</v>
      </c>
      <c r="AY29" s="69"/>
      <c r="AZ29" s="69">
        <f t="shared" si="38"/>
        <v>0.43809500801210377</v>
      </c>
      <c r="BA29" s="69">
        <f>'RD T1'!E173</f>
        <v>0.51273176610864057</v>
      </c>
      <c r="BB29" s="69">
        <f t="shared" si="39"/>
        <v>0.95082677412074434</v>
      </c>
      <c r="BD29" t="str">
        <f t="shared" si="40"/>
        <v>72 Customer service occupations</v>
      </c>
      <c r="BE29" s="69">
        <v>2.4793270731004342</v>
      </c>
      <c r="BF29" s="69">
        <v>2.6352785564107268</v>
      </c>
      <c r="BG29" s="69">
        <v>2.73448926158059</v>
      </c>
      <c r="BH29" s="69">
        <v>3.483361956770215</v>
      </c>
      <c r="BI29" s="69">
        <v>3.8552887737711132</v>
      </c>
      <c r="BJ29" s="69"/>
      <c r="BK29" s="69">
        <f t="shared" si="41"/>
        <v>1.1207995121905232</v>
      </c>
      <c r="BL29" s="69">
        <f>'RD T1'!E202</f>
        <v>1.6183053399705234</v>
      </c>
      <c r="BM29" s="69">
        <f t="shared" si="42"/>
        <v>2.7391048521610468</v>
      </c>
      <c r="BO29" t="str">
        <f t="shared" si="43"/>
        <v>72 Customer service occupations</v>
      </c>
      <c r="BP29" s="69">
        <v>3.0300140632901122</v>
      </c>
      <c r="BQ29" s="69">
        <v>3.6342984378965579</v>
      </c>
      <c r="BR29" s="69">
        <v>3.3860282919955829</v>
      </c>
      <c r="BS29" s="69">
        <v>4.3839494700082584</v>
      </c>
      <c r="BT29" s="69">
        <v>4.4472047141168272</v>
      </c>
      <c r="BU29" s="69"/>
      <c r="BV29" s="69">
        <f t="shared" si="44"/>
        <v>1.0611764221212443</v>
      </c>
      <c r="BW29" s="69">
        <f>'RD T1'!E231</f>
        <v>2.07495628956439</v>
      </c>
      <c r="BX29" s="69">
        <f t="shared" si="45"/>
        <v>3.1361327116856343</v>
      </c>
      <c r="BZ29" t="str">
        <f t="shared" si="46"/>
        <v>72 Customer service occupations</v>
      </c>
      <c r="CA29" s="69">
        <v>1.6196392431459465</v>
      </c>
      <c r="CB29" s="69">
        <v>1.6890629370579076</v>
      </c>
      <c r="CC29" s="69">
        <v>1.5863797657586436</v>
      </c>
      <c r="CD29" s="69">
        <v>1.7182210748347448</v>
      </c>
      <c r="CE29" s="69">
        <v>1.648021201748413</v>
      </c>
      <c r="CF29" s="69"/>
      <c r="CG29" s="69">
        <f t="shared" si="47"/>
        <v>6.1641435989769455E-2</v>
      </c>
      <c r="CH29" s="69">
        <f>'RD T1'!E260</f>
        <v>0.57072420048315919</v>
      </c>
      <c r="CI29" s="69">
        <f t="shared" si="48"/>
        <v>0.63236563647292865</v>
      </c>
      <c r="CK29" t="str">
        <f t="shared" si="49"/>
        <v>72 Customer service occupations</v>
      </c>
      <c r="CL29" s="69">
        <v>0.44154576429253611</v>
      </c>
      <c r="CM29" s="69">
        <v>0.55950945294753429</v>
      </c>
      <c r="CN29" s="69">
        <v>0.46357137773698104</v>
      </c>
      <c r="CO29" s="69">
        <v>0.64186639347469054</v>
      </c>
      <c r="CP29" s="69">
        <v>0.70318981629240818</v>
      </c>
      <c r="CQ29" s="69"/>
      <c r="CR29" s="69">
        <f t="shared" si="50"/>
        <v>0.23961843855542714</v>
      </c>
      <c r="CS29" s="69">
        <f>'RD T1'!E289</f>
        <v>0.19658533175740489</v>
      </c>
      <c r="CT29" s="69">
        <f t="shared" si="51"/>
        <v>0.43620377031283203</v>
      </c>
    </row>
    <row r="30" spans="1:98" x14ac:dyDescent="0.2">
      <c r="A30" s="10" t="str">
        <f>name!D26</f>
        <v>81 Process, plant and machine operatives</v>
      </c>
      <c r="B30" s="69">
        <v>2.7498241058937785E-2</v>
      </c>
      <c r="C30" s="69">
        <v>3.7358990519192781E-2</v>
      </c>
      <c r="D30" s="69">
        <v>3.263279591901741E-2</v>
      </c>
      <c r="E30" s="69">
        <v>5.9166266591622239E-2</v>
      </c>
      <c r="F30" s="69">
        <v>0.10651964937772725</v>
      </c>
      <c r="G30" s="11"/>
      <c r="H30" s="69">
        <f t="shared" si="26"/>
        <v>7.3886853458709836E-2</v>
      </c>
      <c r="I30" s="69">
        <f>'RD T1'!E58</f>
        <v>3.9923099694558463E-2</v>
      </c>
      <c r="J30" s="69">
        <f t="shared" si="27"/>
        <v>0.11380995315326831</v>
      </c>
      <c r="L30" t="str">
        <f t="shared" si="28"/>
        <v>81 Process, plant and machine operatives</v>
      </c>
      <c r="M30" s="69">
        <v>0.13991678277319758</v>
      </c>
      <c r="N30" s="69">
        <v>0.17042007543969925</v>
      </c>
      <c r="O30" s="69">
        <v>0.15248108449665274</v>
      </c>
      <c r="P30" s="69">
        <v>0.2800679829912302</v>
      </c>
      <c r="Q30" s="69">
        <v>0.4381233660125281</v>
      </c>
      <c r="R30" s="11"/>
      <c r="S30" s="69">
        <f t="shared" si="29"/>
        <v>0.28564228151587534</v>
      </c>
      <c r="T30" s="69">
        <f>'RD T1'!E87</f>
        <v>0.15122145068293019</v>
      </c>
      <c r="U30" s="69">
        <f t="shared" si="30"/>
        <v>0.43686373219880553</v>
      </c>
      <c r="W30" t="str">
        <f t="shared" si="31"/>
        <v>81 Process, plant and machine operatives</v>
      </c>
      <c r="X30" s="69">
        <v>0.55143865380881874</v>
      </c>
      <c r="Y30" s="69">
        <v>0.57175068708602472</v>
      </c>
      <c r="Z30" s="69">
        <v>0.62452584978080217</v>
      </c>
      <c r="AA30" s="69">
        <v>0.964630646963616</v>
      </c>
      <c r="AB30" s="69">
        <v>1.6510400012290232</v>
      </c>
      <c r="AC30" s="69"/>
      <c r="AD30" s="69">
        <f t="shared" si="32"/>
        <v>1.026514151448221</v>
      </c>
      <c r="AE30" s="69">
        <f>'RD T1'!E116</f>
        <v>0.59426764081561756</v>
      </c>
      <c r="AF30" s="69">
        <f t="shared" si="33"/>
        <v>1.6207817922638386</v>
      </c>
      <c r="AH30" t="str">
        <f t="shared" si="34"/>
        <v>81 Process, plant and machine operatives</v>
      </c>
      <c r="AI30" s="69">
        <v>0.20969635934590086</v>
      </c>
      <c r="AJ30" s="69">
        <v>0.21610429636834327</v>
      </c>
      <c r="AK30" s="69">
        <v>0.25022951431670909</v>
      </c>
      <c r="AL30" s="69">
        <v>0.35660230718422253</v>
      </c>
      <c r="AM30" s="69">
        <v>0.51735321519055921</v>
      </c>
      <c r="AN30" s="69"/>
      <c r="AO30" s="69">
        <f t="shared" si="35"/>
        <v>0.26712370087385012</v>
      </c>
      <c r="AP30" s="69">
        <f>'RD T1'!E145</f>
        <v>0.1884146191061587</v>
      </c>
      <c r="AQ30" s="69">
        <f t="shared" si="36"/>
        <v>0.45553831998000882</v>
      </c>
      <c r="AS30" t="str">
        <f t="shared" si="37"/>
        <v>81 Process, plant and machine operatives</v>
      </c>
      <c r="AT30" s="69">
        <v>0.46904876473796109</v>
      </c>
      <c r="AU30" s="69">
        <v>0.49055308402237752</v>
      </c>
      <c r="AV30" s="69">
        <v>0.51117942120435444</v>
      </c>
      <c r="AW30" s="69">
        <v>0.75530792436054894</v>
      </c>
      <c r="AX30" s="69">
        <v>1.0643976817244158</v>
      </c>
      <c r="AY30" s="69"/>
      <c r="AZ30" s="69">
        <f t="shared" si="38"/>
        <v>0.5532182605200614</v>
      </c>
      <c r="BA30" s="69">
        <f>'RD T1'!E174</f>
        <v>0.39611103400877845</v>
      </c>
      <c r="BB30" s="69">
        <f t="shared" si="39"/>
        <v>0.94932929452883985</v>
      </c>
      <c r="BD30" t="str">
        <f t="shared" si="40"/>
        <v>81 Process, plant and machine operatives</v>
      </c>
      <c r="BE30" s="69">
        <v>3.1224957634591579</v>
      </c>
      <c r="BF30" s="69">
        <v>3.3387605158546765</v>
      </c>
      <c r="BG30" s="69">
        <v>2.8730201602970635</v>
      </c>
      <c r="BH30" s="69">
        <v>4.240684396502413</v>
      </c>
      <c r="BI30" s="69">
        <v>5.2210315467075015</v>
      </c>
      <c r="BJ30" s="69"/>
      <c r="BK30" s="69">
        <f t="shared" si="41"/>
        <v>2.3480113864104379</v>
      </c>
      <c r="BL30" s="69">
        <f>'RD T1'!E203</f>
        <v>1.6126740922138614</v>
      </c>
      <c r="BM30" s="69">
        <f t="shared" si="42"/>
        <v>3.9606854786242991</v>
      </c>
      <c r="BO30" t="str">
        <f t="shared" si="43"/>
        <v>81 Process, plant and machine operatives</v>
      </c>
      <c r="BP30" s="69">
        <v>4.6918660997062878</v>
      </c>
      <c r="BQ30" s="69">
        <v>4.7595257208096955</v>
      </c>
      <c r="BR30" s="69">
        <v>4.6251013210545384</v>
      </c>
      <c r="BS30" s="69">
        <v>5.8771564747495706</v>
      </c>
      <c r="BT30" s="69">
        <v>6.2911353134415577</v>
      </c>
      <c r="BU30" s="69"/>
      <c r="BV30" s="69">
        <f t="shared" si="44"/>
        <v>1.6660339923870193</v>
      </c>
      <c r="BW30" s="69">
        <f>'RD T1'!E232</f>
        <v>2.3674813127478589</v>
      </c>
      <c r="BX30" s="69">
        <f t="shared" si="45"/>
        <v>4.0335153051348787</v>
      </c>
      <c r="BZ30" t="str">
        <f t="shared" si="46"/>
        <v>81 Process, plant and machine operatives</v>
      </c>
      <c r="CA30" s="69">
        <v>4.2629180441829702</v>
      </c>
      <c r="CB30" s="69">
        <v>4.1412217601060641</v>
      </c>
      <c r="CC30" s="69">
        <v>3.5198959961924809</v>
      </c>
      <c r="CD30" s="69">
        <v>4.0304872250711101</v>
      </c>
      <c r="CE30" s="69">
        <v>1.9111961946878504</v>
      </c>
      <c r="CF30" s="69"/>
      <c r="CG30" s="69">
        <f t="shared" si="47"/>
        <v>-1.6086998015046305</v>
      </c>
      <c r="CH30" s="69">
        <f>'RD T1'!E261</f>
        <v>1.1955448507189743</v>
      </c>
      <c r="CI30" s="69">
        <f t="shared" si="48"/>
        <v>-0.41315495078565623</v>
      </c>
      <c r="CK30" t="str">
        <f t="shared" si="49"/>
        <v>81 Process, plant and machine operatives</v>
      </c>
      <c r="CL30" s="69">
        <v>1.7040801011874884</v>
      </c>
      <c r="CM30" s="69">
        <v>1.4337007459750535</v>
      </c>
      <c r="CN30" s="69">
        <v>0.97306519105946254</v>
      </c>
      <c r="CO30" s="69">
        <v>0.62630600215872456</v>
      </c>
      <c r="CP30" s="69">
        <v>0.26028019349155945</v>
      </c>
      <c r="CQ30" s="69"/>
      <c r="CR30" s="69">
        <f t="shared" si="50"/>
        <v>-0.71278499756790303</v>
      </c>
      <c r="CS30" s="69">
        <f>'RD T1'!E290</f>
        <v>0.12183806468339665</v>
      </c>
      <c r="CT30" s="69">
        <f t="shared" si="51"/>
        <v>-0.59094693288450639</v>
      </c>
    </row>
    <row r="31" spans="1:98" x14ac:dyDescent="0.2">
      <c r="A31" s="10" t="str">
        <f>name!D27</f>
        <v>82 Transport and mobile machine drivers and operatives</v>
      </c>
      <c r="B31" s="69">
        <v>3.4232911598832565E-2</v>
      </c>
      <c r="C31" s="69">
        <v>5.3061797729156784E-2</v>
      </c>
      <c r="D31" s="69">
        <v>5.1814011493369609E-2</v>
      </c>
      <c r="E31" s="69">
        <v>8.4604877970926765E-2</v>
      </c>
      <c r="F31" s="69">
        <v>0.11666770859716745</v>
      </c>
      <c r="G31" s="11"/>
      <c r="H31" s="69">
        <f t="shared" si="26"/>
        <v>6.4853697103797847E-2</v>
      </c>
      <c r="I31" s="69">
        <f>'RD T1'!E59</f>
        <v>5.966274754052589E-2</v>
      </c>
      <c r="J31" s="69">
        <f t="shared" si="27"/>
        <v>0.12451644464432374</v>
      </c>
      <c r="L31" t="str">
        <f t="shared" si="28"/>
        <v>82 Transport and mobile machine drivers and operatives</v>
      </c>
      <c r="M31" s="69">
        <v>0.2667013135284006</v>
      </c>
      <c r="N31" s="69">
        <v>0.38594863761171649</v>
      </c>
      <c r="O31" s="69">
        <v>0.38628997832039097</v>
      </c>
      <c r="P31" s="69">
        <v>0.56518960548034614</v>
      </c>
      <c r="Q31" s="69">
        <v>0.80186979159881366</v>
      </c>
      <c r="R31" s="11"/>
      <c r="S31" s="69">
        <f t="shared" si="29"/>
        <v>0.41557981327842269</v>
      </c>
      <c r="T31" s="69">
        <f>'RD T1'!E88</f>
        <v>0.39617397810153182</v>
      </c>
      <c r="U31" s="69">
        <f t="shared" si="30"/>
        <v>0.81175379137995451</v>
      </c>
      <c r="W31" t="str">
        <f t="shared" si="31"/>
        <v>82 Transport and mobile machine drivers and operatives</v>
      </c>
      <c r="X31" s="69">
        <v>0.80359494141982535</v>
      </c>
      <c r="Y31" s="69">
        <v>1.0890344117288258</v>
      </c>
      <c r="Z31" s="69">
        <v>1.1706193573405828</v>
      </c>
      <c r="AA31" s="69">
        <v>1.463480803553094</v>
      </c>
      <c r="AB31" s="69">
        <v>1.978594364814364</v>
      </c>
      <c r="AC31" s="69"/>
      <c r="AD31" s="69">
        <f t="shared" si="32"/>
        <v>0.80797500747378126</v>
      </c>
      <c r="AE31" s="69">
        <f>'RD T1'!E117</f>
        <v>1.0696967237056265</v>
      </c>
      <c r="AF31" s="69">
        <f t="shared" si="33"/>
        <v>1.8776717311794078</v>
      </c>
      <c r="AH31" t="str">
        <f t="shared" si="34"/>
        <v>82 Transport and mobile machine drivers and operatives</v>
      </c>
      <c r="AI31" s="69">
        <v>0.38160718564033824</v>
      </c>
      <c r="AJ31" s="69">
        <v>0.52076209193526612</v>
      </c>
      <c r="AK31" s="69">
        <v>0.56000464998564548</v>
      </c>
      <c r="AL31" s="69">
        <v>0.73660969756972694</v>
      </c>
      <c r="AM31" s="69">
        <v>0.95046847276269353</v>
      </c>
      <c r="AN31" s="69"/>
      <c r="AO31" s="69">
        <f t="shared" si="35"/>
        <v>0.39046382277704805</v>
      </c>
      <c r="AP31" s="69">
        <f>'RD T1'!E146</f>
        <v>0.52134471176434227</v>
      </c>
      <c r="AQ31" s="69">
        <f t="shared" si="36"/>
        <v>0.91180853454139033</v>
      </c>
      <c r="AS31" t="str">
        <f t="shared" si="37"/>
        <v>82 Transport and mobile machine drivers and operatives</v>
      </c>
      <c r="AT31" s="69">
        <v>0.59923238608581475</v>
      </c>
      <c r="AU31" s="69">
        <v>0.79002872109445399</v>
      </c>
      <c r="AV31" s="69">
        <v>0.85515594101208514</v>
      </c>
      <c r="AW31" s="69">
        <v>1.0927163956983865</v>
      </c>
      <c r="AX31" s="69">
        <v>1.3590241256020694</v>
      </c>
      <c r="AY31" s="69"/>
      <c r="AZ31" s="69">
        <f t="shared" si="38"/>
        <v>0.50386818458998428</v>
      </c>
      <c r="BA31" s="69">
        <f>'RD T1'!E175</f>
        <v>0.77135499034549793</v>
      </c>
      <c r="BB31" s="69">
        <f t="shared" si="39"/>
        <v>1.2752231749354821</v>
      </c>
      <c r="BD31" t="str">
        <f t="shared" si="40"/>
        <v>82 Transport and mobile machine drivers and operatives</v>
      </c>
      <c r="BE31" s="69">
        <v>4.0163631011577401</v>
      </c>
      <c r="BF31" s="69">
        <v>5.2442972724022194</v>
      </c>
      <c r="BG31" s="69">
        <v>4.4515585919905645</v>
      </c>
      <c r="BH31" s="69">
        <v>5.6831919397057611</v>
      </c>
      <c r="BI31" s="69">
        <v>6.7475300190138894</v>
      </c>
      <c r="BJ31" s="69"/>
      <c r="BK31" s="69">
        <f t="shared" si="41"/>
        <v>2.2959714270233249</v>
      </c>
      <c r="BL31" s="69">
        <f>'RD T1'!E204</f>
        <v>2.9580783252603546</v>
      </c>
      <c r="BM31" s="69">
        <f t="shared" si="42"/>
        <v>5.2540497522836791</v>
      </c>
      <c r="BO31" t="str">
        <f t="shared" si="43"/>
        <v>82 Transport and mobile machine drivers and operatives</v>
      </c>
      <c r="BP31" s="69">
        <v>6.5949583300516776</v>
      </c>
      <c r="BQ31" s="69">
        <v>7.9865090789480844</v>
      </c>
      <c r="BR31" s="69">
        <v>7.8014136869210571</v>
      </c>
      <c r="BS31" s="69">
        <v>8.4800039421354398</v>
      </c>
      <c r="BT31" s="69">
        <v>8.8075758695047455</v>
      </c>
      <c r="BU31" s="69"/>
      <c r="BV31" s="69">
        <f t="shared" si="44"/>
        <v>1.0061621825836884</v>
      </c>
      <c r="BW31" s="69">
        <f>'RD T1'!E233</f>
        <v>4.7135592015123624</v>
      </c>
      <c r="BX31" s="69">
        <f t="shared" si="45"/>
        <v>5.7197213840960508</v>
      </c>
      <c r="BZ31" t="str">
        <f t="shared" si="46"/>
        <v>82 Transport and mobile machine drivers and operatives</v>
      </c>
      <c r="CA31" s="69">
        <v>6.6632283957611218</v>
      </c>
      <c r="CB31" s="69">
        <v>7.3192341134337928</v>
      </c>
      <c r="CC31" s="69">
        <v>6.0698248507391686</v>
      </c>
      <c r="CD31" s="69">
        <v>6.0953638415442946</v>
      </c>
      <c r="CE31" s="69">
        <v>5.1530724555233007</v>
      </c>
      <c r="CF31" s="69"/>
      <c r="CG31" s="69">
        <f t="shared" si="47"/>
        <v>-0.91675239521586782</v>
      </c>
      <c r="CH31" s="69">
        <f>'RD T1'!E262</f>
        <v>2.7118940802314948</v>
      </c>
      <c r="CI31" s="69">
        <f t="shared" si="48"/>
        <v>1.795141685015627</v>
      </c>
      <c r="CK31" t="str">
        <f t="shared" si="49"/>
        <v>82 Transport and mobile machine drivers and operatives</v>
      </c>
      <c r="CL31" s="69">
        <v>2.5382015362996038</v>
      </c>
      <c r="CM31" s="69">
        <v>3.2745050045823567</v>
      </c>
      <c r="CN31" s="69">
        <v>2.4161921373941704</v>
      </c>
      <c r="CO31" s="69">
        <v>2.1765960083771994</v>
      </c>
      <c r="CP31" s="69">
        <v>1.3001921520326318</v>
      </c>
      <c r="CQ31" s="69"/>
      <c r="CR31" s="69">
        <f t="shared" si="50"/>
        <v>-1.1159999853615385</v>
      </c>
      <c r="CS31" s="69">
        <f>'RD T1'!E291</f>
        <v>0.70614052820434015</v>
      </c>
      <c r="CT31" s="69">
        <f t="shared" si="51"/>
        <v>-0.4098594571571984</v>
      </c>
    </row>
    <row r="32" spans="1:98" x14ac:dyDescent="0.2">
      <c r="A32" s="10" t="str">
        <f>name!D28</f>
        <v>91 Elementary trades and related occupations</v>
      </c>
      <c r="B32" s="69">
        <v>4.9477051255053929E-4</v>
      </c>
      <c r="C32" s="69">
        <v>3.9615376697559035E-4</v>
      </c>
      <c r="D32" s="69">
        <v>4.7149054221516982E-4</v>
      </c>
      <c r="E32" s="69">
        <v>5.8243174893804614E-4</v>
      </c>
      <c r="F32" s="69">
        <v>8.4960472078641808E-4</v>
      </c>
      <c r="G32" s="11"/>
      <c r="H32" s="69">
        <f t="shared" si="26"/>
        <v>3.7811417857124826E-4</v>
      </c>
      <c r="I32" s="69">
        <f>'RD T1'!E60</f>
        <v>4.2802407571731961E-4</v>
      </c>
      <c r="J32" s="69">
        <f t="shared" si="27"/>
        <v>8.0613825428856793E-4</v>
      </c>
      <c r="L32" t="str">
        <f t="shared" si="28"/>
        <v>91 Elementary trades and related occupations</v>
      </c>
      <c r="M32" s="69">
        <v>8.4100524235415294E-2</v>
      </c>
      <c r="N32" s="69">
        <v>9.6985915825504393E-2</v>
      </c>
      <c r="O32" s="69">
        <v>9.262754844660584E-2</v>
      </c>
      <c r="P32" s="69">
        <v>0.12024499744273547</v>
      </c>
      <c r="Q32" s="69">
        <v>0.17184228476195598</v>
      </c>
      <c r="R32" s="11"/>
      <c r="S32" s="69">
        <f t="shared" si="29"/>
        <v>7.9214736315350143E-2</v>
      </c>
      <c r="T32" s="69">
        <f>'RD T1'!E89</f>
        <v>6.9892430116879734E-2</v>
      </c>
      <c r="U32" s="69">
        <f t="shared" si="30"/>
        <v>0.14910716643222988</v>
      </c>
      <c r="W32" t="str">
        <f t="shared" si="31"/>
        <v>91 Elementary trades and related occupations</v>
      </c>
      <c r="X32" s="69">
        <v>0.37064404942951928</v>
      </c>
      <c r="Y32" s="69">
        <v>0.3883100451221263</v>
      </c>
      <c r="Z32" s="69">
        <v>0.38692230988600745</v>
      </c>
      <c r="AA32" s="69">
        <v>0.36388050400033889</v>
      </c>
      <c r="AB32" s="69">
        <v>0.4315064248094494</v>
      </c>
      <c r="AC32" s="69"/>
      <c r="AD32" s="69">
        <f t="shared" si="32"/>
        <v>4.4584114923441942E-2</v>
      </c>
      <c r="AE32" s="69">
        <f>'RD T1'!E118</f>
        <v>0.22479741013151933</v>
      </c>
      <c r="AF32" s="69">
        <f t="shared" si="33"/>
        <v>0.26938152505496127</v>
      </c>
      <c r="AH32" t="str">
        <f t="shared" si="34"/>
        <v>91 Elementary trades and related occupations</v>
      </c>
      <c r="AI32" s="69">
        <v>0.28792253596132433</v>
      </c>
      <c r="AJ32" s="69">
        <v>0.3095495993439234</v>
      </c>
      <c r="AK32" s="69">
        <v>0.30081131890646595</v>
      </c>
      <c r="AL32" s="69">
        <v>0.31897000685942084</v>
      </c>
      <c r="AM32" s="69">
        <v>0.44814731565843491</v>
      </c>
      <c r="AN32" s="69"/>
      <c r="AO32" s="69">
        <f t="shared" si="35"/>
        <v>0.14733599675196896</v>
      </c>
      <c r="AP32" s="69">
        <f>'RD T1'!E147</f>
        <v>0.19780183908771848</v>
      </c>
      <c r="AQ32" s="69">
        <f t="shared" si="36"/>
        <v>0.34513783583968743</v>
      </c>
      <c r="AS32" t="str">
        <f t="shared" si="37"/>
        <v>91 Elementary trades and related occupations</v>
      </c>
      <c r="AT32" s="69">
        <v>0.27573388794301679</v>
      </c>
      <c r="AU32" s="69">
        <v>0.2729071669365577</v>
      </c>
      <c r="AV32" s="69">
        <v>0.33427755713280694</v>
      </c>
      <c r="AW32" s="69">
        <v>0.32800958082645615</v>
      </c>
      <c r="AX32" s="69">
        <v>0.39630349837815187</v>
      </c>
      <c r="AY32" s="69"/>
      <c r="AZ32" s="69">
        <f t="shared" si="38"/>
        <v>6.202594124534494E-2</v>
      </c>
      <c r="BA32" s="69">
        <f>'RD T1'!E176</f>
        <v>0.17526313711214694</v>
      </c>
      <c r="BB32" s="69">
        <f t="shared" si="39"/>
        <v>0.23728907835749188</v>
      </c>
      <c r="BD32" t="str">
        <f t="shared" si="40"/>
        <v>91 Elementary trades and related occupations</v>
      </c>
      <c r="BE32" s="69">
        <v>1.6628688613862952</v>
      </c>
      <c r="BF32" s="69">
        <v>1.6475078685672784</v>
      </c>
      <c r="BG32" s="69">
        <v>1.5430296361216809</v>
      </c>
      <c r="BH32" s="69">
        <v>1.773559212622029</v>
      </c>
      <c r="BI32" s="69">
        <v>2.3538209639069683</v>
      </c>
      <c r="BJ32" s="69"/>
      <c r="BK32" s="69">
        <f t="shared" si="41"/>
        <v>0.8107913277852874</v>
      </c>
      <c r="BL32" s="69">
        <f>'RD T1'!E205</f>
        <v>0.67104560362721877</v>
      </c>
      <c r="BM32" s="69">
        <f t="shared" si="42"/>
        <v>1.4818369314125062</v>
      </c>
      <c r="BO32" t="str">
        <f t="shared" si="43"/>
        <v>91 Elementary trades and related occupations</v>
      </c>
      <c r="BP32" s="69">
        <v>2.8126016841535173</v>
      </c>
      <c r="BQ32" s="69">
        <v>2.5853254958969982</v>
      </c>
      <c r="BR32" s="69">
        <v>2.6482264015056987</v>
      </c>
      <c r="BS32" s="69">
        <v>2.233867407494011</v>
      </c>
      <c r="BT32" s="69">
        <v>2.2799030691369007</v>
      </c>
      <c r="BU32" s="69"/>
      <c r="BV32" s="69">
        <f t="shared" si="44"/>
        <v>-0.368323332368798</v>
      </c>
      <c r="BW32" s="69">
        <f>'RD T1'!E234</f>
        <v>0.8416693133040164</v>
      </c>
      <c r="BX32" s="69">
        <f t="shared" si="45"/>
        <v>0.4733459809352184</v>
      </c>
      <c r="BZ32" t="str">
        <f t="shared" si="46"/>
        <v>91 Elementary trades and related occupations</v>
      </c>
      <c r="CA32" s="69">
        <v>3.8644758223356575</v>
      </c>
      <c r="CB32" s="69">
        <v>3.6830210214686376</v>
      </c>
      <c r="CC32" s="69">
        <v>3.1503814533619829</v>
      </c>
      <c r="CD32" s="69">
        <v>2.5816584553052815</v>
      </c>
      <c r="CE32" s="69">
        <v>2.1501287066505599</v>
      </c>
      <c r="CF32" s="69"/>
      <c r="CG32" s="69">
        <f t="shared" si="47"/>
        <v>-1.0002527467114231</v>
      </c>
      <c r="CH32" s="69">
        <f>'RD T1'!E263</f>
        <v>0.92234367358185465</v>
      </c>
      <c r="CI32" s="69">
        <f t="shared" si="48"/>
        <v>-7.7909073129568407E-2</v>
      </c>
      <c r="CK32" t="str">
        <f t="shared" si="49"/>
        <v>91 Elementary trades and related occupations</v>
      </c>
      <c r="CL32" s="69">
        <v>1.6345653870439565</v>
      </c>
      <c r="CM32" s="69">
        <v>1.5136427197142805</v>
      </c>
      <c r="CN32" s="69">
        <v>1.1388569696303243</v>
      </c>
      <c r="CO32" s="69">
        <v>0.74868028840919443</v>
      </c>
      <c r="CP32" s="69">
        <v>0.46853620626609521</v>
      </c>
      <c r="CQ32" s="69"/>
      <c r="CR32" s="69">
        <f t="shared" si="50"/>
        <v>-0.67032076336422919</v>
      </c>
      <c r="CS32" s="69">
        <f>'RD T1'!E292</f>
        <v>0.19831939261053039</v>
      </c>
      <c r="CT32" s="69">
        <f t="shared" si="51"/>
        <v>-0.4720013707536988</v>
      </c>
    </row>
    <row r="33" spans="1:98" x14ac:dyDescent="0.2">
      <c r="A33" s="10" t="str">
        <f>name!D29</f>
        <v>92 Elementary administration and service occupations</v>
      </c>
      <c r="B33" s="69">
        <v>3.6707470868425081E-2</v>
      </c>
      <c r="C33" s="69">
        <v>4.5028973936279977E-2</v>
      </c>
      <c r="D33" s="69">
        <v>4.6590767284877183E-2</v>
      </c>
      <c r="E33" s="69">
        <v>6.8772555741629188E-2</v>
      </c>
      <c r="F33" s="69">
        <v>9.1871561873342431E-2</v>
      </c>
      <c r="G33" s="11"/>
      <c r="H33" s="69">
        <f t="shared" ref="H33" si="52">F33-D33</f>
        <v>4.5280794588465248E-2</v>
      </c>
      <c r="I33" s="69">
        <f>'RD T1'!E61</f>
        <v>4.1966016764758592E-2</v>
      </c>
      <c r="J33" s="69">
        <f t="shared" ref="J33" si="53">SUM(H33:I33)</f>
        <v>8.7246811353223847E-2</v>
      </c>
      <c r="L33" t="str">
        <f t="shared" ref="L33" si="54">A33</f>
        <v>92 Elementary administration and service occupations</v>
      </c>
      <c r="M33" s="69">
        <v>0.97775007701050254</v>
      </c>
      <c r="N33" s="69">
        <v>1.3579616951796363</v>
      </c>
      <c r="O33" s="69">
        <v>1.372685195984348</v>
      </c>
      <c r="P33" s="69">
        <v>2.0300733054328255</v>
      </c>
      <c r="Q33" s="69">
        <v>2.8647211040597145</v>
      </c>
      <c r="R33" s="11"/>
      <c r="S33" s="69">
        <f t="shared" ref="S33" si="55">Q33-O33</f>
        <v>1.4920359080753665</v>
      </c>
      <c r="T33" s="69">
        <f>'RD T1'!E90</f>
        <v>1.2586930571358086</v>
      </c>
      <c r="U33" s="69">
        <f t="shared" ref="U33" si="56">SUM(S33:T33)</f>
        <v>2.750728965211175</v>
      </c>
      <c r="W33" t="str">
        <f t="shared" ref="W33" si="57">A33</f>
        <v>92 Elementary administration and service occupations</v>
      </c>
      <c r="X33" s="69">
        <v>3.6780865171434804</v>
      </c>
      <c r="Y33" s="69">
        <v>4.4672994427849666</v>
      </c>
      <c r="Z33" s="69">
        <v>5.2032647616704173</v>
      </c>
      <c r="AA33" s="69">
        <v>6.0627169544330073</v>
      </c>
      <c r="AB33" s="69">
        <v>8.1268129773325306</v>
      </c>
      <c r="AC33" s="69"/>
      <c r="AD33" s="69">
        <f t="shared" ref="AD33" si="58">AB33-Z33</f>
        <v>2.9235482156621133</v>
      </c>
      <c r="AE33" s="69">
        <f>'RD T1'!E119</f>
        <v>4.2495592564461369</v>
      </c>
      <c r="AF33" s="69">
        <f t="shared" ref="AF33" si="59">SUM(AD33:AE33)</f>
        <v>7.1731074721082502</v>
      </c>
      <c r="AH33" t="str">
        <f t="shared" ref="AH33" si="60">L33</f>
        <v>92 Elementary administration and service occupations</v>
      </c>
      <c r="AI33" s="69">
        <v>1.9210974404454471</v>
      </c>
      <c r="AJ33" s="69">
        <v>2.4833617845973159</v>
      </c>
      <c r="AK33" s="69">
        <v>2.8897998460956487</v>
      </c>
      <c r="AL33" s="69">
        <v>3.3971320922748172</v>
      </c>
      <c r="AM33" s="69">
        <v>4.6473868225274497</v>
      </c>
      <c r="AN33" s="69"/>
      <c r="AO33" s="69">
        <f t="shared" ref="AO33" si="61">AM33-AK33</f>
        <v>1.7575869764318011</v>
      </c>
      <c r="AP33" s="69">
        <f>'RD T1'!E148</f>
        <v>2.2867202012351413</v>
      </c>
      <c r="AQ33" s="69">
        <f t="shared" ref="AQ33" si="62">SUM(AO33:AP33)</f>
        <v>4.0443071776669424</v>
      </c>
      <c r="AS33" t="str">
        <f t="shared" ref="AS33" si="63">W33</f>
        <v>92 Elementary administration and service occupations</v>
      </c>
      <c r="AT33" s="69">
        <v>1.6652494442879169</v>
      </c>
      <c r="AU33" s="69">
        <v>1.8845136438513088</v>
      </c>
      <c r="AV33" s="69">
        <v>2.3328627863918348</v>
      </c>
      <c r="AW33" s="69">
        <v>2.6044364617609022</v>
      </c>
      <c r="AX33" s="69">
        <v>3.6367915467653282</v>
      </c>
      <c r="AY33" s="69"/>
      <c r="AZ33" s="69">
        <f t="shared" ref="AZ33" si="64">AX33-AV33</f>
        <v>1.3039287603734935</v>
      </c>
      <c r="BA33" s="69">
        <f>'RD T1'!E177</f>
        <v>1.7847481252122184</v>
      </c>
      <c r="BB33" s="69">
        <f t="shared" ref="BB33" si="65">SUM(AZ33:BA33)</f>
        <v>3.0886768855857119</v>
      </c>
      <c r="BD33" t="str">
        <f t="shared" ref="BD33" si="66">AH33</f>
        <v>92 Elementary administration and service occupations</v>
      </c>
      <c r="BE33" s="69">
        <v>12.125781024569399</v>
      </c>
      <c r="BF33" s="69">
        <v>11.770728015362881</v>
      </c>
      <c r="BG33" s="69">
        <v>11.286001768426715</v>
      </c>
      <c r="BH33" s="69">
        <v>11.775795185992015</v>
      </c>
      <c r="BI33" s="69">
        <v>11.779344773828669</v>
      </c>
      <c r="BJ33" s="69"/>
      <c r="BK33" s="69">
        <f t="shared" ref="BK33" si="67">BI33-BG33</f>
        <v>0.49334300540195386</v>
      </c>
      <c r="BL33" s="69">
        <f>'RD T1'!E206</f>
        <v>6.2048381859386739</v>
      </c>
      <c r="BM33" s="69">
        <f t="shared" ref="BM33" si="68">SUM(BK33:BL33)</f>
        <v>6.6981811913406277</v>
      </c>
      <c r="BO33" t="str">
        <f t="shared" ref="BO33" si="69">AS33</f>
        <v>92 Elementary administration and service occupations</v>
      </c>
      <c r="BP33" s="69">
        <v>21.033612199114938</v>
      </c>
      <c r="BQ33" s="69">
        <v>22.940329281956352</v>
      </c>
      <c r="BR33" s="69">
        <v>21.836294265648505</v>
      </c>
      <c r="BS33" s="69">
        <v>22.668255335339822</v>
      </c>
      <c r="BT33" s="69">
        <v>21.134360148556873</v>
      </c>
      <c r="BU33" s="69"/>
      <c r="BV33" s="69">
        <f t="shared" ref="BV33" si="70">BT33-BR33</f>
        <v>-0.701934117091632</v>
      </c>
      <c r="BW33" s="69">
        <f>'RD T1'!E235</f>
        <v>10.67202626650044</v>
      </c>
      <c r="BX33" s="69">
        <f t="shared" ref="BX33" si="71">SUM(BV33:BW33)</f>
        <v>9.9700921494088082</v>
      </c>
      <c r="BZ33" t="str">
        <f t="shared" ref="BZ33" si="72">BD33</f>
        <v>92 Elementary administration and service occupations</v>
      </c>
      <c r="CA33" s="69">
        <v>21.601387122508132</v>
      </c>
      <c r="CB33" s="69">
        <v>25.287881926145843</v>
      </c>
      <c r="CC33" s="69">
        <v>21.921768654544803</v>
      </c>
      <c r="CD33" s="69">
        <v>22.459212488646102</v>
      </c>
      <c r="CE33" s="69">
        <v>18.23491032611112</v>
      </c>
      <c r="CF33" s="69"/>
      <c r="CG33" s="69">
        <f t="shared" ref="CG33" si="73">CE33-CC33</f>
        <v>-3.6868583284336829</v>
      </c>
      <c r="CH33" s="69">
        <f>'RD T1'!E264</f>
        <v>8.7231756320909035</v>
      </c>
      <c r="CI33" s="69">
        <f t="shared" ref="CI33" si="74">SUM(CG33:CH33)</f>
        <v>5.0363173036572206</v>
      </c>
      <c r="CK33" t="str">
        <f t="shared" ref="CK33" si="75">BO33</f>
        <v>92 Elementary administration and service occupations</v>
      </c>
      <c r="CL33" s="69">
        <v>10.591851051485946</v>
      </c>
      <c r="CM33" s="69">
        <v>10.148684448509488</v>
      </c>
      <c r="CN33" s="69">
        <v>6.772197527899861</v>
      </c>
      <c r="CO33" s="69">
        <v>4.6315565298201342</v>
      </c>
      <c r="CP33" s="69">
        <v>2.0817495165017847</v>
      </c>
      <c r="CQ33" s="69"/>
      <c r="CR33" s="69">
        <f t="shared" ref="CR33" si="76">CP33-CN33</f>
        <v>-4.6904480113980762</v>
      </c>
      <c r="CS33" s="69">
        <f>'RD T1'!E293</f>
        <v>1.0598002750426077</v>
      </c>
      <c r="CT33" s="69">
        <f t="shared" ref="CT33" si="77">SUM(CR33:CS33)</f>
        <v>-3.6306477363554688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8.430308214212932</v>
      </c>
      <c r="C35" s="67">
        <f t="shared" ref="C35:F35" si="78">SUM(C8:C33)</f>
        <v>10.805316251542536</v>
      </c>
      <c r="D35" s="67">
        <f t="shared" si="78"/>
        <v>10.638103886361314</v>
      </c>
      <c r="E35" s="67">
        <f t="shared" si="78"/>
        <v>13.538998163520597</v>
      </c>
      <c r="F35" s="67">
        <f t="shared" si="78"/>
        <v>17.490438738846613</v>
      </c>
      <c r="G35" s="11"/>
      <c r="H35" s="67">
        <f>F35-D35</f>
        <v>6.8523348524852992</v>
      </c>
      <c r="I35" s="67">
        <f>SUM(I8:I33)</f>
        <v>7.0432795635224688</v>
      </c>
      <c r="J35" s="67">
        <f>SUM(H35:I35)</f>
        <v>13.895614416007767</v>
      </c>
      <c r="L35" s="24" t="str">
        <f>A35</f>
        <v>All occupations</v>
      </c>
      <c r="M35" s="67">
        <f>SUM(M8:M33)</f>
        <v>54.409557495255598</v>
      </c>
      <c r="N35" s="67">
        <f t="shared" ref="N35:Q35" si="79">SUM(N8:N33)</f>
        <v>72.420044104242137</v>
      </c>
      <c r="O35" s="67">
        <f t="shared" si="79"/>
        <v>72.264627238430606</v>
      </c>
      <c r="P35" s="67">
        <f t="shared" si="79"/>
        <v>92.856645861000871</v>
      </c>
      <c r="Q35" s="67">
        <f t="shared" si="79"/>
        <v>121.69680506793904</v>
      </c>
      <c r="R35" s="11"/>
      <c r="S35" s="67">
        <f t="shared" si="29"/>
        <v>49.432177829508433</v>
      </c>
      <c r="T35" s="67">
        <f>SUM(T8:T33)</f>
        <v>50.787307805074541</v>
      </c>
      <c r="U35" s="67">
        <f>SUM(S35:T35)</f>
        <v>100.21948563458298</v>
      </c>
      <c r="W35" s="24" t="str">
        <f>A35</f>
        <v>All occupations</v>
      </c>
      <c r="X35" s="67">
        <f>SUM(X8:X33)</f>
        <v>120.61443237205377</v>
      </c>
      <c r="Y35" s="67">
        <f t="shared" ref="Y35:AB35" si="80">SUM(Y8:Y33)</f>
        <v>138.76015728984493</v>
      </c>
      <c r="Z35" s="67">
        <f t="shared" si="80"/>
        <v>155.24004085563189</v>
      </c>
      <c r="AA35" s="67">
        <f t="shared" si="80"/>
        <v>161.75606870623221</v>
      </c>
      <c r="AB35" s="67">
        <f t="shared" si="80"/>
        <v>192.65750177673311</v>
      </c>
      <c r="AC35" s="69"/>
      <c r="AD35" s="67">
        <f t="shared" ref="AD35" si="81">AB35-Z35</f>
        <v>37.417460921101224</v>
      </c>
      <c r="AE35" s="67">
        <f>SUM(AE8:AE33)</f>
        <v>91.64507696679992</v>
      </c>
      <c r="AF35" s="67">
        <f>SUM(AD35:AE35)</f>
        <v>129.06253788790116</v>
      </c>
      <c r="AH35" s="24" t="str">
        <f>L35</f>
        <v>All occupations</v>
      </c>
      <c r="AI35" s="67">
        <f>SUM(AI8:AI33)</f>
        <v>32.266946914692539</v>
      </c>
      <c r="AJ35" s="67">
        <f t="shared" ref="AJ35:AM35" si="82">SUM(AJ8:AJ33)</f>
        <v>35.015548944210842</v>
      </c>
      <c r="AK35" s="67">
        <f t="shared" si="82"/>
        <v>39.958694823502363</v>
      </c>
      <c r="AL35" s="67">
        <f t="shared" si="82"/>
        <v>39.518697614408168</v>
      </c>
      <c r="AM35" s="67">
        <f t="shared" si="82"/>
        <v>46.780302569940034</v>
      </c>
      <c r="AN35" s="69"/>
      <c r="AO35" s="67">
        <f t="shared" ref="AO35" si="83">AM35-AK35</f>
        <v>6.821607746437671</v>
      </c>
      <c r="AP35" s="67">
        <f>SUM(AP8:AP33)</f>
        <v>22.404912638550972</v>
      </c>
      <c r="AQ35" s="67">
        <f>SUM(AO35:AP35)</f>
        <v>29.226520384988643</v>
      </c>
      <c r="AS35" s="24" t="str">
        <f>W35</f>
        <v>All occupations</v>
      </c>
      <c r="AT35" s="67">
        <f>SUM(AT8:AT33)</f>
        <v>33.475989141495823</v>
      </c>
      <c r="AU35" s="67">
        <f t="shared" ref="AU35:AX35" si="84">SUM(AU8:AU33)</f>
        <v>37.224650624395515</v>
      </c>
      <c r="AV35" s="67">
        <f t="shared" si="84"/>
        <v>42.247177621797952</v>
      </c>
      <c r="AW35" s="67">
        <f t="shared" si="84"/>
        <v>43.132887494848624</v>
      </c>
      <c r="AX35" s="67">
        <f t="shared" si="84"/>
        <v>51.388419745887752</v>
      </c>
      <c r="AY35" s="69"/>
      <c r="AZ35" s="67">
        <f t="shared" ref="AZ35" si="85">AX35-AV35</f>
        <v>9.1412421240897999</v>
      </c>
      <c r="BA35" s="67">
        <f>SUM(BA8:BA33)</f>
        <v>23.79335333979332</v>
      </c>
      <c r="BB35" s="67">
        <f>SUM(AZ35:BA35)</f>
        <v>32.93459546388312</v>
      </c>
      <c r="BD35" s="24" t="str">
        <f>AH35</f>
        <v>All occupations</v>
      </c>
      <c r="BE35" s="67">
        <f>SUM(BE8:BE33)</f>
        <v>134.09108563885013</v>
      </c>
      <c r="BF35" s="67">
        <f t="shared" ref="BF35:BI35" si="86">SUM(BF8:BF33)</f>
        <v>140.70788835520293</v>
      </c>
      <c r="BG35" s="67">
        <f t="shared" si="86"/>
        <v>135.83592346582867</v>
      </c>
      <c r="BH35" s="67">
        <f t="shared" si="86"/>
        <v>145.95644037478567</v>
      </c>
      <c r="BI35" s="67">
        <f t="shared" si="86"/>
        <v>152.72006508520434</v>
      </c>
      <c r="BJ35" s="69"/>
      <c r="BK35" s="67">
        <f t="shared" ref="BK35" si="87">BI35-BG35</f>
        <v>16.884141619375669</v>
      </c>
      <c r="BL35" s="67">
        <f>SUM(BL8:BL33)</f>
        <v>68.148785845537233</v>
      </c>
      <c r="BM35" s="67">
        <f>SUM(BK35:BL35)</f>
        <v>85.032927464912902</v>
      </c>
      <c r="BO35" s="24" t="str">
        <f>AS35</f>
        <v>All occupations</v>
      </c>
      <c r="BP35" s="67">
        <f>SUM(BP8:BP33)</f>
        <v>145.18198177137032</v>
      </c>
      <c r="BQ35" s="67">
        <f t="shared" ref="BQ35:BT35" si="88">SUM(BQ8:BQ33)</f>
        <v>150.86391342153024</v>
      </c>
      <c r="BR35" s="67">
        <f t="shared" si="88"/>
        <v>147.76614250950809</v>
      </c>
      <c r="BS35" s="67">
        <f t="shared" si="88"/>
        <v>144.1005069642784</v>
      </c>
      <c r="BT35" s="67">
        <f t="shared" si="88"/>
        <v>127.89097838967231</v>
      </c>
      <c r="BU35" s="69"/>
      <c r="BV35" s="67">
        <f t="shared" ref="BV35" si="89">BT35-BR35</f>
        <v>-19.875164119835773</v>
      </c>
      <c r="BW35" s="67">
        <f>SUM(BW8:BW33)</f>
        <v>63.492596936662316</v>
      </c>
      <c r="BX35" s="67">
        <f>SUM(BV35:BW35)</f>
        <v>43.617432816826543</v>
      </c>
      <c r="BZ35" s="24" t="str">
        <f>BD35</f>
        <v>All occupations</v>
      </c>
      <c r="CA35" s="67">
        <f>SUM(CA8:CA33)</f>
        <v>106.9001195387753</v>
      </c>
      <c r="CB35" s="67">
        <f t="shared" ref="CB35:CE35" si="90">SUM(CB8:CB33)</f>
        <v>111.37093820867162</v>
      </c>
      <c r="CC35" s="67">
        <f t="shared" si="90"/>
        <v>98.848471835464366</v>
      </c>
      <c r="CD35" s="67">
        <f t="shared" si="90"/>
        <v>92.536177544407309</v>
      </c>
      <c r="CE35" s="67">
        <f t="shared" si="90"/>
        <v>68.259744605555852</v>
      </c>
      <c r="CF35" s="69"/>
      <c r="CG35" s="67">
        <f t="shared" ref="CG35" si="91">CE35-CC35</f>
        <v>-30.588727229908514</v>
      </c>
      <c r="CH35" s="67">
        <f>SUM(CH8:CH33)</f>
        <v>34.069354194699848</v>
      </c>
      <c r="CI35" s="67">
        <f>SUM(CG35:CH35)</f>
        <v>3.4806269647913339</v>
      </c>
      <c r="CK35" s="24" t="str">
        <f>BO35</f>
        <v>All occupations</v>
      </c>
      <c r="CL35" s="67">
        <f>SUM(CL8:CL33)</f>
        <v>35.979578913293594</v>
      </c>
      <c r="CM35" s="67">
        <f t="shared" ref="CM35:CP35" si="92">SUM(CM8:CM33)</f>
        <v>37.072542800358804</v>
      </c>
      <c r="CN35" s="67">
        <f t="shared" si="92"/>
        <v>26.805817763474764</v>
      </c>
      <c r="CO35" s="67">
        <f t="shared" si="92"/>
        <v>22.335577276518137</v>
      </c>
      <c r="CP35" s="67">
        <f t="shared" si="92"/>
        <v>15.704744020220694</v>
      </c>
      <c r="CQ35" s="69"/>
      <c r="CR35" s="67">
        <f t="shared" ref="CR35" si="93">CP35-CN35</f>
        <v>-11.101073743254069</v>
      </c>
      <c r="CS35" s="67">
        <f>SUM(CS8:CS33)</f>
        <v>6.1092087084252364</v>
      </c>
      <c r="CT35" s="67">
        <f>SUM(CR35:CS35)</f>
        <v>-4.9918650348288329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Hertfordshire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Hertfordshire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Hertfordshire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Hertfordshire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Hertfordshire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Hertfordshire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Hertfordshire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Hertfordshire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Hertfordshire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7.8095721918341949</v>
      </c>
      <c r="C45" s="18">
        <f t="shared" si="104"/>
        <v>8.3369635781623188</v>
      </c>
      <c r="D45" s="18">
        <f t="shared" si="104"/>
        <v>8.6354787591264106</v>
      </c>
      <c r="E45" s="18">
        <f t="shared" si="104"/>
        <v>7.9767725714197741</v>
      </c>
      <c r="F45" s="18">
        <f t="shared" si="104"/>
        <v>8.1293892887359984</v>
      </c>
      <c r="H45" s="68">
        <f t="shared" ref="H45:H70" si="105">IF(D8&gt;0,(H8/D8)*100,0)</f>
        <v>54.777553340941189</v>
      </c>
      <c r="I45" s="69">
        <f t="shared" ref="I45:I70" si="106">IF(D8&gt;0,I8/D8*100,0)</f>
        <v>69.242186988383864</v>
      </c>
      <c r="J45" s="69">
        <f t="shared" ref="J45:J70" si="107">IF(D8&gt;0,(J8/D8)*100,0)</f>
        <v>124.01974032932506</v>
      </c>
      <c r="L45" t="str">
        <f>A45</f>
        <v>11 Corporate managers and directors</v>
      </c>
      <c r="M45" s="18">
        <f t="shared" ref="M45:Q54" si="108">M8/M$35*100</f>
        <v>8.9603910043831867</v>
      </c>
      <c r="N45" s="18">
        <f t="shared" si="108"/>
        <v>9.5396757431173889</v>
      </c>
      <c r="O45" s="18">
        <f t="shared" si="108"/>
        <v>9.2707329602525181</v>
      </c>
      <c r="P45" s="18">
        <f t="shared" si="108"/>
        <v>8.4506147727543084</v>
      </c>
      <c r="Q45" s="18">
        <f t="shared" si="108"/>
        <v>8.6249497984302703</v>
      </c>
      <c r="S45" s="68">
        <f t="shared" ref="S45:S70" si="109">IF(O8&gt;0,(S8/O8)*100,0)</f>
        <v>56.673633073392672</v>
      </c>
      <c r="T45" s="69">
        <f t="shared" ref="T45:T70" si="110">IF(O8&gt;0,T8/O8*100,0)</f>
        <v>69.775600320937428</v>
      </c>
      <c r="U45" s="69">
        <f t="shared" ref="U45:U70" si="111">IF(O8&gt;0,(U8/O8)*100,0)</f>
        <v>126.44923339433009</v>
      </c>
      <c r="W45" t="str">
        <f>A45</f>
        <v>11 Corporate managers and directors</v>
      </c>
      <c r="X45" s="18">
        <f t="shared" ref="X45:AB54" si="112">X8/X$35*100</f>
        <v>10.859229015157336</v>
      </c>
      <c r="Y45" s="18">
        <f t="shared" si="112"/>
        <v>11.787543665754658</v>
      </c>
      <c r="Z45" s="18">
        <f t="shared" si="112"/>
        <v>11.159268994907015</v>
      </c>
      <c r="AA45" s="18">
        <f t="shared" si="112"/>
        <v>10.249630771038532</v>
      </c>
      <c r="AB45" s="18">
        <f t="shared" si="112"/>
        <v>10.402713392053865</v>
      </c>
      <c r="AD45" s="68">
        <f t="shared" ref="AD45:AD70" si="113">IF(Z8&gt;0,(AD8/Z8)*100,0)</f>
        <v>15.689265272518341</v>
      </c>
      <c r="AE45" s="69">
        <f t="shared" ref="AE45:AE70" si="114">IF(Z8&gt;0,AE8/Z8*100,0)</f>
        <v>58.94690598922714</v>
      </c>
      <c r="AF45" s="69">
        <f t="shared" ref="AF45:AF70" si="115">IF(Z8&gt;0,(AF8/Z8)*100,0)</f>
        <v>74.636171261745488</v>
      </c>
      <c r="AH45" t="str">
        <f>L45</f>
        <v>11 Corporate managers and directors</v>
      </c>
      <c r="AI45" s="18">
        <f t="shared" ref="AI45:AM54" si="116">AI8/AI$35*100</f>
        <v>7.0342116120378924</v>
      </c>
      <c r="AJ45" s="18">
        <f t="shared" si="116"/>
        <v>7.3970056355396938</v>
      </c>
      <c r="AK45" s="18">
        <f t="shared" si="116"/>
        <v>7.4459386993647225</v>
      </c>
      <c r="AL45" s="18">
        <f t="shared" si="116"/>
        <v>6.7918961222476062</v>
      </c>
      <c r="AM45" s="18">
        <f t="shared" si="116"/>
        <v>6.6128130715620097</v>
      </c>
      <c r="AO45" s="68">
        <f t="shared" ref="AO45:AO70" si="117">IF(AK8&gt;0,(AO8/AK8)*100,0)</f>
        <v>3.972508478154388</v>
      </c>
      <c r="AP45" s="69">
        <f t="shared" ref="AP45:AP70" si="118">IF(AK8&gt;0,AP8/AK8*100,0)</f>
        <v>50.76262153310774</v>
      </c>
      <c r="AQ45" s="69">
        <f t="shared" ref="AQ45:AQ70" si="119">IF(AK8&gt;0,(AQ8/AK8)*100,0)</f>
        <v>54.735130011262136</v>
      </c>
      <c r="AS45" t="str">
        <f>W45</f>
        <v>11 Corporate managers and directors</v>
      </c>
      <c r="AT45" s="18">
        <f t="shared" ref="AT45:AX54" si="120">AT8/AT$35*100</f>
        <v>11.47367670349392</v>
      </c>
      <c r="AU45" s="18">
        <f t="shared" si="120"/>
        <v>12.000974775120755</v>
      </c>
      <c r="AV45" s="18">
        <f t="shared" si="120"/>
        <v>12.057988580968097</v>
      </c>
      <c r="AW45" s="18">
        <f t="shared" si="120"/>
        <v>10.782391596148269</v>
      </c>
      <c r="AX45" s="18">
        <f t="shared" si="120"/>
        <v>10.661744467873522</v>
      </c>
      <c r="AZ45" s="68">
        <f t="shared" ref="AZ45:AZ70" si="121">IF(AV8&gt;0,(AZ8/AV8)*100,0)</f>
        <v>7.5526123450755271</v>
      </c>
      <c r="BA45" s="69">
        <f t="shared" ref="BA45:BA70" si="122">IF(AV8&gt;0,BA8/AV8*100,0)</f>
        <v>52.117917725702576</v>
      </c>
      <c r="BB45" s="69">
        <f t="shared" ref="BB45:BB70" si="123">IF(AV8&gt;0,(BB8/AV8)*100,0)</f>
        <v>59.670530070778106</v>
      </c>
      <c r="BD45" t="str">
        <f>AH45</f>
        <v>11 Corporate managers and directors</v>
      </c>
      <c r="BE45" s="18">
        <f t="shared" ref="BE45:BI54" si="124">BE8/BE$35*100</f>
        <v>7.0112152254156737</v>
      </c>
      <c r="BF45" s="18">
        <f t="shared" si="124"/>
        <v>8.1667496071539976</v>
      </c>
      <c r="BG45" s="18">
        <f t="shared" si="124"/>
        <v>8.1980356165312624</v>
      </c>
      <c r="BH45" s="18">
        <f t="shared" si="124"/>
        <v>7.2320680108366657</v>
      </c>
      <c r="BI45" s="18">
        <f t="shared" si="124"/>
        <v>7.7004416033397263</v>
      </c>
      <c r="BK45" s="68">
        <f t="shared" ref="BK45:BK70" si="125">IF(BG8&gt;0,(BK8/BG8)*100,0)</f>
        <v>5.6056835134816962</v>
      </c>
      <c r="BL45" s="69">
        <f t="shared" ref="BL45:BL70" si="126">IF(BG8&gt;0,BL8/BG8*100,0)</f>
        <v>44.40724266760612</v>
      </c>
      <c r="BM45" s="69">
        <f t="shared" ref="BM45:BM70" si="127">IF(BG8&gt;0,(BM8/BG8)*100,0)</f>
        <v>50.012926181087813</v>
      </c>
      <c r="BO45" t="str">
        <f>AS45</f>
        <v>11 Corporate managers and directors</v>
      </c>
      <c r="BP45" s="18">
        <f t="shared" ref="BP45:BT54" si="128">BP8/BP$35*100</f>
        <v>5.7183304272683682</v>
      </c>
      <c r="BQ45" s="18">
        <f t="shared" si="128"/>
        <v>6.0562962737647856</v>
      </c>
      <c r="BR45" s="18">
        <f t="shared" si="128"/>
        <v>6.4472620530705935</v>
      </c>
      <c r="BS45" s="18">
        <f t="shared" si="128"/>
        <v>5.4339031698441183</v>
      </c>
      <c r="BT45" s="18">
        <f t="shared" si="128"/>
        <v>5.1411811078289604</v>
      </c>
      <c r="BV45" s="68">
        <f t="shared" ref="BV45:BV70" si="129">IF(BR8&gt;0,(BV8/BR8)*100,0)</f>
        <v>-30.983559967355252</v>
      </c>
      <c r="BW45" s="69">
        <f t="shared" ref="BW45:BW70" si="130">IF(BR8&gt;0,BW8/BR8*100,0)</f>
        <v>37.241134774396023</v>
      </c>
      <c r="BX45" s="69">
        <f t="shared" ref="BX45:BX70" si="131">IF(BR8&gt;0,(BX8/BR8)*100,0)</f>
        <v>6.2575748070407764</v>
      </c>
      <c r="BZ45" t="str">
        <f>BD45</f>
        <v>11 Corporate managers and directors</v>
      </c>
      <c r="CA45" s="18">
        <f t="shared" ref="CA45:CE54" si="132">CA8/CA$35*100</f>
        <v>5.6636485944762596</v>
      </c>
      <c r="CB45" s="18">
        <f t="shared" si="132"/>
        <v>6.2177741544928402</v>
      </c>
      <c r="CC45" s="18">
        <f t="shared" si="132"/>
        <v>6.7382437340022596</v>
      </c>
      <c r="CD45" s="18">
        <f t="shared" si="132"/>
        <v>6.5072468084958937</v>
      </c>
      <c r="CE45" s="18">
        <f t="shared" si="132"/>
        <v>7.3708904898488612</v>
      </c>
      <c r="CG45" s="68">
        <f t="shared" ref="CG45:CG70" si="133">IF(CC8&gt;0,(CG8/CC8)*100,0)</f>
        <v>-24.461572089036302</v>
      </c>
      <c r="CH45" s="69">
        <f t="shared" ref="CH45:CH70" si="134">IF(CC8&gt;0,CH8/CC8*100,0)</f>
        <v>38.627949342009934</v>
      </c>
      <c r="CI45" s="69">
        <f t="shared" ref="CI45:CI70" si="135">IF(CC8&gt;0,(CI8/CC8)*100,0)</f>
        <v>14.16637725297363</v>
      </c>
      <c r="CK45" t="str">
        <f>BO45</f>
        <v>11 Corporate managers and directors</v>
      </c>
      <c r="CL45" s="18">
        <f t="shared" ref="CL45:CP54" si="136">CL8/CL$35*100</f>
        <v>2.9823348305464683</v>
      </c>
      <c r="CM45" s="18">
        <f t="shared" si="136"/>
        <v>3.7671727870741085</v>
      </c>
      <c r="CN45" s="18">
        <f t="shared" si="136"/>
        <v>4.0460647829601779</v>
      </c>
      <c r="CO45" s="18">
        <f t="shared" si="136"/>
        <v>3.9410846465659457</v>
      </c>
      <c r="CP45" s="18">
        <f t="shared" si="136"/>
        <v>4.9129117617291644</v>
      </c>
      <c r="CR45" s="68">
        <f t="shared" ref="CR45:CR70" si="137">IF(CN8&gt;0,(CR8/CN8)*100,0)</f>
        <v>-28.860970981290652</v>
      </c>
      <c r="CS45" s="69">
        <f t="shared" ref="CS45:CS70" si="138">IF(CN8&gt;0,CS8/CN8*100,0)</f>
        <v>23.611322498009489</v>
      </c>
      <c r="CT45" s="69">
        <f t="shared" ref="CT45:CT70" si="139">IF(CN8&gt;0,(CT8/CN8)*100,0)</f>
        <v>-5.2496484832811587</v>
      </c>
    </row>
    <row r="46" spans="1:98" x14ac:dyDescent="0.2">
      <c r="A46" t="str">
        <f t="shared" si="103"/>
        <v>12 Other managers and proprietors</v>
      </c>
      <c r="B46" s="18">
        <f t="shared" si="104"/>
        <v>2.9019563666702033</v>
      </c>
      <c r="C46" s="18">
        <f t="shared" si="104"/>
        <v>2.8519552050134154</v>
      </c>
      <c r="D46" s="18">
        <f t="shared" si="104"/>
        <v>2.7857784097513365</v>
      </c>
      <c r="E46" s="18">
        <f t="shared" si="104"/>
        <v>3.5272541531425303</v>
      </c>
      <c r="F46" s="18">
        <f t="shared" si="104"/>
        <v>3.854207622457726</v>
      </c>
      <c r="H46" s="68">
        <f t="shared" si="105"/>
        <v>127.47046443707065</v>
      </c>
      <c r="I46" s="69">
        <f t="shared" si="106"/>
        <v>110.23852470071533</v>
      </c>
      <c r="J46" s="69">
        <f t="shared" si="107"/>
        <v>237.70898913778598</v>
      </c>
      <c r="L46" t="str">
        <f t="shared" ref="L46:L69" si="140">A46</f>
        <v>12 Other managers and proprietors</v>
      </c>
      <c r="M46" s="18">
        <f t="shared" si="108"/>
        <v>3.5299768727022958</v>
      </c>
      <c r="N46" s="18">
        <f t="shared" si="108"/>
        <v>3.5533090095009627</v>
      </c>
      <c r="O46" s="18">
        <f t="shared" si="108"/>
        <v>3.4642474801676455</v>
      </c>
      <c r="P46" s="18">
        <f t="shared" si="108"/>
        <v>4.1922575032652798</v>
      </c>
      <c r="Q46" s="18">
        <f t="shared" si="108"/>
        <v>4.6118967226046683</v>
      </c>
      <c r="S46" s="68">
        <f t="shared" si="109"/>
        <v>124.19404537143652</v>
      </c>
      <c r="T46" s="69">
        <f t="shared" si="110"/>
        <v>105.55092160415234</v>
      </c>
      <c r="U46" s="69">
        <f t="shared" si="111"/>
        <v>229.74496697558888</v>
      </c>
      <c r="W46" t="str">
        <f t="shared" ref="W46:W69" si="141">A46</f>
        <v>12 Other managers and proprietors</v>
      </c>
      <c r="X46" s="18">
        <f t="shared" si="112"/>
        <v>4.035629889380183</v>
      </c>
      <c r="Y46" s="18">
        <f t="shared" si="112"/>
        <v>3.8763958694168155</v>
      </c>
      <c r="Z46" s="18">
        <f t="shared" si="112"/>
        <v>3.8253858800085458</v>
      </c>
      <c r="AA46" s="18">
        <f t="shared" si="112"/>
        <v>4.6345225392517868</v>
      </c>
      <c r="AB46" s="18">
        <f t="shared" si="112"/>
        <v>4.9896948280445397</v>
      </c>
      <c r="AD46" s="68">
        <f t="shared" si="113"/>
        <v>61.875420783714752</v>
      </c>
      <c r="AE46" s="69">
        <f t="shared" si="114"/>
        <v>86.097873224947804</v>
      </c>
      <c r="AF46" s="69">
        <f t="shared" si="115"/>
        <v>147.97329400866255</v>
      </c>
      <c r="AH46" t="str">
        <f t="shared" ref="AH46:AH69" si="142">L46</f>
        <v>12 Other managers and proprietors</v>
      </c>
      <c r="AI46" s="18">
        <f t="shared" si="116"/>
        <v>4.0301255444165793</v>
      </c>
      <c r="AJ46" s="18">
        <f t="shared" si="116"/>
        <v>4.2566782707067858</v>
      </c>
      <c r="AK46" s="18">
        <f t="shared" si="116"/>
        <v>4.434637185406257</v>
      </c>
      <c r="AL46" s="18">
        <f t="shared" si="116"/>
        <v>5.3452139978152058</v>
      </c>
      <c r="AM46" s="18">
        <f t="shared" si="116"/>
        <v>5.8267932761963772</v>
      </c>
      <c r="AO46" s="68">
        <f t="shared" si="117"/>
        <v>53.82369812516712</v>
      </c>
      <c r="AP46" s="69">
        <f t="shared" si="118"/>
        <v>83.97169706092285</v>
      </c>
      <c r="AQ46" s="69">
        <f t="shared" si="119"/>
        <v>137.79539518608993</v>
      </c>
      <c r="AS46" t="str">
        <f t="shared" ref="AS46:AS69" si="143">W46</f>
        <v>12 Other managers and proprietors</v>
      </c>
      <c r="AT46" s="18">
        <f t="shared" si="120"/>
        <v>4.5703246867631764</v>
      </c>
      <c r="AU46" s="18">
        <f t="shared" si="120"/>
        <v>4.5819663710279626</v>
      </c>
      <c r="AV46" s="18">
        <f t="shared" si="120"/>
        <v>4.5548079647199602</v>
      </c>
      <c r="AW46" s="18">
        <f t="shared" si="120"/>
        <v>5.6756806767858787</v>
      </c>
      <c r="AX46" s="18">
        <f t="shared" si="120"/>
        <v>6.0450505379550661</v>
      </c>
      <c r="AZ46" s="68">
        <f t="shared" si="121"/>
        <v>61.434899172853633</v>
      </c>
      <c r="BA46" s="69">
        <f t="shared" si="122"/>
        <v>81.499361163368008</v>
      </c>
      <c r="BB46" s="69">
        <f t="shared" si="123"/>
        <v>142.93426033622166</v>
      </c>
      <c r="BD46" t="str">
        <f t="shared" ref="BD46:BD69" si="144">AH46</f>
        <v>12 Other managers and proprietors</v>
      </c>
      <c r="BE46" s="18">
        <f t="shared" si="124"/>
        <v>3.3393094693251308</v>
      </c>
      <c r="BF46" s="18">
        <f t="shared" si="124"/>
        <v>3.2832819150806007</v>
      </c>
      <c r="BG46" s="18">
        <f t="shared" si="124"/>
        <v>3.1984044610668212</v>
      </c>
      <c r="BH46" s="18">
        <f t="shared" si="124"/>
        <v>3.7202381054516209</v>
      </c>
      <c r="BI46" s="18">
        <f t="shared" si="124"/>
        <v>3.9529772811157007</v>
      </c>
      <c r="BK46" s="68">
        <f t="shared" si="125"/>
        <v>38.954429880297269</v>
      </c>
      <c r="BL46" s="69">
        <f t="shared" si="126"/>
        <v>63.078264171657317</v>
      </c>
      <c r="BM46" s="69">
        <f t="shared" si="127"/>
        <v>102.03269405195459</v>
      </c>
      <c r="BO46" t="str">
        <f t="shared" ref="BO46:BO69" si="145">AS46</f>
        <v>12 Other managers and proprietors</v>
      </c>
      <c r="BP46" s="18">
        <f t="shared" si="128"/>
        <v>3.2025324632463588</v>
      </c>
      <c r="BQ46" s="18">
        <f t="shared" si="128"/>
        <v>3.2975425954926898</v>
      </c>
      <c r="BR46" s="18">
        <f t="shared" si="128"/>
        <v>3.3106692338477468</v>
      </c>
      <c r="BS46" s="18">
        <f t="shared" si="128"/>
        <v>4.0185336431799126</v>
      </c>
      <c r="BT46" s="18">
        <f t="shared" si="128"/>
        <v>4.4921826584408535</v>
      </c>
      <c r="BV46" s="68">
        <f t="shared" si="129"/>
        <v>17.437443311946346</v>
      </c>
      <c r="BW46" s="69">
        <f t="shared" si="130"/>
        <v>64.6108701427829</v>
      </c>
      <c r="BX46" s="69">
        <f t="shared" si="131"/>
        <v>82.048313454729239</v>
      </c>
      <c r="BZ46" t="str">
        <f t="shared" ref="BZ46:BZ69" si="146">BD46</f>
        <v>12 Other managers and proprietors</v>
      </c>
      <c r="CA46" s="18">
        <f t="shared" si="132"/>
        <v>2.8991198700769756</v>
      </c>
      <c r="CB46" s="18">
        <f t="shared" si="132"/>
        <v>2.8282326260645254</v>
      </c>
      <c r="CC46" s="18">
        <f t="shared" si="132"/>
        <v>3.0116951297325452</v>
      </c>
      <c r="CD46" s="18">
        <f t="shared" si="132"/>
        <v>3.5368748077791134</v>
      </c>
      <c r="CE46" s="18">
        <f t="shared" si="132"/>
        <v>4.1947596870824704</v>
      </c>
      <c r="CG46" s="68">
        <f t="shared" si="133"/>
        <v>-3.8186699656421283</v>
      </c>
      <c r="CH46" s="69">
        <f t="shared" si="134"/>
        <v>48.416947309546245</v>
      </c>
      <c r="CI46" s="69">
        <f t="shared" si="135"/>
        <v>44.598277343904122</v>
      </c>
      <c r="CK46" t="str">
        <f t="shared" ref="CK46:CK69" si="147">BO46</f>
        <v>12 Other managers and proprietors</v>
      </c>
      <c r="CL46" s="18">
        <f t="shared" si="136"/>
        <v>2.8273819002939393</v>
      </c>
      <c r="CM46" s="18">
        <f t="shared" si="136"/>
        <v>3.0067421299644876</v>
      </c>
      <c r="CN46" s="18">
        <f t="shared" si="136"/>
        <v>3.2155796041003235</v>
      </c>
      <c r="CO46" s="18">
        <f t="shared" si="136"/>
        <v>4.7235232090147159</v>
      </c>
      <c r="CP46" s="18">
        <f t="shared" si="136"/>
        <v>5.882091483672915</v>
      </c>
      <c r="CR46" s="68">
        <f t="shared" si="137"/>
        <v>7.1702664996265524</v>
      </c>
      <c r="CS46" s="69">
        <f t="shared" si="138"/>
        <v>38.670051833776128</v>
      </c>
      <c r="CT46" s="69">
        <f t="shared" si="139"/>
        <v>45.840318333402678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26.417669085009514</v>
      </c>
      <c r="C47" s="18">
        <f t="shared" si="104"/>
        <v>25.68885994591653</v>
      </c>
      <c r="D47" s="18">
        <f t="shared" si="104"/>
        <v>25.46809659572034</v>
      </c>
      <c r="E47" s="18">
        <f t="shared" si="104"/>
        <v>25.04552483356499</v>
      </c>
      <c r="F47" s="18">
        <f t="shared" si="104"/>
        <v>23.999625408337582</v>
      </c>
      <c r="H47" s="68">
        <f t="shared" si="105"/>
        <v>54.933185892903744</v>
      </c>
      <c r="I47" s="69">
        <f t="shared" si="106"/>
        <v>51.432242915527702</v>
      </c>
      <c r="J47" s="69">
        <f t="shared" si="107"/>
        <v>106.36542880843145</v>
      </c>
      <c r="L47" t="str">
        <f t="shared" si="140"/>
        <v>21 Science, research, engineering and technology professionals</v>
      </c>
      <c r="M47" s="18">
        <f t="shared" si="108"/>
        <v>14.508597477814911</v>
      </c>
      <c r="N47" s="18">
        <f t="shared" si="108"/>
        <v>14.277821461481214</v>
      </c>
      <c r="O47" s="18">
        <f t="shared" si="108"/>
        <v>14.665375225281821</v>
      </c>
      <c r="P47" s="18">
        <f t="shared" si="108"/>
        <v>14.785877484157576</v>
      </c>
      <c r="Q47" s="18">
        <f t="shared" si="108"/>
        <v>14.653769607191711</v>
      </c>
      <c r="S47" s="68">
        <f t="shared" si="109"/>
        <v>68.27112172194218</v>
      </c>
      <c r="T47" s="69">
        <f t="shared" si="110"/>
        <v>55.87637060944656</v>
      </c>
      <c r="U47" s="69">
        <f t="shared" si="111"/>
        <v>124.14749233138875</v>
      </c>
      <c r="W47" t="str">
        <f t="shared" si="141"/>
        <v>21 Science, research, engineering and technology professionals</v>
      </c>
      <c r="X47" s="18">
        <f t="shared" si="112"/>
        <v>13.377485513040297</v>
      </c>
      <c r="Y47" s="18">
        <f t="shared" si="112"/>
        <v>13.31668293137707</v>
      </c>
      <c r="Z47" s="18">
        <f t="shared" si="112"/>
        <v>12.843030536299002</v>
      </c>
      <c r="AA47" s="18">
        <f t="shared" si="112"/>
        <v>12.681798706838732</v>
      </c>
      <c r="AB47" s="18">
        <f t="shared" si="112"/>
        <v>11.988729853702951</v>
      </c>
      <c r="AD47" s="68">
        <f t="shared" si="113"/>
        <v>15.847811823611311</v>
      </c>
      <c r="AE47" s="69">
        <f t="shared" si="114"/>
        <v>41.930511859643374</v>
      </c>
      <c r="AF47" s="69">
        <f t="shared" si="115"/>
        <v>57.778323683254683</v>
      </c>
      <c r="AH47" t="str">
        <f t="shared" si="142"/>
        <v>21 Science, research, engineering and technology professionals</v>
      </c>
      <c r="AI47" s="18">
        <f t="shared" si="116"/>
        <v>4.7468519632532056</v>
      </c>
      <c r="AJ47" s="18">
        <f t="shared" si="116"/>
        <v>4.8248324684121</v>
      </c>
      <c r="AK47" s="18">
        <f t="shared" si="116"/>
        <v>4.8488098558060546</v>
      </c>
      <c r="AL47" s="18">
        <f t="shared" si="116"/>
        <v>5.0812080646191093</v>
      </c>
      <c r="AM47" s="18">
        <f t="shared" si="116"/>
        <v>5.1705855176287638</v>
      </c>
      <c r="AO47" s="68">
        <f t="shared" si="117"/>
        <v>24.840731219378874</v>
      </c>
      <c r="AP47" s="69">
        <f t="shared" si="118"/>
        <v>41.436466425293148</v>
      </c>
      <c r="AQ47" s="69">
        <f t="shared" si="119"/>
        <v>66.277197644672015</v>
      </c>
      <c r="AS47" t="str">
        <f t="shared" si="143"/>
        <v>21 Science, research, engineering and technology professionals</v>
      </c>
      <c r="AT47" s="18">
        <f t="shared" si="120"/>
        <v>11.885307505499524</v>
      </c>
      <c r="AU47" s="18">
        <f t="shared" si="120"/>
        <v>11.531481780344711</v>
      </c>
      <c r="AV47" s="18">
        <f t="shared" si="120"/>
        <v>10.438157328329229</v>
      </c>
      <c r="AW47" s="18">
        <f t="shared" si="120"/>
        <v>9.2407170331891582</v>
      </c>
      <c r="AX47" s="18">
        <f t="shared" si="120"/>
        <v>8.2344771527718876</v>
      </c>
      <c r="AZ47" s="68">
        <f t="shared" si="121"/>
        <v>-4.0423170608495989</v>
      </c>
      <c r="BA47" s="69">
        <f t="shared" si="122"/>
        <v>34.120712938992767</v>
      </c>
      <c r="BB47" s="69">
        <f t="shared" si="123"/>
        <v>30.078395878143162</v>
      </c>
      <c r="BD47" t="str">
        <f t="shared" si="144"/>
        <v>21 Science, research, engineering and technology professionals</v>
      </c>
      <c r="BE47" s="18">
        <f t="shared" si="124"/>
        <v>4.5790531737731843</v>
      </c>
      <c r="BF47" s="18">
        <f t="shared" si="124"/>
        <v>4.8905386963625856</v>
      </c>
      <c r="BG47" s="18">
        <f t="shared" si="124"/>
        <v>4.8041607104377171</v>
      </c>
      <c r="BH47" s="18">
        <f t="shared" si="124"/>
        <v>4.4724548058304894</v>
      </c>
      <c r="BI47" s="18">
        <f t="shared" si="124"/>
        <v>4.3693009594453862</v>
      </c>
      <c r="BK47" s="68">
        <f t="shared" si="125"/>
        <v>2.2529612071466829</v>
      </c>
      <c r="BL47" s="69">
        <f t="shared" si="126"/>
        <v>29.462110577059835</v>
      </c>
      <c r="BM47" s="69">
        <f t="shared" si="127"/>
        <v>31.715071784206522</v>
      </c>
      <c r="BO47" t="str">
        <f t="shared" si="145"/>
        <v>21 Science, research, engineering and technology professionals</v>
      </c>
      <c r="BP47" s="18">
        <f t="shared" si="128"/>
        <v>3.4700974782518839</v>
      </c>
      <c r="BQ47" s="18">
        <f t="shared" si="128"/>
        <v>3.6311465372252294</v>
      </c>
      <c r="BR47" s="18">
        <f t="shared" si="128"/>
        <v>4.0071639506858912</v>
      </c>
      <c r="BS47" s="18">
        <f t="shared" si="128"/>
        <v>3.8601811276000348</v>
      </c>
      <c r="BT47" s="18">
        <f t="shared" si="128"/>
        <v>4.16691363739195</v>
      </c>
      <c r="BV47" s="68">
        <f t="shared" si="129"/>
        <v>-10.00003065326627</v>
      </c>
      <c r="BW47" s="69">
        <f t="shared" si="130"/>
        <v>32.159585526663825</v>
      </c>
      <c r="BX47" s="69">
        <f t="shared" si="131"/>
        <v>22.159554873397557</v>
      </c>
      <c r="BZ47" t="str">
        <f t="shared" si="146"/>
        <v>21 Science, research, engineering and technology professionals</v>
      </c>
      <c r="CA47" s="18">
        <f t="shared" si="132"/>
        <v>3.0762494861664034</v>
      </c>
      <c r="CB47" s="18">
        <f t="shared" si="132"/>
        <v>3.2327903164887837</v>
      </c>
      <c r="CC47" s="18">
        <f t="shared" si="132"/>
        <v>3.3557201327003359</v>
      </c>
      <c r="CD47" s="18">
        <f t="shared" si="132"/>
        <v>3.480313024764258</v>
      </c>
      <c r="CE47" s="18">
        <f t="shared" si="132"/>
        <v>3.3625455289990129</v>
      </c>
      <c r="CG47" s="68">
        <f t="shared" si="133"/>
        <v>-30.804613526393133</v>
      </c>
      <c r="CH47" s="69">
        <f t="shared" si="134"/>
        <v>27.480061915521908</v>
      </c>
      <c r="CI47" s="69">
        <f t="shared" si="135"/>
        <v>-3.3245516108712234</v>
      </c>
      <c r="CK47" t="str">
        <f t="shared" si="147"/>
        <v>21 Science, research, engineering and technology professionals</v>
      </c>
      <c r="CL47" s="18">
        <f t="shared" si="136"/>
        <v>1.6088934901284502</v>
      </c>
      <c r="CM47" s="18">
        <f t="shared" si="136"/>
        <v>2.1449880966748589</v>
      </c>
      <c r="CN47" s="18">
        <f t="shared" si="136"/>
        <v>2.4132537957841871</v>
      </c>
      <c r="CO47" s="18">
        <f t="shared" si="136"/>
        <v>3.3684252894719586</v>
      </c>
      <c r="CP47" s="18">
        <f t="shared" si="136"/>
        <v>4.2855068275056984</v>
      </c>
      <c r="CR47" s="68">
        <f t="shared" si="137"/>
        <v>4.040155977747192</v>
      </c>
      <c r="CS47" s="69">
        <f t="shared" si="138"/>
        <v>29.662538153686786</v>
      </c>
      <c r="CT47" s="69">
        <f t="shared" si="139"/>
        <v>33.702694131433972</v>
      </c>
    </row>
    <row r="48" spans="1:98" x14ac:dyDescent="0.2">
      <c r="A48" t="str">
        <f t="shared" si="103"/>
        <v>22 Health professionals</v>
      </c>
      <c r="B48" s="18">
        <f t="shared" si="104"/>
        <v>11.990812126729072</v>
      </c>
      <c r="C48" s="18">
        <f t="shared" si="104"/>
        <v>13.401111242809559</v>
      </c>
      <c r="D48" s="18">
        <f t="shared" si="104"/>
        <v>11.838537389691808</v>
      </c>
      <c r="E48" s="18">
        <f t="shared" si="104"/>
        <v>12.51794132922385</v>
      </c>
      <c r="F48" s="18">
        <f t="shared" si="104"/>
        <v>12.772862496662899</v>
      </c>
      <c r="H48" s="68">
        <f t="shared" si="105"/>
        <v>77.388990966401366</v>
      </c>
      <c r="I48" s="69">
        <f t="shared" si="106"/>
        <v>73.351425322142987</v>
      </c>
      <c r="J48" s="69">
        <f t="shared" si="107"/>
        <v>150.74041628854437</v>
      </c>
      <c r="L48" t="str">
        <f t="shared" si="140"/>
        <v>22 Health professionals</v>
      </c>
      <c r="M48" s="18">
        <f t="shared" si="108"/>
        <v>5.5069654195273152</v>
      </c>
      <c r="N48" s="18">
        <f t="shared" si="108"/>
        <v>6.2931770401144078</v>
      </c>
      <c r="O48" s="18">
        <f t="shared" si="108"/>
        <v>5.6198067517695076</v>
      </c>
      <c r="P48" s="18">
        <f t="shared" si="108"/>
        <v>5.8113072981668372</v>
      </c>
      <c r="Q48" s="18">
        <f t="shared" si="108"/>
        <v>5.8251553910579252</v>
      </c>
      <c r="S48" s="68">
        <f t="shared" si="109"/>
        <v>74.55791394444951</v>
      </c>
      <c r="T48" s="69">
        <f t="shared" si="110"/>
        <v>75.577957712921247</v>
      </c>
      <c r="U48" s="69">
        <f t="shared" si="111"/>
        <v>150.13587165737076</v>
      </c>
      <c r="W48" t="str">
        <f t="shared" si="141"/>
        <v>22 Health professionals</v>
      </c>
      <c r="X48" s="18">
        <f t="shared" si="112"/>
        <v>5.5193609675087432</v>
      </c>
      <c r="Y48" s="18">
        <f t="shared" si="112"/>
        <v>6.1590705623076651</v>
      </c>
      <c r="Z48" s="18">
        <f t="shared" si="112"/>
        <v>5.8509187517707488</v>
      </c>
      <c r="AA48" s="18">
        <f t="shared" si="112"/>
        <v>6.0059248751017309</v>
      </c>
      <c r="AB48" s="18">
        <f t="shared" si="112"/>
        <v>5.874713150799308</v>
      </c>
      <c r="AD48" s="68">
        <f t="shared" si="113"/>
        <v>24.607669757537085</v>
      </c>
      <c r="AE48" s="69">
        <f t="shared" si="114"/>
        <v>63.910716823068036</v>
      </c>
      <c r="AF48" s="69">
        <f t="shared" si="115"/>
        <v>88.518386580605096</v>
      </c>
      <c r="AH48" t="str">
        <f t="shared" si="142"/>
        <v>22 Health professionals</v>
      </c>
      <c r="AI48" s="18">
        <f t="shared" si="116"/>
        <v>10.142528915439179</v>
      </c>
      <c r="AJ48" s="18">
        <f t="shared" si="116"/>
        <v>8.2950917544004472</v>
      </c>
      <c r="AK48" s="18">
        <f t="shared" si="116"/>
        <v>7.0721332757661557</v>
      </c>
      <c r="AL48" s="18">
        <f t="shared" si="116"/>
        <v>4.2647249517641548</v>
      </c>
      <c r="AM48" s="18">
        <f t="shared" si="116"/>
        <v>1.8573867975967633</v>
      </c>
      <c r="AO48" s="68">
        <f t="shared" si="117"/>
        <v>-69.25293613883332</v>
      </c>
      <c r="AP48" s="69">
        <f t="shared" si="118"/>
        <v>21.388924187364843</v>
      </c>
      <c r="AQ48" s="69">
        <f t="shared" si="119"/>
        <v>-47.864011951468477</v>
      </c>
      <c r="AS48" t="str">
        <f t="shared" si="143"/>
        <v>22 Health professionals</v>
      </c>
      <c r="AT48" s="18">
        <f t="shared" si="120"/>
        <v>1.548245543502214</v>
      </c>
      <c r="AU48" s="18">
        <f t="shared" si="120"/>
        <v>1.8298403528608189</v>
      </c>
      <c r="AV48" s="18">
        <f t="shared" si="120"/>
        <v>2.0432821249063728</v>
      </c>
      <c r="AW48" s="18">
        <f t="shared" si="120"/>
        <v>2.0616412362223704</v>
      </c>
      <c r="AX48" s="18">
        <f t="shared" si="120"/>
        <v>2.0167795801916766</v>
      </c>
      <c r="AZ48" s="68">
        <f t="shared" si="121"/>
        <v>20.059812825190011</v>
      </c>
      <c r="BA48" s="69">
        <f t="shared" si="122"/>
        <v>56.358436948211597</v>
      </c>
      <c r="BB48" s="69">
        <f t="shared" si="123"/>
        <v>76.418249773401612</v>
      </c>
      <c r="BD48" t="str">
        <f t="shared" si="144"/>
        <v>22 Health professionals</v>
      </c>
      <c r="BE48" s="18">
        <f t="shared" si="124"/>
        <v>1.5988670703388501</v>
      </c>
      <c r="BF48" s="18">
        <f t="shared" si="124"/>
        <v>1.80795034064825</v>
      </c>
      <c r="BG48" s="18">
        <f t="shared" si="124"/>
        <v>1.8637782828877514</v>
      </c>
      <c r="BH48" s="18">
        <f t="shared" si="124"/>
        <v>2.0079866003942333</v>
      </c>
      <c r="BI48" s="18">
        <f t="shared" si="124"/>
        <v>2.0895198190301967</v>
      </c>
      <c r="BK48" s="68">
        <f t="shared" si="125"/>
        <v>26.047346843502684</v>
      </c>
      <c r="BL48" s="69">
        <f t="shared" si="126"/>
        <v>67.724069260879702</v>
      </c>
      <c r="BM48" s="69">
        <f t="shared" si="127"/>
        <v>93.771416104382396</v>
      </c>
      <c r="BO48" t="str">
        <f t="shared" si="145"/>
        <v>22 Health professionals</v>
      </c>
      <c r="BP48" s="18">
        <f t="shared" si="128"/>
        <v>1.1912587138957704</v>
      </c>
      <c r="BQ48" s="18">
        <f t="shared" si="128"/>
        <v>1.4468787643634458</v>
      </c>
      <c r="BR48" s="18">
        <f t="shared" si="128"/>
        <v>1.4013684354531522</v>
      </c>
      <c r="BS48" s="18">
        <f t="shared" si="128"/>
        <v>1.5208495979642984</v>
      </c>
      <c r="BT48" s="18">
        <f t="shared" si="128"/>
        <v>1.5217232802441161</v>
      </c>
      <c r="BV48" s="68">
        <f t="shared" si="129"/>
        <v>-6.0172113240619911</v>
      </c>
      <c r="BW48" s="69">
        <f t="shared" si="130"/>
        <v>49.487314375924441</v>
      </c>
      <c r="BX48" s="69">
        <f t="shared" si="131"/>
        <v>43.470103051862445</v>
      </c>
      <c r="BZ48" t="str">
        <f t="shared" si="146"/>
        <v>22 Health professionals</v>
      </c>
      <c r="CA48" s="18">
        <f t="shared" si="132"/>
        <v>1.007294045524344</v>
      </c>
      <c r="CB48" s="18">
        <f t="shared" si="132"/>
        <v>1.3605962991425493</v>
      </c>
      <c r="CC48" s="18">
        <f t="shared" si="132"/>
        <v>1.2268204735773756</v>
      </c>
      <c r="CD48" s="18">
        <f t="shared" si="132"/>
        <v>1.3163399860855958</v>
      </c>
      <c r="CE48" s="18">
        <f t="shared" si="132"/>
        <v>1.1956613624611021</v>
      </c>
      <c r="CG48" s="68">
        <f t="shared" si="133"/>
        <v>-32.69894383895268</v>
      </c>
      <c r="CH48" s="69">
        <f t="shared" si="134"/>
        <v>38.484991215109723</v>
      </c>
      <c r="CI48" s="69">
        <f t="shared" si="135"/>
        <v>5.7860473761570486</v>
      </c>
      <c r="CK48" t="str">
        <f t="shared" si="147"/>
        <v>22 Health professionals</v>
      </c>
      <c r="CL48" s="18">
        <f t="shared" si="136"/>
        <v>0.40252184064064456</v>
      </c>
      <c r="CM48" s="18">
        <f t="shared" si="136"/>
        <v>0.60867470843956895</v>
      </c>
      <c r="CN48" s="18">
        <f t="shared" si="136"/>
        <v>0.63291770538801029</v>
      </c>
      <c r="CO48" s="18">
        <f t="shared" si="136"/>
        <v>0.89331807468829627</v>
      </c>
      <c r="CP48" s="18">
        <f t="shared" si="136"/>
        <v>1.4335283760141562</v>
      </c>
      <c r="CR48" s="68">
        <f t="shared" si="137"/>
        <v>32.696922352127395</v>
      </c>
      <c r="CS48" s="69">
        <f t="shared" si="138"/>
        <v>42.865365218012641</v>
      </c>
      <c r="CT48" s="69">
        <f t="shared" si="139"/>
        <v>75.562287570140043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24.911385082895784</v>
      </c>
      <c r="C49" s="18">
        <f t="shared" si="104"/>
        <v>23.417593961559284</v>
      </c>
      <c r="D49" s="18">
        <f t="shared" si="104"/>
        <v>24.105987196457441</v>
      </c>
      <c r="E49" s="18">
        <f t="shared" si="104"/>
        <v>22.199442584195534</v>
      </c>
      <c r="F49" s="18">
        <f t="shared" si="104"/>
        <v>20.272030940846051</v>
      </c>
      <c r="H49" s="68">
        <f t="shared" si="105"/>
        <v>38.263904003208609</v>
      </c>
      <c r="I49" s="69">
        <f t="shared" si="106"/>
        <v>61.457127701352675</v>
      </c>
      <c r="J49" s="69">
        <f t="shared" si="107"/>
        <v>99.721031704561284</v>
      </c>
      <c r="L49" t="str">
        <f t="shared" si="140"/>
        <v>23 Teaching and other educational professionals</v>
      </c>
      <c r="M49" s="18">
        <f t="shared" si="108"/>
        <v>20.874799020174315</v>
      </c>
      <c r="N49" s="18">
        <f t="shared" si="108"/>
        <v>20.194788336128301</v>
      </c>
      <c r="O49" s="18">
        <f t="shared" si="108"/>
        <v>20.123043618474163</v>
      </c>
      <c r="P49" s="18">
        <f t="shared" si="108"/>
        <v>18.598511383842958</v>
      </c>
      <c r="Q49" s="18">
        <f t="shared" si="108"/>
        <v>16.808068759109819</v>
      </c>
      <c r="S49" s="68">
        <f t="shared" si="109"/>
        <v>40.662249160245466</v>
      </c>
      <c r="T49" s="69">
        <f t="shared" si="110"/>
        <v>64.747341168273138</v>
      </c>
      <c r="U49" s="69">
        <f t="shared" si="111"/>
        <v>105.4095903285186</v>
      </c>
      <c r="W49" t="str">
        <f t="shared" si="141"/>
        <v>23 Teaching and other educational professionals</v>
      </c>
      <c r="X49" s="18">
        <f t="shared" si="112"/>
        <v>6.9114854038487934</v>
      </c>
      <c r="Y49" s="18">
        <f t="shared" si="112"/>
        <v>6.0171157942330069</v>
      </c>
      <c r="Z49" s="18">
        <f t="shared" si="112"/>
        <v>6.1746218698277389</v>
      </c>
      <c r="AA49" s="18">
        <f t="shared" si="112"/>
        <v>4.864961935809804</v>
      </c>
      <c r="AB49" s="18">
        <f t="shared" si="112"/>
        <v>3.5267221044044859</v>
      </c>
      <c r="AD49" s="68">
        <f t="shared" si="113"/>
        <v>-29.116843466570341</v>
      </c>
      <c r="AE49" s="69">
        <f t="shared" si="114"/>
        <v>41.946765233696105</v>
      </c>
      <c r="AF49" s="69">
        <f t="shared" si="115"/>
        <v>12.829921767125763</v>
      </c>
      <c r="AH49" t="str">
        <f t="shared" si="142"/>
        <v>23 Teaching and other educational professionals</v>
      </c>
      <c r="AI49" s="18">
        <f t="shared" si="116"/>
        <v>3.7765784049256421</v>
      </c>
      <c r="AJ49" s="18">
        <f t="shared" si="116"/>
        <v>2.2400957776657275</v>
      </c>
      <c r="AK49" s="18">
        <f t="shared" si="116"/>
        <v>1.9330946331341554</v>
      </c>
      <c r="AL49" s="18">
        <f t="shared" si="116"/>
        <v>1.2622503437233581</v>
      </c>
      <c r="AM49" s="18">
        <f t="shared" si="116"/>
        <v>1.1151642259950463</v>
      </c>
      <c r="AO49" s="68">
        <f t="shared" si="117"/>
        <v>-32.463671696095787</v>
      </c>
      <c r="AP49" s="69">
        <f t="shared" si="118"/>
        <v>21.348305443813192</v>
      </c>
      <c r="AQ49" s="69">
        <f t="shared" si="119"/>
        <v>-11.115366252282593</v>
      </c>
      <c r="AS49" t="str">
        <f t="shared" si="143"/>
        <v>23 Teaching and other educational professionals</v>
      </c>
      <c r="AT49" s="18">
        <f t="shared" si="120"/>
        <v>0.96261440526339181</v>
      </c>
      <c r="AU49" s="18">
        <f t="shared" si="120"/>
        <v>0.94761082240244465</v>
      </c>
      <c r="AV49" s="18">
        <f t="shared" si="120"/>
        <v>0.89909225522794256</v>
      </c>
      <c r="AW49" s="18">
        <f t="shared" si="120"/>
        <v>0.75059661395461852</v>
      </c>
      <c r="AX49" s="18">
        <f t="shared" si="120"/>
        <v>0.58867851936071669</v>
      </c>
      <c r="AZ49" s="68">
        <f t="shared" si="121"/>
        <v>-20.358121632882462</v>
      </c>
      <c r="BA49" s="69">
        <f t="shared" si="122"/>
        <v>40.085334704832668</v>
      </c>
      <c r="BB49" s="69">
        <f t="shared" si="123"/>
        <v>19.727213071950207</v>
      </c>
      <c r="BD49" t="str">
        <f t="shared" si="144"/>
        <v>23 Teaching and other educational professionals</v>
      </c>
      <c r="BE49" s="18">
        <f t="shared" si="124"/>
        <v>0.93588057615913622</v>
      </c>
      <c r="BF49" s="18">
        <f t="shared" si="124"/>
        <v>0.96986569726496774</v>
      </c>
      <c r="BG49" s="18">
        <f t="shared" si="124"/>
        <v>1.0169108010848442</v>
      </c>
      <c r="BH49" s="18">
        <f t="shared" si="124"/>
        <v>1.0699401003794642</v>
      </c>
      <c r="BI49" s="18">
        <f t="shared" si="124"/>
        <v>1.2702575220324726</v>
      </c>
      <c r="BK49" s="68">
        <f t="shared" si="125"/>
        <v>40.439856163896756</v>
      </c>
      <c r="BL49" s="69">
        <f t="shared" si="126"/>
        <v>49.967112004570524</v>
      </c>
      <c r="BM49" s="69">
        <f t="shared" si="127"/>
        <v>90.406968168467301</v>
      </c>
      <c r="BO49" t="str">
        <f t="shared" si="145"/>
        <v>23 Teaching and other educational professionals</v>
      </c>
      <c r="BP49" s="18">
        <f t="shared" si="128"/>
        <v>0.74767563288373751</v>
      </c>
      <c r="BQ49" s="18">
        <f t="shared" si="128"/>
        <v>0.81005450174946381</v>
      </c>
      <c r="BR49" s="18">
        <f t="shared" si="128"/>
        <v>0.82364371028783767</v>
      </c>
      <c r="BS49" s="18">
        <f t="shared" si="128"/>
        <v>0.84681438574896006</v>
      </c>
      <c r="BT49" s="18">
        <f t="shared" si="128"/>
        <v>0.91428237978627513</v>
      </c>
      <c r="BV49" s="68">
        <f t="shared" si="129"/>
        <v>-3.9259856746983437</v>
      </c>
      <c r="BW49" s="69">
        <f t="shared" si="130"/>
        <v>44.786166555921852</v>
      </c>
      <c r="BX49" s="69">
        <f t="shared" si="131"/>
        <v>40.860180881223506</v>
      </c>
      <c r="BZ49" t="str">
        <f t="shared" si="146"/>
        <v>23 Teaching and other educational professionals</v>
      </c>
      <c r="CA49" s="18">
        <f t="shared" si="132"/>
        <v>0.75045617043020596</v>
      </c>
      <c r="CB49" s="18">
        <f t="shared" si="132"/>
        <v>0.82054874001567779</v>
      </c>
      <c r="CC49" s="18">
        <f t="shared" si="132"/>
        <v>0.93078327042834708</v>
      </c>
      <c r="CD49" s="18">
        <f t="shared" si="132"/>
        <v>1.0056214729011104</v>
      </c>
      <c r="CE49" s="18">
        <f t="shared" si="132"/>
        <v>1.2284113472367377</v>
      </c>
      <c r="CG49" s="68">
        <f t="shared" si="133"/>
        <v>-8.8640027758223425</v>
      </c>
      <c r="CH49" s="69">
        <f t="shared" si="134"/>
        <v>42.079450181773083</v>
      </c>
      <c r="CI49" s="69">
        <f t="shared" si="135"/>
        <v>33.215447405950741</v>
      </c>
      <c r="CK49" t="str">
        <f t="shared" si="147"/>
        <v>23 Teaching and other educational professionals</v>
      </c>
      <c r="CL49" s="18">
        <f t="shared" si="136"/>
        <v>0.33229009263437648</v>
      </c>
      <c r="CM49" s="18">
        <f t="shared" si="136"/>
        <v>0.43576506834992773</v>
      </c>
      <c r="CN49" s="18">
        <f t="shared" si="136"/>
        <v>0.5371451744348873</v>
      </c>
      <c r="CO49" s="18">
        <f t="shared" si="136"/>
        <v>0.6898068822251161</v>
      </c>
      <c r="CP49" s="18">
        <f t="shared" si="136"/>
        <v>0.78209127531476652</v>
      </c>
      <c r="CR49" s="68">
        <f t="shared" si="137"/>
        <v>-14.696359909613795</v>
      </c>
      <c r="CS49" s="69">
        <f t="shared" si="138"/>
        <v>33.838296054758906</v>
      </c>
      <c r="CT49" s="69">
        <f t="shared" si="139"/>
        <v>19.14193614514511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7.3070435835436225</v>
      </c>
      <c r="C50" s="18">
        <f t="shared" si="104"/>
        <v>7.4762895206741451</v>
      </c>
      <c r="D50" s="18">
        <f t="shared" si="104"/>
        <v>8.0054676147508417</v>
      </c>
      <c r="E50" s="18">
        <f t="shared" si="104"/>
        <v>8.7712232315896461</v>
      </c>
      <c r="F50" s="18">
        <f t="shared" si="104"/>
        <v>9.0468915751722339</v>
      </c>
      <c r="H50" s="68">
        <f t="shared" si="105"/>
        <v>85.801474861018704</v>
      </c>
      <c r="I50" s="69">
        <f t="shared" si="106"/>
        <v>74.981165565365771</v>
      </c>
      <c r="J50" s="69">
        <f t="shared" si="107"/>
        <v>160.78264042638449</v>
      </c>
      <c r="L50" t="str">
        <f t="shared" si="140"/>
        <v>24 Business, media and public service professionals</v>
      </c>
      <c r="M50" s="18">
        <f t="shared" si="108"/>
        <v>14.296276669646296</v>
      </c>
      <c r="N50" s="18">
        <f t="shared" si="108"/>
        <v>14.307318864424099</v>
      </c>
      <c r="O50" s="18">
        <f t="shared" si="108"/>
        <v>14.411462118814947</v>
      </c>
      <c r="P50" s="18">
        <f t="shared" si="108"/>
        <v>15.039721718036947</v>
      </c>
      <c r="Q50" s="18">
        <f t="shared" si="108"/>
        <v>14.848395993917665</v>
      </c>
      <c r="S50" s="68">
        <f t="shared" si="109"/>
        <v>73.510158584391434</v>
      </c>
      <c r="T50" s="69">
        <f t="shared" si="110"/>
        <v>71.700594809498256</v>
      </c>
      <c r="U50" s="69">
        <f t="shared" si="111"/>
        <v>145.21075339388966</v>
      </c>
      <c r="W50" t="str">
        <f t="shared" si="141"/>
        <v>24 Business, media and public service professionals</v>
      </c>
      <c r="X50" s="18">
        <f t="shared" si="112"/>
        <v>12.760736260334616</v>
      </c>
      <c r="Y50" s="18">
        <f t="shared" si="112"/>
        <v>13.084592789705082</v>
      </c>
      <c r="Z50" s="18">
        <f t="shared" si="112"/>
        <v>13.251036081711613</v>
      </c>
      <c r="AA50" s="18">
        <f t="shared" si="112"/>
        <v>13.717312648624983</v>
      </c>
      <c r="AB50" s="18">
        <f t="shared" si="112"/>
        <v>13.160662658296879</v>
      </c>
      <c r="AD50" s="68">
        <f t="shared" si="113"/>
        <v>23.256575317549139</v>
      </c>
      <c r="AE50" s="69">
        <f t="shared" si="114"/>
        <v>57.919298034783161</v>
      </c>
      <c r="AF50" s="69">
        <f t="shared" si="115"/>
        <v>81.175873352332303</v>
      </c>
      <c r="AH50" t="str">
        <f t="shared" si="142"/>
        <v>24 Business, media and public service professionals</v>
      </c>
      <c r="AI50" s="18">
        <f t="shared" si="116"/>
        <v>4.6841587891648748</v>
      </c>
      <c r="AJ50" s="18">
        <f t="shared" si="116"/>
        <v>4.3926210057694766</v>
      </c>
      <c r="AK50" s="18">
        <f t="shared" si="116"/>
        <v>4.5826293060319667</v>
      </c>
      <c r="AL50" s="18">
        <f t="shared" si="116"/>
        <v>4.5280422855410425</v>
      </c>
      <c r="AM50" s="18">
        <f t="shared" si="116"/>
        <v>4.4209176041661102</v>
      </c>
      <c r="AO50" s="68">
        <f t="shared" si="117"/>
        <v>12.940426828880847</v>
      </c>
      <c r="AP50" s="69">
        <f t="shared" si="118"/>
        <v>38.529269723841558</v>
      </c>
      <c r="AQ50" s="69">
        <f t="shared" si="119"/>
        <v>51.469696552722397</v>
      </c>
      <c r="AS50" t="str">
        <f t="shared" si="143"/>
        <v>24 Business, media and public service professionals</v>
      </c>
      <c r="AT50" s="18">
        <f t="shared" si="120"/>
        <v>7.3068800248882653</v>
      </c>
      <c r="AU50" s="18">
        <f t="shared" si="120"/>
        <v>7.5956741464135762</v>
      </c>
      <c r="AV50" s="18">
        <f t="shared" si="120"/>
        <v>7.7254073032687973</v>
      </c>
      <c r="AW50" s="18">
        <f t="shared" si="120"/>
        <v>8.2638726258228328</v>
      </c>
      <c r="AX50" s="18">
        <f t="shared" si="120"/>
        <v>8.2552891548088532</v>
      </c>
      <c r="AZ50" s="68">
        <f t="shared" si="121"/>
        <v>29.980578668039765</v>
      </c>
      <c r="BA50" s="69">
        <f t="shared" si="122"/>
        <v>56.395517624295351</v>
      </c>
      <c r="BB50" s="69">
        <f t="shared" si="123"/>
        <v>86.37609629233512</v>
      </c>
      <c r="BD50" t="str">
        <f t="shared" si="144"/>
        <v>24 Business, media and public service professionals</v>
      </c>
      <c r="BE50" s="18">
        <f t="shared" si="124"/>
        <v>4.1419646922069289</v>
      </c>
      <c r="BF50" s="18">
        <f t="shared" si="124"/>
        <v>4.7215125140216285</v>
      </c>
      <c r="BG50" s="18">
        <f t="shared" si="124"/>
        <v>4.9428250468272177</v>
      </c>
      <c r="BH50" s="18">
        <f t="shared" si="124"/>
        <v>5.434730115950507</v>
      </c>
      <c r="BI50" s="18">
        <f t="shared" si="124"/>
        <v>5.8249941813227766</v>
      </c>
      <c r="BK50" s="68">
        <f t="shared" si="125"/>
        <v>32.495679885064526</v>
      </c>
      <c r="BL50" s="69">
        <f t="shared" si="126"/>
        <v>50.596165158333953</v>
      </c>
      <c r="BM50" s="69">
        <f t="shared" si="127"/>
        <v>83.091845043398465</v>
      </c>
      <c r="BO50" t="str">
        <f t="shared" si="145"/>
        <v>24 Business, media and public service professionals</v>
      </c>
      <c r="BP50" s="18">
        <f t="shared" si="128"/>
        <v>3.0804394030394238</v>
      </c>
      <c r="BQ50" s="18">
        <f t="shared" si="128"/>
        <v>3.2726063684568389</v>
      </c>
      <c r="BR50" s="18">
        <f t="shared" si="128"/>
        <v>3.6099330094972633</v>
      </c>
      <c r="BS50" s="18">
        <f t="shared" si="128"/>
        <v>3.6770495724681633</v>
      </c>
      <c r="BT50" s="18">
        <f t="shared" si="128"/>
        <v>3.7089514955222094</v>
      </c>
      <c r="BV50" s="68">
        <f t="shared" si="129"/>
        <v>-11.076410552852165</v>
      </c>
      <c r="BW50" s="69">
        <f t="shared" si="130"/>
        <v>39.480796247601987</v>
      </c>
      <c r="BX50" s="69">
        <f t="shared" si="131"/>
        <v>28.404385694749823</v>
      </c>
      <c r="BZ50" t="str">
        <f t="shared" si="146"/>
        <v>24 Business, media and public service professionals</v>
      </c>
      <c r="CA50" s="18">
        <f t="shared" si="132"/>
        <v>2.7629849826445239</v>
      </c>
      <c r="CB50" s="18">
        <f t="shared" si="132"/>
        <v>3.1282227112281977</v>
      </c>
      <c r="CC50" s="18">
        <f t="shared" si="132"/>
        <v>3.4535530610187632</v>
      </c>
      <c r="CD50" s="18">
        <f t="shared" si="132"/>
        <v>3.7391517997265526</v>
      </c>
      <c r="CE50" s="18">
        <f t="shared" si="132"/>
        <v>3.845681068901051</v>
      </c>
      <c r="CG50" s="68">
        <f t="shared" si="133"/>
        <v>-23.104339662687874</v>
      </c>
      <c r="CH50" s="69">
        <f t="shared" si="134"/>
        <v>36.674644221732159</v>
      </c>
      <c r="CI50" s="69">
        <f t="shared" si="135"/>
        <v>13.570304559044288</v>
      </c>
      <c r="CK50" t="str">
        <f t="shared" si="147"/>
        <v>24 Business, media and public service professionals</v>
      </c>
      <c r="CL50" s="18">
        <f t="shared" si="136"/>
        <v>1.6092653080128951</v>
      </c>
      <c r="CM50" s="18">
        <f t="shared" si="136"/>
        <v>2.1701487499970478</v>
      </c>
      <c r="CN50" s="18">
        <f t="shared" si="136"/>
        <v>2.4955778632219983</v>
      </c>
      <c r="CO50" s="18">
        <f t="shared" si="136"/>
        <v>3.1814139394188543</v>
      </c>
      <c r="CP50" s="18">
        <f t="shared" si="136"/>
        <v>4.2738079271260148</v>
      </c>
      <c r="CR50" s="68">
        <f t="shared" si="137"/>
        <v>0.33343406624364486</v>
      </c>
      <c r="CS50" s="69">
        <f t="shared" si="138"/>
        <v>32.95822276066869</v>
      </c>
      <c r="CT50" s="69">
        <f t="shared" si="139"/>
        <v>33.291656826912337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3.0214663665133359</v>
      </c>
      <c r="C51" s="18">
        <f t="shared" si="104"/>
        <v>3.265525460143849</v>
      </c>
      <c r="D51" s="18">
        <f t="shared" si="104"/>
        <v>3.4926389694800046</v>
      </c>
      <c r="E51" s="18">
        <f t="shared" si="104"/>
        <v>3.3088794416571887</v>
      </c>
      <c r="F51" s="18">
        <f t="shared" si="104"/>
        <v>3.7095216631915839</v>
      </c>
      <c r="H51" s="68">
        <f t="shared" si="105"/>
        <v>74.622697541266575</v>
      </c>
      <c r="I51" s="69">
        <f t="shared" si="106"/>
        <v>64.419039636095931</v>
      </c>
      <c r="J51" s="69">
        <f t="shared" si="107"/>
        <v>139.04173717736253</v>
      </c>
      <c r="L51" t="str">
        <f t="shared" si="140"/>
        <v>31 Science, engineering and technology associate professionals</v>
      </c>
      <c r="M51" s="18">
        <f t="shared" si="108"/>
        <v>2.282956854862674</v>
      </c>
      <c r="N51" s="18">
        <f t="shared" si="108"/>
        <v>2.3331516082021486</v>
      </c>
      <c r="O51" s="18">
        <f t="shared" si="108"/>
        <v>2.5374226801074737</v>
      </c>
      <c r="P51" s="18">
        <f t="shared" si="108"/>
        <v>2.1644961284847155</v>
      </c>
      <c r="Q51" s="18">
        <f t="shared" si="108"/>
        <v>2.1503878469139415</v>
      </c>
      <c r="S51" s="68">
        <f t="shared" si="109"/>
        <v>42.717552576701713</v>
      </c>
      <c r="T51" s="69">
        <f t="shared" si="110"/>
        <v>53.50035494862064</v>
      </c>
      <c r="U51" s="69">
        <f t="shared" si="111"/>
        <v>96.21790752532236</v>
      </c>
      <c r="W51" t="str">
        <f t="shared" si="141"/>
        <v>31 Science, engineering and technology associate professionals</v>
      </c>
      <c r="X51" s="18">
        <f t="shared" si="112"/>
        <v>2.7321099428840276</v>
      </c>
      <c r="Y51" s="18">
        <f t="shared" si="112"/>
        <v>2.9564941827385955</v>
      </c>
      <c r="Z51" s="18">
        <f t="shared" si="112"/>
        <v>3.0150941623869052</v>
      </c>
      <c r="AA51" s="18">
        <f t="shared" si="112"/>
        <v>2.6578514062521261</v>
      </c>
      <c r="AB51" s="18">
        <f t="shared" si="112"/>
        <v>2.6085569935081598</v>
      </c>
      <c r="AD51" s="68">
        <f t="shared" si="113"/>
        <v>7.3696719313223555</v>
      </c>
      <c r="AE51" s="69">
        <f t="shared" si="114"/>
        <v>43.784139868789396</v>
      </c>
      <c r="AF51" s="69">
        <f t="shared" si="115"/>
        <v>51.153811800111747</v>
      </c>
      <c r="AH51" t="str">
        <f t="shared" si="142"/>
        <v>31 Science, engineering and technology associate professionals</v>
      </c>
      <c r="AI51" s="18">
        <f t="shared" si="116"/>
        <v>1.5756788021960388</v>
      </c>
      <c r="AJ51" s="18">
        <f t="shared" si="116"/>
        <v>1.8868620400395182</v>
      </c>
      <c r="AK51" s="18">
        <f t="shared" si="116"/>
        <v>1.9363821485706409</v>
      </c>
      <c r="AL51" s="18">
        <f t="shared" si="116"/>
        <v>2.0075750500898684</v>
      </c>
      <c r="AM51" s="18">
        <f t="shared" si="116"/>
        <v>2.2925499221289436</v>
      </c>
      <c r="AO51" s="68">
        <f t="shared" si="117"/>
        <v>38.605180709405325</v>
      </c>
      <c r="AP51" s="69">
        <f t="shared" si="118"/>
        <v>52.804276938921099</v>
      </c>
      <c r="AQ51" s="69">
        <f t="shared" si="119"/>
        <v>91.409457648326438</v>
      </c>
      <c r="AS51" t="str">
        <f t="shared" si="143"/>
        <v>31 Science, engineering and technology associate professionals</v>
      </c>
      <c r="AT51" s="18">
        <f t="shared" si="120"/>
        <v>4.3580841238378856</v>
      </c>
      <c r="AU51" s="18">
        <f t="shared" si="120"/>
        <v>4.4185483889453927</v>
      </c>
      <c r="AV51" s="18">
        <f t="shared" si="120"/>
        <v>4.3348636028642726</v>
      </c>
      <c r="AW51" s="18">
        <f t="shared" si="120"/>
        <v>3.5613210585109965</v>
      </c>
      <c r="AX51" s="18">
        <f t="shared" si="120"/>
        <v>3.0318217507422092</v>
      </c>
      <c r="AZ51" s="68">
        <f t="shared" si="121"/>
        <v>-14.926208283781801</v>
      </c>
      <c r="BA51" s="69">
        <f t="shared" si="122"/>
        <v>33.227587794232321</v>
      </c>
      <c r="BB51" s="69">
        <f t="shared" si="123"/>
        <v>18.30137951045052</v>
      </c>
      <c r="BD51" t="str">
        <f t="shared" si="144"/>
        <v>31 Science, engineering and technology associate professionals</v>
      </c>
      <c r="BE51" s="18">
        <f t="shared" si="124"/>
        <v>1.6538105315416094</v>
      </c>
      <c r="BF51" s="18">
        <f t="shared" si="124"/>
        <v>1.6813359982676592</v>
      </c>
      <c r="BG51" s="18">
        <f t="shared" si="124"/>
        <v>1.7845948160371872</v>
      </c>
      <c r="BH51" s="18">
        <f t="shared" si="124"/>
        <v>1.2954350858402546</v>
      </c>
      <c r="BI51" s="18">
        <f t="shared" si="124"/>
        <v>1.0073841515617146</v>
      </c>
      <c r="BK51" s="68">
        <f t="shared" si="125"/>
        <v>-36.534610768970154</v>
      </c>
      <c r="BL51" s="69">
        <f t="shared" si="126"/>
        <v>27.296386455177185</v>
      </c>
      <c r="BM51" s="69">
        <f t="shared" si="127"/>
        <v>-9.2382243137929656</v>
      </c>
      <c r="BO51" t="str">
        <f t="shared" si="145"/>
        <v>31 Science, engineering and technology associate professionals</v>
      </c>
      <c r="BP51" s="18">
        <f t="shared" si="128"/>
        <v>1.1853661134687257</v>
      </c>
      <c r="BQ51" s="18">
        <f t="shared" si="128"/>
        <v>1.2733606488556204</v>
      </c>
      <c r="BR51" s="18">
        <f t="shared" si="128"/>
        <v>1.46065507670332</v>
      </c>
      <c r="BS51" s="18">
        <f t="shared" si="128"/>
        <v>1.2018148735864693</v>
      </c>
      <c r="BT51" s="18">
        <f t="shared" si="128"/>
        <v>1.3525176118557696</v>
      </c>
      <c r="BV51" s="68">
        <f t="shared" si="129"/>
        <v>-19.857990051510054</v>
      </c>
      <c r="BW51" s="69">
        <f t="shared" si="130"/>
        <v>31.600598734248731</v>
      </c>
      <c r="BX51" s="69">
        <f t="shared" si="131"/>
        <v>11.742608682738673</v>
      </c>
      <c r="BZ51" t="str">
        <f t="shared" si="146"/>
        <v>31 Science, engineering and technology associate professionals</v>
      </c>
      <c r="CA51" s="18">
        <f t="shared" si="132"/>
        <v>1.4951042051233301</v>
      </c>
      <c r="CB51" s="18">
        <f t="shared" si="132"/>
        <v>1.6945635165144388</v>
      </c>
      <c r="CC51" s="18">
        <f t="shared" si="132"/>
        <v>1.9800605383229819</v>
      </c>
      <c r="CD51" s="18">
        <f t="shared" si="132"/>
        <v>1.7902488908462486</v>
      </c>
      <c r="CE51" s="18">
        <f t="shared" si="132"/>
        <v>2.1386509750472755</v>
      </c>
      <c r="CG51" s="68">
        <f t="shared" si="133"/>
        <v>-25.414201271953974</v>
      </c>
      <c r="CH51" s="69">
        <f t="shared" si="134"/>
        <v>30.077009353384028</v>
      </c>
      <c r="CI51" s="69">
        <f t="shared" si="135"/>
        <v>4.6628080814300512</v>
      </c>
      <c r="CK51" t="str">
        <f t="shared" si="147"/>
        <v>31 Science, engineering and technology associate professionals</v>
      </c>
      <c r="CL51" s="18">
        <f t="shared" si="136"/>
        <v>0.72633484158169148</v>
      </c>
      <c r="CM51" s="18">
        <f t="shared" si="136"/>
        <v>0.99309760237570133</v>
      </c>
      <c r="CN51" s="18">
        <f t="shared" si="136"/>
        <v>1.278941003093494</v>
      </c>
      <c r="CO51" s="18">
        <f t="shared" si="136"/>
        <v>1.544841730063135</v>
      </c>
      <c r="CP51" s="18">
        <f t="shared" si="136"/>
        <v>2.8938885961860827</v>
      </c>
      <c r="CR51" s="68">
        <f t="shared" si="137"/>
        <v>32.566288840931961</v>
      </c>
      <c r="CS51" s="69">
        <f t="shared" si="138"/>
        <v>39.000711692840348</v>
      </c>
      <c r="CT51" s="69">
        <f t="shared" si="139"/>
        <v>71.567000533772301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0.40030889911910528</v>
      </c>
      <c r="C52" s="18">
        <f t="shared" si="104"/>
        <v>0.50204396909612636</v>
      </c>
      <c r="D52" s="18">
        <f t="shared" si="104"/>
        <v>0.421644530896986</v>
      </c>
      <c r="E52" s="18">
        <f t="shared" si="104"/>
        <v>0.46761020468133274</v>
      </c>
      <c r="F52" s="18">
        <f t="shared" si="104"/>
        <v>0.5305680438182987</v>
      </c>
      <c r="H52" s="68">
        <f t="shared" si="105"/>
        <v>106.88599569923622</v>
      </c>
      <c r="I52" s="69">
        <f t="shared" si="106"/>
        <v>95.183265101493362</v>
      </c>
      <c r="J52" s="69">
        <f t="shared" si="107"/>
        <v>202.06926080072961</v>
      </c>
      <c r="L52" t="str">
        <f t="shared" si="140"/>
        <v>32 Health and social care associate professionals</v>
      </c>
      <c r="M52" s="18">
        <f t="shared" si="108"/>
        <v>1.2707956464922394</v>
      </c>
      <c r="N52" s="18">
        <f t="shared" si="108"/>
        <v>1.4726006436626369</v>
      </c>
      <c r="O52" s="18">
        <f t="shared" si="108"/>
        <v>1.3766607635392896</v>
      </c>
      <c r="P52" s="18">
        <f t="shared" si="108"/>
        <v>1.4261579724256799</v>
      </c>
      <c r="Q52" s="18">
        <f t="shared" si="108"/>
        <v>1.5606827673714918</v>
      </c>
      <c r="S52" s="68">
        <f t="shared" si="109"/>
        <v>90.915465310755224</v>
      </c>
      <c r="T52" s="69">
        <f t="shared" si="110"/>
        <v>86.59308917110242</v>
      </c>
      <c r="U52" s="69">
        <f t="shared" si="111"/>
        <v>177.50855448185763</v>
      </c>
      <c r="W52" t="str">
        <f t="shared" si="141"/>
        <v>32 Health and social care associate professionals</v>
      </c>
      <c r="X52" s="18">
        <f t="shared" si="112"/>
        <v>1.8237353741685416</v>
      </c>
      <c r="Y52" s="18">
        <f t="shared" si="112"/>
        <v>2.0905397544020161</v>
      </c>
      <c r="Z52" s="18">
        <f t="shared" si="112"/>
        <v>2.056066614999275</v>
      </c>
      <c r="AA52" s="18">
        <f t="shared" si="112"/>
        <v>2.087666994836801</v>
      </c>
      <c r="AB52" s="18">
        <f t="shared" si="112"/>
        <v>2.2240901022168078</v>
      </c>
      <c r="AD52" s="68">
        <f t="shared" si="113"/>
        <v>34.244769044763416</v>
      </c>
      <c r="AE52" s="69">
        <f t="shared" si="114"/>
        <v>73.859310100803668</v>
      </c>
      <c r="AF52" s="69">
        <f t="shared" si="115"/>
        <v>108.10407914556708</v>
      </c>
      <c r="AH52" t="str">
        <f t="shared" si="142"/>
        <v>32 Health and social care associate professionals</v>
      </c>
      <c r="AI52" s="18">
        <f t="shared" si="116"/>
        <v>4.5404947539185798</v>
      </c>
      <c r="AJ52" s="18">
        <f t="shared" si="116"/>
        <v>4.0888364736642488</v>
      </c>
      <c r="AK52" s="18">
        <f t="shared" si="116"/>
        <v>3.7471749745311271</v>
      </c>
      <c r="AL52" s="18">
        <f t="shared" si="116"/>
        <v>2.6173899190631289</v>
      </c>
      <c r="AM52" s="18">
        <f t="shared" si="116"/>
        <v>1.4268428348917952</v>
      </c>
      <c r="AO52" s="68">
        <f t="shared" si="117"/>
        <v>-55.421659429485373</v>
      </c>
      <c r="AP52" s="69">
        <f t="shared" si="118"/>
        <v>27.992576675609275</v>
      </c>
      <c r="AQ52" s="69">
        <f t="shared" si="119"/>
        <v>-27.429082753876088</v>
      </c>
      <c r="AS52" t="str">
        <f t="shared" si="143"/>
        <v>32 Health and social care associate professionals</v>
      </c>
      <c r="AT52" s="18">
        <f t="shared" si="120"/>
        <v>1.1123417506853817</v>
      </c>
      <c r="AU52" s="18">
        <f t="shared" si="120"/>
        <v>1.2499919256763385</v>
      </c>
      <c r="AV52" s="18">
        <f t="shared" si="120"/>
        <v>1.3953144219505675</v>
      </c>
      <c r="AW52" s="18">
        <f t="shared" si="120"/>
        <v>1.2622439547238895</v>
      </c>
      <c r="AX52" s="18">
        <f t="shared" si="120"/>
        <v>1.2128411001025203</v>
      </c>
      <c r="AZ52" s="68">
        <f t="shared" si="121"/>
        <v>5.7302805878350185</v>
      </c>
      <c r="BA52" s="69">
        <f t="shared" si="122"/>
        <v>57.335268937905973</v>
      </c>
      <c r="BB52" s="69">
        <f t="shared" si="123"/>
        <v>63.065549525740991</v>
      </c>
      <c r="BD52" t="str">
        <f t="shared" si="144"/>
        <v>32 Health and social care associate professionals</v>
      </c>
      <c r="BE52" s="18">
        <f t="shared" si="124"/>
        <v>1.1782479683733882</v>
      </c>
      <c r="BF52" s="18">
        <f t="shared" si="124"/>
        <v>1.3530597471462891</v>
      </c>
      <c r="BG52" s="18">
        <f t="shared" si="124"/>
        <v>1.4298709959171916</v>
      </c>
      <c r="BH52" s="18">
        <f t="shared" si="124"/>
        <v>1.4300619574292581</v>
      </c>
      <c r="BI52" s="18">
        <f t="shared" si="124"/>
        <v>1.5573052757035419</v>
      </c>
      <c r="BK52" s="68">
        <f t="shared" si="125"/>
        <v>22.449878599527754</v>
      </c>
      <c r="BL52" s="69">
        <f t="shared" si="126"/>
        <v>69.970178219676498</v>
      </c>
      <c r="BM52" s="69">
        <f t="shared" si="127"/>
        <v>92.420056819204248</v>
      </c>
      <c r="BO52" t="str">
        <f t="shared" si="145"/>
        <v>32 Health and social care associate professionals</v>
      </c>
      <c r="BP52" s="18">
        <f t="shared" si="128"/>
        <v>0.94630722729774941</v>
      </c>
      <c r="BQ52" s="18">
        <f t="shared" si="128"/>
        <v>1.1403375963810032</v>
      </c>
      <c r="BR52" s="18">
        <f t="shared" si="128"/>
        <v>1.0637819941554583</v>
      </c>
      <c r="BS52" s="18">
        <f t="shared" si="128"/>
        <v>1.0860482207867994</v>
      </c>
      <c r="BT52" s="18">
        <f t="shared" si="128"/>
        <v>1.0738599155367927</v>
      </c>
      <c r="BV52" s="68">
        <f t="shared" si="129"/>
        <v>-12.630475871681718</v>
      </c>
      <c r="BW52" s="69">
        <f t="shared" si="130"/>
        <v>51.597881070929361</v>
      </c>
      <c r="BX52" s="69">
        <f t="shared" si="131"/>
        <v>38.967405199247651</v>
      </c>
      <c r="BZ52" t="str">
        <f t="shared" si="146"/>
        <v>32 Health and social care associate professionals</v>
      </c>
      <c r="CA52" s="18">
        <f t="shared" si="132"/>
        <v>0.56122692292558851</v>
      </c>
      <c r="CB52" s="18">
        <f t="shared" si="132"/>
        <v>0.60823132030520877</v>
      </c>
      <c r="CC52" s="18">
        <f t="shared" si="132"/>
        <v>0.55962568474784224</v>
      </c>
      <c r="CD52" s="18">
        <f t="shared" si="132"/>
        <v>0.51345834224676945</v>
      </c>
      <c r="CE52" s="18">
        <f t="shared" si="132"/>
        <v>0.4577483628115297</v>
      </c>
      <c r="CG52" s="68">
        <f t="shared" si="133"/>
        <v>-43.516206025339528</v>
      </c>
      <c r="CH52" s="69">
        <f t="shared" si="134"/>
        <v>34.646102371661279</v>
      </c>
      <c r="CI52" s="69">
        <f t="shared" si="135"/>
        <v>-8.870103653678246</v>
      </c>
      <c r="CK52" t="str">
        <f t="shared" si="147"/>
        <v>32 Health and social care associate professionals</v>
      </c>
      <c r="CL52" s="18">
        <f t="shared" si="136"/>
        <v>0.25523619963393079</v>
      </c>
      <c r="CM52" s="18">
        <f t="shared" si="136"/>
        <v>0.32990235573481275</v>
      </c>
      <c r="CN52" s="18">
        <f t="shared" si="136"/>
        <v>0.34795388016547191</v>
      </c>
      <c r="CO52" s="18">
        <f t="shared" si="136"/>
        <v>0.42887732904177378</v>
      </c>
      <c r="CP52" s="18">
        <f t="shared" si="136"/>
        <v>0.67466803313930113</v>
      </c>
      <c r="CR52" s="68">
        <f t="shared" si="137"/>
        <v>13.597886267856918</v>
      </c>
      <c r="CS52" s="69">
        <f t="shared" si="138"/>
        <v>40.933534827230588</v>
      </c>
      <c r="CT52" s="69">
        <f t="shared" si="139"/>
        <v>54.531421095087509</v>
      </c>
    </row>
    <row r="53" spans="1:98" x14ac:dyDescent="0.2">
      <c r="A53" t="str">
        <f t="shared" si="103"/>
        <v>33 Protective service occupations</v>
      </c>
      <c r="B53" s="18">
        <f t="shared" si="104"/>
        <v>0.25591190915749401</v>
      </c>
      <c r="C53" s="18">
        <f t="shared" si="104"/>
        <v>0.22564760601311465</v>
      </c>
      <c r="D53" s="18">
        <f t="shared" si="104"/>
        <v>0.26038298510396951</v>
      </c>
      <c r="E53" s="18">
        <f t="shared" si="104"/>
        <v>0.33296212482459359</v>
      </c>
      <c r="F53" s="18">
        <f t="shared" si="104"/>
        <v>0.39212710080779301</v>
      </c>
      <c r="H53" s="68">
        <f t="shared" si="105"/>
        <v>147.60005306810783</v>
      </c>
      <c r="I53" s="69">
        <f t="shared" si="106"/>
        <v>72.086943594233404</v>
      </c>
      <c r="J53" s="69">
        <f t="shared" si="107"/>
        <v>219.68699666234124</v>
      </c>
      <c r="L53" t="str">
        <f t="shared" si="140"/>
        <v>33 Protective service occupations</v>
      </c>
      <c r="M53" s="18">
        <f t="shared" si="108"/>
        <v>0.52481164300295413</v>
      </c>
      <c r="N53" s="18">
        <f t="shared" si="108"/>
        <v>0.44036691338885114</v>
      </c>
      <c r="O53" s="18">
        <f t="shared" si="108"/>
        <v>0.47815368555095072</v>
      </c>
      <c r="P53" s="18">
        <f t="shared" si="108"/>
        <v>0.5734103536802293</v>
      </c>
      <c r="Q53" s="18">
        <f t="shared" si="108"/>
        <v>0.66229191413476707</v>
      </c>
      <c r="S53" s="68">
        <f t="shared" si="109"/>
        <v>133.25735955109533</v>
      </c>
      <c r="T53" s="69">
        <f t="shared" si="110"/>
        <v>61.591860627818598</v>
      </c>
      <c r="U53" s="69">
        <f t="shared" si="111"/>
        <v>194.84922017891392</v>
      </c>
      <c r="W53" t="str">
        <f t="shared" si="141"/>
        <v>33 Protective service occupations</v>
      </c>
      <c r="X53" s="18">
        <f t="shared" si="112"/>
        <v>1.0594305855465236</v>
      </c>
      <c r="Y53" s="18">
        <f t="shared" si="112"/>
        <v>0.95277025053274</v>
      </c>
      <c r="Z53" s="18">
        <f t="shared" si="112"/>
        <v>1.0134725628549603</v>
      </c>
      <c r="AA53" s="18">
        <f t="shared" si="112"/>
        <v>1.3085727564363714</v>
      </c>
      <c r="AB53" s="18">
        <f t="shared" si="112"/>
        <v>1.637948899228707</v>
      </c>
      <c r="AD53" s="68">
        <f t="shared" si="113"/>
        <v>100.57210330403872</v>
      </c>
      <c r="AE53" s="69">
        <f t="shared" si="114"/>
        <v>66.872214844746495</v>
      </c>
      <c r="AF53" s="69">
        <f t="shared" si="115"/>
        <v>167.44431814878519</v>
      </c>
      <c r="AH53" t="str">
        <f t="shared" si="142"/>
        <v>33 Protective service occupations</v>
      </c>
      <c r="AI53" s="18">
        <f t="shared" si="116"/>
        <v>1.0833692688611083</v>
      </c>
      <c r="AJ53" s="18">
        <f t="shared" si="116"/>
        <v>1.0076594761195325</v>
      </c>
      <c r="AK53" s="18">
        <f t="shared" si="116"/>
        <v>1.0436562118523154</v>
      </c>
      <c r="AL53" s="18">
        <f t="shared" si="116"/>
        <v>1.3840484263862773</v>
      </c>
      <c r="AM53" s="18">
        <f t="shared" si="116"/>
        <v>1.6620472253150922</v>
      </c>
      <c r="AO53" s="68">
        <f t="shared" si="117"/>
        <v>86.439371124455803</v>
      </c>
      <c r="AP53" s="69">
        <f t="shared" si="118"/>
        <v>55.401075680717128</v>
      </c>
      <c r="AQ53" s="69">
        <f t="shared" si="119"/>
        <v>141.84044680517292</v>
      </c>
      <c r="AS53" t="str">
        <f t="shared" si="143"/>
        <v>33 Protective service occupations</v>
      </c>
      <c r="AT53" s="18">
        <f t="shared" si="120"/>
        <v>0.96740215867934698</v>
      </c>
      <c r="AU53" s="18">
        <f t="shared" si="120"/>
        <v>0.73002052035733112</v>
      </c>
      <c r="AV53" s="18">
        <f t="shared" si="120"/>
        <v>0.75913762679905339</v>
      </c>
      <c r="AW53" s="18">
        <f t="shared" si="120"/>
        <v>0.85969017534419523</v>
      </c>
      <c r="AX53" s="18">
        <f t="shared" si="120"/>
        <v>0.92282192970208643</v>
      </c>
      <c r="AZ53" s="68">
        <f t="shared" si="121"/>
        <v>47.864851266888763</v>
      </c>
      <c r="BA53" s="69">
        <f t="shared" si="122"/>
        <v>46.742570287965847</v>
      </c>
      <c r="BB53" s="69">
        <f t="shared" si="123"/>
        <v>94.607421554854625</v>
      </c>
      <c r="BD53" t="str">
        <f t="shared" si="144"/>
        <v>33 Protective service occupations</v>
      </c>
      <c r="BE53" s="18">
        <f t="shared" si="124"/>
        <v>0.9856851125105176</v>
      </c>
      <c r="BF53" s="18">
        <f t="shared" si="124"/>
        <v>0.88826840247463057</v>
      </c>
      <c r="BG53" s="18">
        <f t="shared" si="124"/>
        <v>0.91335457579418988</v>
      </c>
      <c r="BH53" s="18">
        <f t="shared" si="124"/>
        <v>1.1017508642817138</v>
      </c>
      <c r="BI53" s="18">
        <f t="shared" si="124"/>
        <v>1.1934782381423723</v>
      </c>
      <c r="BK53" s="68">
        <f t="shared" si="125"/>
        <v>46.911758267425654</v>
      </c>
      <c r="BL53" s="69">
        <f t="shared" si="126"/>
        <v>34.952178491705659</v>
      </c>
      <c r="BM53" s="69">
        <f t="shared" si="127"/>
        <v>81.863936759131334</v>
      </c>
      <c r="BO53" t="str">
        <f t="shared" si="145"/>
        <v>33 Protective service occupations</v>
      </c>
      <c r="BP53" s="18">
        <f t="shared" si="128"/>
        <v>1.089320162323042</v>
      </c>
      <c r="BQ53" s="18">
        <f t="shared" si="128"/>
        <v>0.97822883126637006</v>
      </c>
      <c r="BR53" s="18">
        <f t="shared" si="128"/>
        <v>1.090952194390008</v>
      </c>
      <c r="BS53" s="18">
        <f t="shared" si="128"/>
        <v>1.2502559372735629</v>
      </c>
      <c r="BT53" s="18">
        <f t="shared" si="128"/>
        <v>1.3576989807918707</v>
      </c>
      <c r="BV53" s="68">
        <f t="shared" si="129"/>
        <v>7.7116665673550493</v>
      </c>
      <c r="BW53" s="69">
        <f t="shared" si="130"/>
        <v>33.847054777915126</v>
      </c>
      <c r="BX53" s="69">
        <f t="shared" si="131"/>
        <v>41.558721345270172</v>
      </c>
      <c r="BZ53" t="str">
        <f t="shared" si="146"/>
        <v>33 Protective service occupations</v>
      </c>
      <c r="CA53" s="18">
        <f t="shared" si="132"/>
        <v>0.91607024173408869</v>
      </c>
      <c r="CB53" s="18">
        <f t="shared" si="132"/>
        <v>0.82012724159523187</v>
      </c>
      <c r="CC53" s="18">
        <f t="shared" si="132"/>
        <v>0.90691261740091667</v>
      </c>
      <c r="CD53" s="18">
        <f t="shared" si="132"/>
        <v>1.1255127549941517</v>
      </c>
      <c r="CE53" s="18">
        <f t="shared" si="132"/>
        <v>1.2465292361552314</v>
      </c>
      <c r="CG53" s="68">
        <f t="shared" si="133"/>
        <v>-5.085683583701667</v>
      </c>
      <c r="CH53" s="69">
        <f t="shared" si="134"/>
        <v>36.905702836771184</v>
      </c>
      <c r="CI53" s="69">
        <f t="shared" si="135"/>
        <v>31.820019253069514</v>
      </c>
      <c r="CK53" t="str">
        <f t="shared" si="147"/>
        <v>33 Protective service occupations</v>
      </c>
      <c r="CL53" s="18">
        <f t="shared" si="136"/>
        <v>0.41450116425961026</v>
      </c>
      <c r="CM53" s="18">
        <f t="shared" si="136"/>
        <v>0.35734751012564897</v>
      </c>
      <c r="CN53" s="18">
        <f t="shared" si="136"/>
        <v>0.39646551872835523</v>
      </c>
      <c r="CO53" s="18">
        <f t="shared" si="136"/>
        <v>0.3894473897605415</v>
      </c>
      <c r="CP53" s="18">
        <f t="shared" si="136"/>
        <v>0.52413063392809156</v>
      </c>
      <c r="CR53" s="68">
        <f t="shared" si="137"/>
        <v>-22.547413939560599</v>
      </c>
      <c r="CS53" s="69">
        <f t="shared" si="138"/>
        <v>18.124441889454523</v>
      </c>
      <c r="CT53" s="69">
        <f t="shared" si="139"/>
        <v>-4.4229720501060754</v>
      </c>
    </row>
    <row r="54" spans="1:98" x14ac:dyDescent="0.2">
      <c r="A54" t="str">
        <f t="shared" si="103"/>
        <v>34 Culture, media and sports occupations</v>
      </c>
      <c r="B54" s="18">
        <f t="shared" si="104"/>
        <v>1.9054385904074256</v>
      </c>
      <c r="C54" s="18">
        <f t="shared" si="104"/>
        <v>2.1335299626467936</v>
      </c>
      <c r="D54" s="18">
        <f t="shared" si="104"/>
        <v>2.3699304555312639</v>
      </c>
      <c r="E54" s="18">
        <f t="shared" si="104"/>
        <v>2.3779049895400024</v>
      </c>
      <c r="F54" s="18">
        <f t="shared" si="104"/>
        <v>2.5341259590276866</v>
      </c>
      <c r="H54" s="68">
        <f t="shared" si="105"/>
        <v>75.804129574201767</v>
      </c>
      <c r="I54" s="69">
        <f t="shared" si="106"/>
        <v>76.567382081375229</v>
      </c>
      <c r="J54" s="69">
        <f t="shared" si="107"/>
        <v>152.371511655577</v>
      </c>
      <c r="L54" t="str">
        <f t="shared" si="140"/>
        <v>34 Culture, media and sports occupations</v>
      </c>
      <c r="M54" s="18">
        <f t="shared" si="108"/>
        <v>4.0042101803874051</v>
      </c>
      <c r="N54" s="18">
        <f t="shared" si="108"/>
        <v>3.5097856963471648</v>
      </c>
      <c r="O54" s="18">
        <f t="shared" si="108"/>
        <v>4.4719995497032725</v>
      </c>
      <c r="P54" s="18">
        <f t="shared" si="108"/>
        <v>4.1634106232315231</v>
      </c>
      <c r="Q54" s="18">
        <f t="shared" si="108"/>
        <v>4.2145936973432994</v>
      </c>
      <c r="S54" s="68">
        <f t="shared" si="109"/>
        <v>58.711125757998197</v>
      </c>
      <c r="T54" s="69">
        <f t="shared" si="110"/>
        <v>66.136297527658215</v>
      </c>
      <c r="U54" s="69">
        <f t="shared" si="111"/>
        <v>124.84742328565642</v>
      </c>
      <c r="W54" t="str">
        <f t="shared" si="141"/>
        <v>34 Culture, media and sports occupations</v>
      </c>
      <c r="X54" s="18">
        <f t="shared" si="112"/>
        <v>4.6249776368816899</v>
      </c>
      <c r="Y54" s="18">
        <f t="shared" si="112"/>
        <v>4.2201238694448948</v>
      </c>
      <c r="Z54" s="18">
        <f t="shared" si="112"/>
        <v>4.7797232608798437</v>
      </c>
      <c r="AA54" s="18">
        <f t="shared" si="112"/>
        <v>4.3525095010504238</v>
      </c>
      <c r="AB54" s="18">
        <f t="shared" si="112"/>
        <v>4.1727386165345912</v>
      </c>
      <c r="AD54" s="68">
        <f t="shared" si="113"/>
        <v>8.3429370863336612</v>
      </c>
      <c r="AE54" s="69">
        <f t="shared" si="114"/>
        <v>48.675775470334642</v>
      </c>
      <c r="AF54" s="69">
        <f t="shared" si="115"/>
        <v>57.018712556668305</v>
      </c>
      <c r="AH54" t="str">
        <f t="shared" si="142"/>
        <v>34 Culture, media and sports occupations</v>
      </c>
      <c r="AI54" s="18">
        <f t="shared" si="116"/>
        <v>2.1598720066218053</v>
      </c>
      <c r="AJ54" s="18">
        <f t="shared" si="116"/>
        <v>2.238007761206974</v>
      </c>
      <c r="AK54" s="18">
        <f t="shared" si="116"/>
        <v>2.4960043645278134</v>
      </c>
      <c r="AL54" s="18">
        <f t="shared" si="116"/>
        <v>2.364754414232153</v>
      </c>
      <c r="AM54" s="18">
        <f t="shared" si="116"/>
        <v>2.5880486855543658</v>
      </c>
      <c r="AO54" s="68">
        <f t="shared" si="117"/>
        <v>21.38886019694846</v>
      </c>
      <c r="AP54" s="69">
        <f t="shared" si="118"/>
        <v>47.656376968445123</v>
      </c>
      <c r="AQ54" s="69">
        <f t="shared" si="119"/>
        <v>69.045237165393587</v>
      </c>
      <c r="AS54" t="str">
        <f t="shared" si="143"/>
        <v>34 Culture, media and sports occupations</v>
      </c>
      <c r="AT54" s="18">
        <f t="shared" si="120"/>
        <v>2.587172086769828</v>
      </c>
      <c r="AU54" s="18">
        <f t="shared" si="120"/>
        <v>2.1812467408137941</v>
      </c>
      <c r="AV54" s="18">
        <f t="shared" si="120"/>
        <v>2.2946893466896974</v>
      </c>
      <c r="AW54" s="18">
        <f t="shared" si="120"/>
        <v>1.8879276805432801</v>
      </c>
      <c r="AX54" s="18">
        <f t="shared" si="120"/>
        <v>1.5686385866806041</v>
      </c>
      <c r="AZ54" s="68">
        <f t="shared" si="121"/>
        <v>-16.849176109464818</v>
      </c>
      <c r="BA54" s="69">
        <f t="shared" si="122"/>
        <v>38.179224606532472</v>
      </c>
      <c r="BB54" s="69">
        <f t="shared" si="123"/>
        <v>21.330048497067661</v>
      </c>
      <c r="BD54" t="str">
        <f t="shared" si="144"/>
        <v>34 Culture, media and sports occupations</v>
      </c>
      <c r="BE54" s="18">
        <f t="shared" si="124"/>
        <v>1.6823056096058793</v>
      </c>
      <c r="BF54" s="18">
        <f t="shared" si="124"/>
        <v>1.6771339195932478</v>
      </c>
      <c r="BG54" s="18">
        <f t="shared" si="124"/>
        <v>1.8214004240081763</v>
      </c>
      <c r="BH54" s="18">
        <f t="shared" si="124"/>
        <v>1.5493342202091489</v>
      </c>
      <c r="BI54" s="18">
        <f t="shared" si="124"/>
        <v>1.5120837168722512</v>
      </c>
      <c r="BK54" s="68">
        <f t="shared" si="125"/>
        <v>-6.66342417590492</v>
      </c>
      <c r="BL54" s="69">
        <f t="shared" si="126"/>
        <v>34.568991387459988</v>
      </c>
      <c r="BM54" s="69">
        <f t="shared" si="127"/>
        <v>27.90556721155507</v>
      </c>
      <c r="BO54" t="str">
        <f t="shared" si="145"/>
        <v>34 Culture, media and sports occupations</v>
      </c>
      <c r="BP54" s="18">
        <f t="shared" si="128"/>
        <v>1.0224362420251976</v>
      </c>
      <c r="BQ54" s="18">
        <f t="shared" si="128"/>
        <v>0.83900059214755807</v>
      </c>
      <c r="BR54" s="18">
        <f t="shared" si="128"/>
        <v>0.91500797474899764</v>
      </c>
      <c r="BS54" s="18">
        <f t="shared" si="128"/>
        <v>0.72433115047479646</v>
      </c>
      <c r="BT54" s="18">
        <f t="shared" si="128"/>
        <v>0.5407521492889944</v>
      </c>
      <c r="BV54" s="68">
        <f t="shared" si="129"/>
        <v>-48.850858492967248</v>
      </c>
      <c r="BW54" s="69">
        <f t="shared" si="130"/>
        <v>26.511256414373758</v>
      </c>
      <c r="BX54" s="69">
        <f t="shared" si="131"/>
        <v>-22.33960207859349</v>
      </c>
      <c r="BZ54" t="str">
        <f t="shared" si="146"/>
        <v>34 Culture, media and sports occupations</v>
      </c>
      <c r="CA54" s="18">
        <f t="shared" si="132"/>
        <v>1.2324162015249986</v>
      </c>
      <c r="CB54" s="18">
        <f t="shared" si="132"/>
        <v>1.2302634733953222</v>
      </c>
      <c r="CC54" s="18">
        <f t="shared" si="132"/>
        <v>1.1766522991137205</v>
      </c>
      <c r="CD54" s="18">
        <f t="shared" si="132"/>
        <v>1.0091514779576967</v>
      </c>
      <c r="CE54" s="18">
        <f t="shared" si="132"/>
        <v>0.89188515984466121</v>
      </c>
      <c r="CG54" s="68">
        <f t="shared" si="133"/>
        <v>-47.657376144815608</v>
      </c>
      <c r="CH54" s="69">
        <f t="shared" si="134"/>
        <v>26.724679897794658</v>
      </c>
      <c r="CI54" s="69">
        <f t="shared" si="135"/>
        <v>-20.932696247020957</v>
      </c>
      <c r="CK54" t="str">
        <f t="shared" si="147"/>
        <v>34 Culture, media and sports occupations</v>
      </c>
      <c r="CL54" s="18">
        <f t="shared" si="136"/>
        <v>0.92531782648450023</v>
      </c>
      <c r="CM54" s="18">
        <f t="shared" si="136"/>
        <v>1.1762157710235319</v>
      </c>
      <c r="CN54" s="18">
        <f t="shared" si="136"/>
        <v>1.4315819377505417</v>
      </c>
      <c r="CO54" s="18">
        <f t="shared" si="136"/>
        <v>1.5846163661216166</v>
      </c>
      <c r="CP54" s="18">
        <f t="shared" si="136"/>
        <v>1.5098685865865711</v>
      </c>
      <c r="CR54" s="68">
        <f t="shared" si="137"/>
        <v>-38.209068748464389</v>
      </c>
      <c r="CS54" s="69">
        <f t="shared" si="138"/>
        <v>25.162739615463529</v>
      </c>
      <c r="CT54" s="69">
        <f t="shared" si="139"/>
        <v>-13.046329133000857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5.3559903461036962</v>
      </c>
      <c r="C55" s="18">
        <f t="shared" si="148"/>
        <v>5.3721896508420963</v>
      </c>
      <c r="D55" s="18">
        <f t="shared" si="148"/>
        <v>5.5259116301938045</v>
      </c>
      <c r="E55" s="18">
        <f t="shared" si="148"/>
        <v>5.5312863364426192</v>
      </c>
      <c r="F55" s="18">
        <f t="shared" si="148"/>
        <v>5.7591312483464083</v>
      </c>
      <c r="H55" s="68">
        <f t="shared" si="105"/>
        <v>71.352133887117347</v>
      </c>
      <c r="I55" s="69">
        <f t="shared" si="106"/>
        <v>67.153234836009645</v>
      </c>
      <c r="J55" s="69">
        <f t="shared" si="107"/>
        <v>138.50536872312696</v>
      </c>
      <c r="L55" t="str">
        <f t="shared" si="140"/>
        <v>35 Business and public service associate professionals</v>
      </c>
      <c r="M55" s="18">
        <f t="shared" ref="M55:Q64" si="149">M18/M$35*100</f>
        <v>8.2648332863157457</v>
      </c>
      <c r="N55" s="18">
        <f t="shared" si="149"/>
        <v>8.1176369726775235</v>
      </c>
      <c r="O55" s="18">
        <f t="shared" si="149"/>
        <v>7.953806050350229</v>
      </c>
      <c r="P55" s="18">
        <f t="shared" si="149"/>
        <v>7.7688438418652792</v>
      </c>
      <c r="Q55" s="18">
        <f t="shared" si="149"/>
        <v>7.8285541180219296</v>
      </c>
      <c r="S55" s="68">
        <f t="shared" si="109"/>
        <v>65.752455693832204</v>
      </c>
      <c r="T55" s="69">
        <f t="shared" si="110"/>
        <v>67.698217686361119</v>
      </c>
      <c r="U55" s="69">
        <f t="shared" si="111"/>
        <v>133.45067338019331</v>
      </c>
      <c r="W55" t="str">
        <f t="shared" si="141"/>
        <v>35 Business and public service associate professionals</v>
      </c>
      <c r="X55" s="18">
        <f t="shared" ref="X55:AB64" si="150">X18/X$35*100</f>
        <v>8.994750367811772</v>
      </c>
      <c r="Y55" s="18">
        <f t="shared" si="150"/>
        <v>8.7670639351507216</v>
      </c>
      <c r="Z55" s="18">
        <f t="shared" si="150"/>
        <v>8.5739314325735254</v>
      </c>
      <c r="AA55" s="18">
        <f t="shared" si="150"/>
        <v>7.9049811845288476</v>
      </c>
      <c r="AB55" s="18">
        <f t="shared" si="150"/>
        <v>7.4014868727943437</v>
      </c>
      <c r="AD55" s="68">
        <f t="shared" si="113"/>
        <v>7.132476236631609</v>
      </c>
      <c r="AE55" s="69">
        <f t="shared" si="114"/>
        <v>50.746228557310772</v>
      </c>
      <c r="AF55" s="69">
        <f t="shared" si="115"/>
        <v>57.878704793942383</v>
      </c>
      <c r="AH55" t="str">
        <f t="shared" si="142"/>
        <v>35 Business and public service associate professionals</v>
      </c>
      <c r="AI55" s="18">
        <f t="shared" ref="AI55:AM64" si="151">AI18/AI$35*100</f>
        <v>8.2813612443924285</v>
      </c>
      <c r="AJ55" s="18">
        <f t="shared" si="151"/>
        <v>8.6853800279472768</v>
      </c>
      <c r="AK55" s="18">
        <f t="shared" si="151"/>
        <v>8.8047003077411947</v>
      </c>
      <c r="AL55" s="18">
        <f t="shared" si="151"/>
        <v>8.7303371777158834</v>
      </c>
      <c r="AM55" s="18">
        <f t="shared" si="151"/>
        <v>8.8192193295397008</v>
      </c>
      <c r="AO55" s="68">
        <f t="shared" si="117"/>
        <v>17.264700143561225</v>
      </c>
      <c r="AP55" s="69">
        <f t="shared" si="118"/>
        <v>50.766707441638161</v>
      </c>
      <c r="AQ55" s="69">
        <f t="shared" si="119"/>
        <v>68.031407585199389</v>
      </c>
      <c r="AS55" t="str">
        <f t="shared" si="143"/>
        <v>35 Business and public service associate professionals</v>
      </c>
      <c r="AT55" s="18">
        <f t="shared" ref="AT55:AX64" si="152">AT18/AT$35*100</f>
        <v>7.4903303662832492</v>
      </c>
      <c r="AU55" s="18">
        <f t="shared" si="152"/>
        <v>7.5026914742634894</v>
      </c>
      <c r="AV55" s="18">
        <f t="shared" si="152"/>
        <v>7.4556405670752017</v>
      </c>
      <c r="AW55" s="18">
        <f t="shared" si="152"/>
        <v>7.0004720134130016</v>
      </c>
      <c r="AX55" s="18">
        <f t="shared" si="152"/>
        <v>6.7231498797736569</v>
      </c>
      <c r="AZ55" s="68">
        <f t="shared" si="121"/>
        <v>9.6870591361469565</v>
      </c>
      <c r="BA55" s="69">
        <f t="shared" si="122"/>
        <v>47.84762687418106</v>
      </c>
      <c r="BB55" s="69">
        <f t="shared" si="123"/>
        <v>57.534686010328016</v>
      </c>
      <c r="BD55" t="str">
        <f t="shared" si="144"/>
        <v>35 Business and public service associate professionals</v>
      </c>
      <c r="BE55" s="18">
        <f t="shared" ref="BE55:BI64" si="153">BE18/BE$35*100</f>
        <v>5.9362328134213431</v>
      </c>
      <c r="BF55" s="18">
        <f t="shared" si="153"/>
        <v>5.9461957624466555</v>
      </c>
      <c r="BG55" s="18">
        <f t="shared" si="153"/>
        <v>6.1442158122921819</v>
      </c>
      <c r="BH55" s="18">
        <f t="shared" si="153"/>
        <v>5.5347078467871</v>
      </c>
      <c r="BI55" s="18">
        <f t="shared" si="153"/>
        <v>5.1531645008889395</v>
      </c>
      <c r="BK55" s="68">
        <f t="shared" si="125"/>
        <v>-5.7049260201657246</v>
      </c>
      <c r="BL55" s="69">
        <f t="shared" si="126"/>
        <v>42.26880372543895</v>
      </c>
      <c r="BM55" s="69">
        <f t="shared" si="127"/>
        <v>36.563877705273221</v>
      </c>
      <c r="BO55" t="str">
        <f t="shared" si="145"/>
        <v>35 Business and public service associate professionals</v>
      </c>
      <c r="BP55" s="18">
        <f t="shared" ref="BP55:BT64" si="154">BP18/BP$35*100</f>
        <v>5.0229484251970407</v>
      </c>
      <c r="BQ55" s="18">
        <f t="shared" si="154"/>
        <v>5.0949347282269706</v>
      </c>
      <c r="BR55" s="18">
        <f t="shared" si="154"/>
        <v>5.3134040416198349</v>
      </c>
      <c r="BS55" s="18">
        <f t="shared" si="154"/>
        <v>4.7201153671788196</v>
      </c>
      <c r="BT55" s="18">
        <f t="shared" si="154"/>
        <v>4.4607612134702705</v>
      </c>
      <c r="BV55" s="68">
        <f t="shared" si="129"/>
        <v>-27.339043948364228</v>
      </c>
      <c r="BW55" s="69">
        <f t="shared" si="130"/>
        <v>33.615682113528244</v>
      </c>
      <c r="BX55" s="69">
        <f t="shared" si="131"/>
        <v>6.2766381651640195</v>
      </c>
      <c r="BZ55" t="str">
        <f t="shared" si="146"/>
        <v>35 Business and public service associate professionals</v>
      </c>
      <c r="CA55" s="18">
        <f t="shared" ref="CA55:CE64" si="155">CA18/CA$35*100</f>
        <v>4.6660538605952446</v>
      </c>
      <c r="CB55" s="18">
        <f t="shared" si="155"/>
        <v>4.9086571011077096</v>
      </c>
      <c r="CC55" s="18">
        <f t="shared" si="155"/>
        <v>5.0806096384705253</v>
      </c>
      <c r="CD55" s="18">
        <f t="shared" si="155"/>
        <v>4.7292463837161218</v>
      </c>
      <c r="CE55" s="18">
        <f t="shared" si="155"/>
        <v>4.8587288833125228</v>
      </c>
      <c r="CG55" s="68">
        <f t="shared" si="133"/>
        <v>-33.960840423584969</v>
      </c>
      <c r="CH55" s="69">
        <f t="shared" si="134"/>
        <v>29.968322021707898</v>
      </c>
      <c r="CI55" s="69">
        <f t="shared" si="135"/>
        <v>-3.992518401877073</v>
      </c>
      <c r="CK55" t="str">
        <f t="shared" si="147"/>
        <v>35 Business and public service associate professionals</v>
      </c>
      <c r="CL55" s="18">
        <f t="shared" ref="CL55:CP64" si="156">CL18/CL$35*100</f>
        <v>2.5289132585035659</v>
      </c>
      <c r="CM55" s="18">
        <f t="shared" si="156"/>
        <v>2.9149990394029368</v>
      </c>
      <c r="CN55" s="18">
        <f t="shared" si="156"/>
        <v>3.1234446780841343</v>
      </c>
      <c r="CO55" s="18">
        <f t="shared" si="156"/>
        <v>3.0891916014503469</v>
      </c>
      <c r="CP55" s="18">
        <f t="shared" si="156"/>
        <v>4.7831895832455045</v>
      </c>
      <c r="CR55" s="68">
        <f t="shared" si="137"/>
        <v>-10.280761739481283</v>
      </c>
      <c r="CS55" s="69">
        <f t="shared" si="138"/>
        <v>26.482948359129477</v>
      </c>
      <c r="CT55" s="69">
        <f t="shared" si="139"/>
        <v>16.202186619648195</v>
      </c>
    </row>
    <row r="56" spans="1:98" x14ac:dyDescent="0.2">
      <c r="A56" t="str">
        <f t="shared" si="103"/>
        <v>41 Administrative occupations</v>
      </c>
      <c r="B56" s="18">
        <f t="shared" si="148"/>
        <v>3.0078364984867592</v>
      </c>
      <c r="C56" s="18">
        <f t="shared" si="148"/>
        <v>2.9033827177575322</v>
      </c>
      <c r="D56" s="18">
        <f t="shared" si="148"/>
        <v>2.9306044437150107</v>
      </c>
      <c r="E56" s="18">
        <f t="shared" si="148"/>
        <v>3.0536839604496064</v>
      </c>
      <c r="F56" s="18">
        <f t="shared" si="148"/>
        <v>3.4978461828529288</v>
      </c>
      <c r="H56" s="68">
        <f t="shared" si="105"/>
        <v>96.236586282803188</v>
      </c>
      <c r="I56" s="69">
        <f t="shared" si="106"/>
        <v>81.985570296497059</v>
      </c>
      <c r="J56" s="69">
        <f t="shared" si="107"/>
        <v>178.22215657930028</v>
      </c>
      <c r="L56" t="str">
        <f t="shared" si="140"/>
        <v>41 Administrative occupations</v>
      </c>
      <c r="M56" s="18">
        <f t="shared" si="149"/>
        <v>4.9960471895936385</v>
      </c>
      <c r="N56" s="18">
        <f t="shared" si="149"/>
        <v>4.9486836408183281</v>
      </c>
      <c r="O56" s="18">
        <f t="shared" si="149"/>
        <v>4.9396352225195113</v>
      </c>
      <c r="P56" s="18">
        <f t="shared" si="149"/>
        <v>4.9277659422389233</v>
      </c>
      <c r="Q56" s="18">
        <f t="shared" si="149"/>
        <v>5.14403569990903</v>
      </c>
      <c r="S56" s="68">
        <f t="shared" si="109"/>
        <v>75.372908701074152</v>
      </c>
      <c r="T56" s="69">
        <f t="shared" si="110"/>
        <v>75.878818102102301</v>
      </c>
      <c r="U56" s="69">
        <f t="shared" si="111"/>
        <v>151.25172680317644</v>
      </c>
      <c r="W56" t="str">
        <f t="shared" si="141"/>
        <v>41 Administrative occupations</v>
      </c>
      <c r="X56" s="18">
        <f t="shared" si="150"/>
        <v>7.886042776733496</v>
      </c>
      <c r="Y56" s="18">
        <f t="shared" si="150"/>
        <v>7.3934311238928778</v>
      </c>
      <c r="Z56" s="18">
        <f t="shared" si="150"/>
        <v>7.8078247944864021</v>
      </c>
      <c r="AA56" s="18">
        <f t="shared" si="150"/>
        <v>7.4281259364788532</v>
      </c>
      <c r="AB56" s="18">
        <f t="shared" si="150"/>
        <v>7.3032861565634253</v>
      </c>
      <c r="AD56" s="68">
        <f t="shared" si="113"/>
        <v>16.083484035931875</v>
      </c>
      <c r="AE56" s="69">
        <f t="shared" si="114"/>
        <v>58.60497239459265</v>
      </c>
      <c r="AF56" s="69">
        <f t="shared" si="115"/>
        <v>74.688456430524525</v>
      </c>
      <c r="AH56" t="str">
        <f t="shared" si="142"/>
        <v>41 Administrative occupations</v>
      </c>
      <c r="AI56" s="18">
        <f t="shared" si="151"/>
        <v>10.87297696801625</v>
      </c>
      <c r="AJ56" s="18">
        <f t="shared" si="151"/>
        <v>11.008717830512376</v>
      </c>
      <c r="AK56" s="18">
        <f t="shared" si="151"/>
        <v>11.83777593446214</v>
      </c>
      <c r="AL56" s="18">
        <f t="shared" si="151"/>
        <v>11.502471995636041</v>
      </c>
      <c r="AM56" s="18">
        <f t="shared" si="151"/>
        <v>11.361115415976238</v>
      </c>
      <c r="AO56" s="68">
        <f t="shared" si="117"/>
        <v>12.357634814250924</v>
      </c>
      <c r="AP56" s="69">
        <f t="shared" si="118"/>
        <v>59.929898789588208</v>
      </c>
      <c r="AQ56" s="69">
        <f t="shared" si="119"/>
        <v>72.287533603839123</v>
      </c>
      <c r="AS56" t="str">
        <f t="shared" si="143"/>
        <v>41 Administrative occupations</v>
      </c>
      <c r="AT56" s="18">
        <f t="shared" si="152"/>
        <v>10.07197353016991</v>
      </c>
      <c r="AU56" s="18">
        <f t="shared" si="152"/>
        <v>9.9910068806952221</v>
      </c>
      <c r="AV56" s="18">
        <f t="shared" si="152"/>
        <v>10.262398318050574</v>
      </c>
      <c r="AW56" s="18">
        <f t="shared" si="152"/>
        <v>9.593607264709318</v>
      </c>
      <c r="AX56" s="18">
        <f t="shared" si="152"/>
        <v>9.6259114601246143</v>
      </c>
      <c r="AZ56" s="68">
        <f t="shared" si="121"/>
        <v>14.093409309780675</v>
      </c>
      <c r="BA56" s="69">
        <f t="shared" si="122"/>
        <v>57.310757471557004</v>
      </c>
      <c r="BB56" s="69">
        <f t="shared" si="123"/>
        <v>71.404166781337679</v>
      </c>
      <c r="BD56" t="str">
        <f t="shared" si="144"/>
        <v>41 Administrative occupations</v>
      </c>
      <c r="BE56" s="18">
        <f t="shared" si="153"/>
        <v>8.8354312990227548</v>
      </c>
      <c r="BF56" s="18">
        <f t="shared" si="153"/>
        <v>7.9623138188691422</v>
      </c>
      <c r="BG56" s="18">
        <f t="shared" si="153"/>
        <v>8.4570299495225001</v>
      </c>
      <c r="BH56" s="18">
        <f t="shared" si="153"/>
        <v>7.3539040021089965</v>
      </c>
      <c r="BI56" s="18">
        <f t="shared" si="153"/>
        <v>6.1648688036064501</v>
      </c>
      <c r="BK56" s="68">
        <f t="shared" si="125"/>
        <v>-18.042739935827598</v>
      </c>
      <c r="BL56" s="69">
        <f t="shared" si="126"/>
        <v>46.137562125622622</v>
      </c>
      <c r="BM56" s="69">
        <f t="shared" si="127"/>
        <v>28.094822189795028</v>
      </c>
      <c r="BO56" t="str">
        <f t="shared" si="145"/>
        <v>41 Administrative occupations</v>
      </c>
      <c r="BP56" s="18">
        <f t="shared" si="154"/>
        <v>10.480759186442068</v>
      </c>
      <c r="BQ56" s="18">
        <f t="shared" si="154"/>
        <v>10.043428496812682</v>
      </c>
      <c r="BR56" s="18">
        <f t="shared" si="154"/>
        <v>9.8199426766698164</v>
      </c>
      <c r="BS56" s="18">
        <f t="shared" si="154"/>
        <v>8.7011315485843088</v>
      </c>
      <c r="BT56" s="18">
        <f t="shared" si="154"/>
        <v>6.9806543770518381</v>
      </c>
      <c r="BV56" s="68">
        <f t="shared" si="129"/>
        <v>-38.474924249150682</v>
      </c>
      <c r="BW56" s="69">
        <f t="shared" si="130"/>
        <v>34.905528573406315</v>
      </c>
      <c r="BX56" s="69">
        <f t="shared" si="131"/>
        <v>-3.5693956757443641</v>
      </c>
      <c r="BZ56" t="str">
        <f t="shared" si="146"/>
        <v>41 Administrative occupations</v>
      </c>
      <c r="CA56" s="18">
        <f t="shared" si="155"/>
        <v>8.5527481079514036</v>
      </c>
      <c r="CB56" s="18">
        <f t="shared" si="155"/>
        <v>7.840339391342142</v>
      </c>
      <c r="CC56" s="18">
        <f t="shared" si="155"/>
        <v>7.5283817037977041</v>
      </c>
      <c r="CD56" s="18">
        <f t="shared" si="155"/>
        <v>6.0976902641398159</v>
      </c>
      <c r="CE56" s="18">
        <f t="shared" si="155"/>
        <v>3.552633970427717</v>
      </c>
      <c r="CG56" s="68">
        <f t="shared" si="133"/>
        <v>-67.413063597058908</v>
      </c>
      <c r="CH56" s="69">
        <f t="shared" si="134"/>
        <v>23.544890329071109</v>
      </c>
      <c r="CI56" s="69">
        <f t="shared" si="135"/>
        <v>-43.8681732679878</v>
      </c>
      <c r="CK56" t="str">
        <f t="shared" si="147"/>
        <v>41 Administrative occupations</v>
      </c>
      <c r="CL56" s="18">
        <f t="shared" si="156"/>
        <v>6.0525771903971943</v>
      </c>
      <c r="CM56" s="18">
        <f t="shared" si="156"/>
        <v>6.1555970492540464</v>
      </c>
      <c r="CN56" s="18">
        <f t="shared" si="156"/>
        <v>6.4487434024131751</v>
      </c>
      <c r="CO56" s="18">
        <f t="shared" si="156"/>
        <v>6.1633415738164725</v>
      </c>
      <c r="CP56" s="18">
        <f t="shared" si="156"/>
        <v>7.5982816302631706</v>
      </c>
      <c r="CR56" s="68">
        <f t="shared" si="137"/>
        <v>-30.969329567579173</v>
      </c>
      <c r="CS56" s="69">
        <f t="shared" si="138"/>
        <v>22.968033202405458</v>
      </c>
      <c r="CT56" s="69">
        <f t="shared" si="139"/>
        <v>-8.0012963651737135</v>
      </c>
    </row>
    <row r="57" spans="1:98" x14ac:dyDescent="0.2">
      <c r="A57" t="str">
        <f t="shared" si="103"/>
        <v>42 Secretarial and related occupations</v>
      </c>
      <c r="B57" s="18">
        <f t="shared" si="148"/>
        <v>0.29450375207875523</v>
      </c>
      <c r="C57" s="18">
        <f t="shared" si="148"/>
        <v>0.29312721678627096</v>
      </c>
      <c r="D57" s="18">
        <f t="shared" si="148"/>
        <v>0.28127081894001982</v>
      </c>
      <c r="E57" s="18">
        <f t="shared" si="148"/>
        <v>0.36573093437973919</v>
      </c>
      <c r="F57" s="18">
        <f t="shared" si="148"/>
        <v>0.50237368343643762</v>
      </c>
      <c r="H57" s="68">
        <f t="shared" si="105"/>
        <v>193.65586554328661</v>
      </c>
      <c r="I57" s="69">
        <f t="shared" si="106"/>
        <v>122.95090883662874</v>
      </c>
      <c r="J57" s="69">
        <f t="shared" si="107"/>
        <v>316.60677437991535</v>
      </c>
      <c r="L57" t="str">
        <f t="shared" si="140"/>
        <v>42 Secretarial and related occupations</v>
      </c>
      <c r="M57" s="18">
        <f t="shared" si="149"/>
        <v>0.94457167384151519</v>
      </c>
      <c r="N57" s="18">
        <f t="shared" si="149"/>
        <v>0.86999591402187848</v>
      </c>
      <c r="O57" s="18">
        <f t="shared" si="149"/>
        <v>0.89626896042507254</v>
      </c>
      <c r="P57" s="18">
        <f t="shared" si="149"/>
        <v>1.1016917882006994</v>
      </c>
      <c r="Q57" s="18">
        <f t="shared" si="149"/>
        <v>1.0313039098430505</v>
      </c>
      <c r="S57" s="68">
        <f t="shared" si="109"/>
        <v>93.77677243615166</v>
      </c>
      <c r="T57" s="69">
        <f t="shared" si="110"/>
        <v>92.246704159806711</v>
      </c>
      <c r="U57" s="69">
        <f t="shared" si="111"/>
        <v>186.02347659595839</v>
      </c>
      <c r="W57" t="str">
        <f t="shared" si="141"/>
        <v>42 Secretarial and related occupations</v>
      </c>
      <c r="X57" s="18">
        <f t="shared" si="150"/>
        <v>1.6213713347046268</v>
      </c>
      <c r="Y57" s="18">
        <f t="shared" si="150"/>
        <v>1.4958368779156159</v>
      </c>
      <c r="Z57" s="18">
        <f t="shared" si="150"/>
        <v>1.6002960577477354</v>
      </c>
      <c r="AA57" s="18">
        <f t="shared" si="150"/>
        <v>2.0295216319798701</v>
      </c>
      <c r="AB57" s="18">
        <f t="shared" si="150"/>
        <v>2.1273304694048698</v>
      </c>
      <c r="AD57" s="68">
        <f t="shared" si="113"/>
        <v>64.974492536676351</v>
      </c>
      <c r="AE57" s="69">
        <f t="shared" si="114"/>
        <v>86.995846041221839</v>
      </c>
      <c r="AF57" s="69">
        <f t="shared" si="115"/>
        <v>151.97033857789819</v>
      </c>
      <c r="AH57" t="str">
        <f t="shared" si="142"/>
        <v>42 Secretarial and related occupations</v>
      </c>
      <c r="AI57" s="18">
        <f t="shared" si="151"/>
        <v>2.8553669066422702</v>
      </c>
      <c r="AJ57" s="18">
        <f t="shared" si="151"/>
        <v>2.8290227311467055</v>
      </c>
      <c r="AK57" s="18">
        <f t="shared" si="151"/>
        <v>3.0145367760955573</v>
      </c>
      <c r="AL57" s="18">
        <f t="shared" si="151"/>
        <v>3.7581044851844809</v>
      </c>
      <c r="AM57" s="18">
        <f t="shared" si="151"/>
        <v>3.4975006272647766</v>
      </c>
      <c r="AO57" s="68">
        <f t="shared" si="117"/>
        <v>35.827887635556955</v>
      </c>
      <c r="AP57" s="69">
        <f t="shared" si="118"/>
        <v>75.976106282592454</v>
      </c>
      <c r="AQ57" s="69">
        <f t="shared" si="119"/>
        <v>111.80399391814939</v>
      </c>
      <c r="AS57" t="str">
        <f t="shared" si="143"/>
        <v>42 Secretarial and related occupations</v>
      </c>
      <c r="AT57" s="18">
        <f t="shared" si="152"/>
        <v>2.1878082428320509</v>
      </c>
      <c r="AU57" s="18">
        <f t="shared" si="152"/>
        <v>1.9904283556677944</v>
      </c>
      <c r="AV57" s="18">
        <f t="shared" si="152"/>
        <v>2.1707826103063863</v>
      </c>
      <c r="AW57" s="18">
        <f t="shared" si="152"/>
        <v>2.3699966418349243</v>
      </c>
      <c r="AX57" s="18">
        <f t="shared" si="152"/>
        <v>1.7058229020666276</v>
      </c>
      <c r="AZ57" s="68">
        <f t="shared" si="121"/>
        <v>-4.4160069867537972</v>
      </c>
      <c r="BA57" s="69">
        <f t="shared" si="122"/>
        <v>60.722278653580709</v>
      </c>
      <c r="BB57" s="69">
        <f t="shared" si="123"/>
        <v>56.306271666826916</v>
      </c>
      <c r="BD57" t="str">
        <f t="shared" si="144"/>
        <v>42 Secretarial and related occupations</v>
      </c>
      <c r="BE57" s="18">
        <f t="shared" si="153"/>
        <v>2.3389559583211246</v>
      </c>
      <c r="BF57" s="18">
        <f t="shared" si="153"/>
        <v>1.8890045379334623</v>
      </c>
      <c r="BG57" s="18">
        <f t="shared" si="153"/>
        <v>2.0214720727931415</v>
      </c>
      <c r="BH57" s="18">
        <f t="shared" si="153"/>
        <v>2.2713150305715391</v>
      </c>
      <c r="BI57" s="18">
        <f t="shared" si="153"/>
        <v>1.2181376624783569</v>
      </c>
      <c r="BK57" s="68">
        <f t="shared" si="125"/>
        <v>-32.24987731153356</v>
      </c>
      <c r="BL57" s="69">
        <f t="shared" si="126"/>
        <v>54.413875739319394</v>
      </c>
      <c r="BM57" s="69">
        <f t="shared" si="127"/>
        <v>22.163998427785838</v>
      </c>
      <c r="BO57" t="str">
        <f t="shared" si="145"/>
        <v>42 Secretarial and related occupations</v>
      </c>
      <c r="BP57" s="18">
        <f t="shared" si="154"/>
        <v>3.1862763865724038</v>
      </c>
      <c r="BQ57" s="18">
        <f t="shared" si="154"/>
        <v>2.7722729652632063</v>
      </c>
      <c r="BR57" s="18">
        <f t="shared" si="154"/>
        <v>2.4206999561616698</v>
      </c>
      <c r="BS57" s="18">
        <f t="shared" si="154"/>
        <v>2.183226229541158</v>
      </c>
      <c r="BT57" s="18">
        <f t="shared" si="154"/>
        <v>0.62841138929029827</v>
      </c>
      <c r="BV57" s="68">
        <f t="shared" si="129"/>
        <v>-77.531811488897958</v>
      </c>
      <c r="BW57" s="69">
        <f t="shared" si="130"/>
        <v>31.157122981094332</v>
      </c>
      <c r="BX57" s="69">
        <f t="shared" si="131"/>
        <v>-46.374688507803633</v>
      </c>
      <c r="BZ57" t="str">
        <f t="shared" si="146"/>
        <v>42 Secretarial and related occupations</v>
      </c>
      <c r="CA57" s="18">
        <f t="shared" si="155"/>
        <v>3.8098651193147877</v>
      </c>
      <c r="CB57" s="18">
        <f t="shared" si="155"/>
        <v>3.6778719690566972</v>
      </c>
      <c r="CC57" s="18">
        <f t="shared" si="155"/>
        <v>3.4038983701189407</v>
      </c>
      <c r="CD57" s="18">
        <f t="shared" si="155"/>
        <v>2.3274463353579913</v>
      </c>
      <c r="CE57" s="18">
        <f t="shared" si="155"/>
        <v>0.69382969406751849</v>
      </c>
      <c r="CG57" s="68">
        <f t="shared" si="133"/>
        <v>-85.924267751112893</v>
      </c>
      <c r="CH57" s="69">
        <f t="shared" si="134"/>
        <v>20.499289078960818</v>
      </c>
      <c r="CI57" s="69">
        <f t="shared" si="135"/>
        <v>-65.424978672152079</v>
      </c>
      <c r="CK57" t="str">
        <f t="shared" si="147"/>
        <v>42 Secretarial and related occupations</v>
      </c>
      <c r="CL57" s="18">
        <f t="shared" si="156"/>
        <v>2.6721986458411551</v>
      </c>
      <c r="CM57" s="18">
        <f t="shared" si="156"/>
        <v>3.0754596281878914</v>
      </c>
      <c r="CN57" s="18">
        <f t="shared" si="156"/>
        <v>3.0925951375222689</v>
      </c>
      <c r="CO57" s="18">
        <f t="shared" si="156"/>
        <v>4.124088034964986</v>
      </c>
      <c r="CP57" s="18">
        <f t="shared" si="156"/>
        <v>6.7173839660726893</v>
      </c>
      <c r="CR57" s="68">
        <f t="shared" si="137"/>
        <v>27.256186878939403</v>
      </c>
      <c r="CS57" s="69">
        <f t="shared" si="138"/>
        <v>41.938358379794053</v>
      </c>
      <c r="CT57" s="69">
        <f t="shared" si="139"/>
        <v>69.194545258733456</v>
      </c>
    </row>
    <row r="58" spans="1:98" x14ac:dyDescent="0.2">
      <c r="A58" t="str">
        <f t="shared" si="103"/>
        <v>51 Skilled agricultural and related trades</v>
      </c>
      <c r="B58" s="18">
        <f t="shared" si="148"/>
        <v>0.137779561157087</v>
      </c>
      <c r="C58" s="18">
        <f t="shared" si="148"/>
        <v>0.18134068565887862</v>
      </c>
      <c r="D58" s="18">
        <f t="shared" si="148"/>
        <v>0.13563093487543065</v>
      </c>
      <c r="E58" s="18">
        <f t="shared" si="148"/>
        <v>0.1471038597799246</v>
      </c>
      <c r="F58" s="18">
        <f t="shared" si="148"/>
        <v>0.18581382203404653</v>
      </c>
      <c r="H58" s="68">
        <f t="shared" si="105"/>
        <v>125.24530005123175</v>
      </c>
      <c r="I58" s="69">
        <f t="shared" si="106"/>
        <v>106.77508060417655</v>
      </c>
      <c r="J58" s="69">
        <f t="shared" si="107"/>
        <v>232.02038065540833</v>
      </c>
      <c r="L58" t="str">
        <f t="shared" si="140"/>
        <v>51 Skilled agricultural and related trades</v>
      </c>
      <c r="M58" s="18">
        <f t="shared" si="149"/>
        <v>0.14306390919777079</v>
      </c>
      <c r="N58" s="18">
        <f t="shared" si="149"/>
        <v>0.14100887165319387</v>
      </c>
      <c r="O58" s="18">
        <f t="shared" si="149"/>
        <v>0.10493167363534189</v>
      </c>
      <c r="P58" s="18">
        <f t="shared" si="149"/>
        <v>0.1124096795252853</v>
      </c>
      <c r="Q58" s="18">
        <f t="shared" si="149"/>
        <v>0.12573478858411674</v>
      </c>
      <c r="S58" s="68">
        <f t="shared" si="109"/>
        <v>101.79122000105274</v>
      </c>
      <c r="T58" s="69">
        <f t="shared" si="110"/>
        <v>90.222463080132101</v>
      </c>
      <c r="U58" s="69">
        <f t="shared" si="111"/>
        <v>192.01368308118484</v>
      </c>
      <c r="W58" t="str">
        <f t="shared" si="141"/>
        <v>51 Skilled agricultural and related trades</v>
      </c>
      <c r="X58" s="18">
        <f t="shared" si="150"/>
        <v>0.52780030235412601</v>
      </c>
      <c r="Y58" s="18">
        <f t="shared" si="150"/>
        <v>0.53361446129219747</v>
      </c>
      <c r="Z58" s="18">
        <f t="shared" si="150"/>
        <v>0.50256329659474708</v>
      </c>
      <c r="AA58" s="18">
        <f t="shared" si="150"/>
        <v>0.53934882772277948</v>
      </c>
      <c r="AB58" s="18">
        <f t="shared" si="150"/>
        <v>0.63277925305889082</v>
      </c>
      <c r="AD58" s="68">
        <f t="shared" si="113"/>
        <v>56.258495940222844</v>
      </c>
      <c r="AE58" s="69">
        <f t="shared" si="114"/>
        <v>85.872655011325733</v>
      </c>
      <c r="AF58" s="69">
        <f t="shared" si="115"/>
        <v>142.13115095154859</v>
      </c>
      <c r="AH58" t="str">
        <f t="shared" si="142"/>
        <v>51 Skilled agricultural and related trades</v>
      </c>
      <c r="AI58" s="18">
        <f t="shared" si="151"/>
        <v>1.0157133096568569</v>
      </c>
      <c r="AJ58" s="18">
        <f t="shared" si="151"/>
        <v>1.1716156848846111</v>
      </c>
      <c r="AK58" s="18">
        <f t="shared" si="151"/>
        <v>0.90696037894654591</v>
      </c>
      <c r="AL58" s="18">
        <f t="shared" si="151"/>
        <v>1.0965954591243599</v>
      </c>
      <c r="AM58" s="18">
        <f t="shared" si="151"/>
        <v>1.2573590849755276</v>
      </c>
      <c r="AO58" s="68">
        <f t="shared" si="117"/>
        <v>62.30157754212626</v>
      </c>
      <c r="AP58" s="69">
        <f t="shared" si="118"/>
        <v>92.940699631549563</v>
      </c>
      <c r="AQ58" s="69">
        <f t="shared" si="119"/>
        <v>155.24227717367583</v>
      </c>
      <c r="AS58" t="str">
        <f t="shared" si="143"/>
        <v>51 Skilled agricultural and related trades</v>
      </c>
      <c r="AT58" s="18">
        <f t="shared" si="152"/>
        <v>1.3670877681551961</v>
      </c>
      <c r="AU58" s="18">
        <f t="shared" si="152"/>
        <v>1.4657505373117525</v>
      </c>
      <c r="AV58" s="18">
        <f t="shared" si="152"/>
        <v>1.1916666502565938</v>
      </c>
      <c r="AW58" s="18">
        <f t="shared" si="152"/>
        <v>1.3753262584961066</v>
      </c>
      <c r="AX58" s="18">
        <f t="shared" si="152"/>
        <v>1.6556940794873667</v>
      </c>
      <c r="AZ58" s="68">
        <f t="shared" si="121"/>
        <v>69.002400194044299</v>
      </c>
      <c r="BA58" s="69">
        <f t="shared" si="122"/>
        <v>85.586268839612472</v>
      </c>
      <c r="BB58" s="69">
        <f t="shared" si="123"/>
        <v>154.58866903365677</v>
      </c>
      <c r="BD58" t="str">
        <f t="shared" si="144"/>
        <v>51 Skilled agricultural and related trades</v>
      </c>
      <c r="BE58" s="18">
        <f t="shared" si="153"/>
        <v>0.66758275400695377</v>
      </c>
      <c r="BF58" s="18">
        <f t="shared" si="153"/>
        <v>0.74339922623279819</v>
      </c>
      <c r="BG58" s="18">
        <f t="shared" si="153"/>
        <v>0.46560750418152735</v>
      </c>
      <c r="BH58" s="18">
        <f t="shared" si="153"/>
        <v>0.46751051991520931</v>
      </c>
      <c r="BI58" s="18">
        <f t="shared" si="153"/>
        <v>0.50396708070210139</v>
      </c>
      <c r="BK58" s="68">
        <f t="shared" si="125"/>
        <v>21.692456738333831</v>
      </c>
      <c r="BL58" s="69">
        <f t="shared" si="126"/>
        <v>57.912751242191533</v>
      </c>
      <c r="BM58" s="69">
        <f t="shared" si="127"/>
        <v>79.605207980525364</v>
      </c>
      <c r="BO58" t="str">
        <f t="shared" si="145"/>
        <v>51 Skilled agricultural and related trades</v>
      </c>
      <c r="BP58" s="18">
        <f t="shared" si="154"/>
        <v>1.0312948226529113</v>
      </c>
      <c r="BQ58" s="18">
        <f t="shared" si="154"/>
        <v>1.127153414254668</v>
      </c>
      <c r="BR58" s="18">
        <f t="shared" si="154"/>
        <v>0.89171508385271514</v>
      </c>
      <c r="BS58" s="18">
        <f t="shared" si="154"/>
        <v>0.90683133727940501</v>
      </c>
      <c r="BT58" s="18">
        <f t="shared" si="154"/>
        <v>1.0751948046165647</v>
      </c>
      <c r="BV58" s="68">
        <f t="shared" si="129"/>
        <v>4.3580650168916613</v>
      </c>
      <c r="BW58" s="69">
        <f t="shared" si="130"/>
        <v>54.987805929788223</v>
      </c>
      <c r="BX58" s="69">
        <f t="shared" si="131"/>
        <v>59.345870946679888</v>
      </c>
      <c r="BZ58" t="str">
        <f t="shared" si="146"/>
        <v>51 Skilled agricultural and related trades</v>
      </c>
      <c r="CA58" s="18">
        <f t="shared" si="155"/>
        <v>1.2841937026682226</v>
      </c>
      <c r="CB58" s="18">
        <f t="shared" si="155"/>
        <v>1.2827713217464023</v>
      </c>
      <c r="CC58" s="18">
        <f t="shared" si="155"/>
        <v>1.1516954276749745</v>
      </c>
      <c r="CD58" s="18">
        <f t="shared" si="155"/>
        <v>1.249475178848541</v>
      </c>
      <c r="CE58" s="18">
        <f t="shared" si="155"/>
        <v>2.3067818377175242</v>
      </c>
      <c r="CG58" s="68">
        <f t="shared" si="133"/>
        <v>38.313184348101991</v>
      </c>
      <c r="CH58" s="69">
        <f t="shared" si="134"/>
        <v>52.810727062292642</v>
      </c>
      <c r="CI58" s="69">
        <f t="shared" si="135"/>
        <v>91.123911410394626</v>
      </c>
      <c r="CK58" t="str">
        <f t="shared" si="147"/>
        <v>51 Skilled agricultural and related trades</v>
      </c>
      <c r="CL58" s="18">
        <f t="shared" si="156"/>
        <v>2.0530757015161463</v>
      </c>
      <c r="CM58" s="18">
        <f t="shared" si="156"/>
        <v>2.3422122232282128</v>
      </c>
      <c r="CN58" s="18">
        <f t="shared" si="156"/>
        <v>1.803811645841594</v>
      </c>
      <c r="CO58" s="18">
        <f t="shared" si="156"/>
        <v>2.4741195607357716</v>
      </c>
      <c r="CP58" s="18">
        <f t="shared" si="156"/>
        <v>2.051469668143703</v>
      </c>
      <c r="CR58" s="68">
        <f t="shared" si="137"/>
        <v>-33.369094565178351</v>
      </c>
      <c r="CS58" s="69">
        <f t="shared" si="138"/>
        <v>31.175696552762261</v>
      </c>
      <c r="CT58" s="69">
        <f t="shared" si="139"/>
        <v>-2.1933980124160901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0.24539409635318307</v>
      </c>
      <c r="C59" s="18">
        <f t="shared" si="148"/>
        <v>0.19740905594037134</v>
      </c>
      <c r="D59" s="18">
        <f t="shared" si="148"/>
        <v>0.18607809119263194</v>
      </c>
      <c r="E59" s="18">
        <f t="shared" si="148"/>
        <v>0.1905384727058371</v>
      </c>
      <c r="F59" s="18">
        <f t="shared" si="148"/>
        <v>0.187776188885064</v>
      </c>
      <c r="H59" s="68">
        <f t="shared" si="105"/>
        <v>65.913511285411744</v>
      </c>
      <c r="I59" s="69">
        <f t="shared" si="106"/>
        <v>62.742566461400941</v>
      </c>
      <c r="J59" s="69">
        <f t="shared" si="107"/>
        <v>128.65607774681266</v>
      </c>
      <c r="L59" t="str">
        <f t="shared" si="140"/>
        <v>52 Skilled metal, electrical and electronic trades</v>
      </c>
      <c r="M59" s="18">
        <f t="shared" si="149"/>
        <v>0.64074410069457655</v>
      </c>
      <c r="N59" s="18">
        <f t="shared" si="149"/>
        <v>0.57100953286196277</v>
      </c>
      <c r="O59" s="18">
        <f t="shared" si="149"/>
        <v>0.52120945571063082</v>
      </c>
      <c r="P59" s="18">
        <f t="shared" si="149"/>
        <v>0.64813331157295428</v>
      </c>
      <c r="Q59" s="18">
        <f t="shared" si="149"/>
        <v>0.69938871015441206</v>
      </c>
      <c r="S59" s="68">
        <f t="shared" si="109"/>
        <v>125.97465987041794</v>
      </c>
      <c r="T59" s="69">
        <f t="shared" si="110"/>
        <v>88.397494302567608</v>
      </c>
      <c r="U59" s="69">
        <f t="shared" si="111"/>
        <v>214.37215417298555</v>
      </c>
      <c r="W59" t="str">
        <f t="shared" si="141"/>
        <v>52 Skilled metal, electrical and electronic trades</v>
      </c>
      <c r="X59" s="18">
        <f t="shared" si="150"/>
        <v>1.0406266129588746</v>
      </c>
      <c r="Y59" s="18">
        <f t="shared" si="150"/>
        <v>0.95890809876736838</v>
      </c>
      <c r="Z59" s="18">
        <f t="shared" si="150"/>
        <v>0.79896899048991121</v>
      </c>
      <c r="AA59" s="18">
        <f t="shared" si="150"/>
        <v>0.95627018049441248</v>
      </c>
      <c r="AB59" s="18">
        <f t="shared" si="150"/>
        <v>1.0130984495142512</v>
      </c>
      <c r="AD59" s="68">
        <f t="shared" si="113"/>
        <v>57.363462505436132</v>
      </c>
      <c r="AE59" s="69">
        <f t="shared" si="114"/>
        <v>65.846503391895112</v>
      </c>
      <c r="AF59" s="69">
        <f t="shared" si="115"/>
        <v>123.20996589733126</v>
      </c>
      <c r="AH59" t="str">
        <f t="shared" si="142"/>
        <v>52 Skilled metal, electrical and electronic trades</v>
      </c>
      <c r="AI59" s="18">
        <f t="shared" si="151"/>
        <v>1.3649081037493915</v>
      </c>
      <c r="AJ59" s="18">
        <f t="shared" si="151"/>
        <v>1.3162958677300494</v>
      </c>
      <c r="AK59" s="18">
        <f t="shared" si="151"/>
        <v>1.1267299337592382</v>
      </c>
      <c r="AL59" s="18">
        <f t="shared" si="151"/>
        <v>1.2307750644092565</v>
      </c>
      <c r="AM59" s="18">
        <f t="shared" si="151"/>
        <v>1.3917855792379434</v>
      </c>
      <c r="AO59" s="68">
        <f t="shared" si="117"/>
        <v>44.611966554177549</v>
      </c>
      <c r="AP59" s="69">
        <f t="shared" si="118"/>
        <v>53.837980150978012</v>
      </c>
      <c r="AQ59" s="69">
        <f t="shared" si="119"/>
        <v>98.449946705155568</v>
      </c>
      <c r="AS59" t="str">
        <f t="shared" si="143"/>
        <v>52 Skilled metal, electrical and electronic trades</v>
      </c>
      <c r="AT59" s="18">
        <f t="shared" si="152"/>
        <v>5.3671532580838406</v>
      </c>
      <c r="AU59" s="18">
        <f t="shared" si="152"/>
        <v>4.858908716610471</v>
      </c>
      <c r="AV59" s="18">
        <f t="shared" si="152"/>
        <v>4.2451327873611735</v>
      </c>
      <c r="AW59" s="18">
        <f t="shared" si="152"/>
        <v>4.5865653249922431</v>
      </c>
      <c r="AX59" s="18">
        <f t="shared" si="152"/>
        <v>4.7495161331663782</v>
      </c>
      <c r="AZ59" s="68">
        <f t="shared" si="121"/>
        <v>36.089823218689041</v>
      </c>
      <c r="BA59" s="69">
        <f t="shared" si="122"/>
        <v>52.805145537665268</v>
      </c>
      <c r="BB59" s="69">
        <f t="shared" si="123"/>
        <v>88.894968756354302</v>
      </c>
      <c r="BD59" t="str">
        <f t="shared" si="144"/>
        <v>52 Skilled metal, electrical and electronic trades</v>
      </c>
      <c r="BE59" s="18">
        <f t="shared" si="153"/>
        <v>7.5747225534186322</v>
      </c>
      <c r="BF59" s="18">
        <f t="shared" si="153"/>
        <v>7.5601515469160399</v>
      </c>
      <c r="BG59" s="18">
        <f t="shared" si="153"/>
        <v>6.514782242293002</v>
      </c>
      <c r="BH59" s="18">
        <f t="shared" si="153"/>
        <v>6.6224841964579646</v>
      </c>
      <c r="BI59" s="18">
        <f t="shared" si="153"/>
        <v>6.3755263285093218</v>
      </c>
      <c r="BK59" s="68">
        <f t="shared" si="125"/>
        <v>10.026576625205561</v>
      </c>
      <c r="BL59" s="69">
        <f t="shared" si="126"/>
        <v>37.33980505830268</v>
      </c>
      <c r="BM59" s="69">
        <f t="shared" si="127"/>
        <v>47.366381683508237</v>
      </c>
      <c r="BO59" t="str">
        <f t="shared" si="145"/>
        <v>52 Skilled metal, electrical and electronic trades</v>
      </c>
      <c r="BP59" s="18">
        <f t="shared" si="154"/>
        <v>4.6574077215671528</v>
      </c>
      <c r="BQ59" s="18">
        <f t="shared" si="154"/>
        <v>4.1849918980016501</v>
      </c>
      <c r="BR59" s="18">
        <f t="shared" si="154"/>
        <v>4.3178858604891266</v>
      </c>
      <c r="BS59" s="18">
        <f t="shared" si="154"/>
        <v>3.951523342454935</v>
      </c>
      <c r="BT59" s="18">
        <f t="shared" si="154"/>
        <v>4.0118045071591828</v>
      </c>
      <c r="BV59" s="68">
        <f t="shared" si="129"/>
        <v>-19.58564594059748</v>
      </c>
      <c r="BW59" s="69">
        <f t="shared" si="130"/>
        <v>32.933530503191697</v>
      </c>
      <c r="BX59" s="69">
        <f t="shared" si="131"/>
        <v>13.347884562594222</v>
      </c>
      <c r="BZ59" t="str">
        <f t="shared" si="146"/>
        <v>52 Skilled metal, electrical and electronic trades</v>
      </c>
      <c r="CA59" s="18">
        <f t="shared" si="155"/>
        <v>3.5202472926084249</v>
      </c>
      <c r="CB59" s="18">
        <f t="shared" si="155"/>
        <v>3.0865688533908942</v>
      </c>
      <c r="CC59" s="18">
        <f t="shared" si="155"/>
        <v>2.8989248910313625</v>
      </c>
      <c r="CD59" s="18">
        <f t="shared" si="155"/>
        <v>3.0028636358301974</v>
      </c>
      <c r="CE59" s="18">
        <f t="shared" si="155"/>
        <v>2.4656771736246026</v>
      </c>
      <c r="CG59" s="68">
        <f t="shared" si="133"/>
        <v>-41.265408745507905</v>
      </c>
      <c r="CH59" s="69">
        <f t="shared" si="134"/>
        <v>32.320796719906234</v>
      </c>
      <c r="CI59" s="69">
        <f t="shared" si="135"/>
        <v>-8.9446120256016624</v>
      </c>
      <c r="CK59" t="str">
        <f t="shared" si="147"/>
        <v>52 Skilled metal, electrical and electronic trades</v>
      </c>
      <c r="CL59" s="18">
        <f t="shared" si="156"/>
        <v>3.2261284981379488</v>
      </c>
      <c r="CM59" s="18">
        <f t="shared" si="156"/>
        <v>3.5074643899600306</v>
      </c>
      <c r="CN59" s="18">
        <f t="shared" si="156"/>
        <v>3.2005730948236941</v>
      </c>
      <c r="CO59" s="18">
        <f t="shared" si="156"/>
        <v>3.839601056805992</v>
      </c>
      <c r="CP59" s="18">
        <f t="shared" si="156"/>
        <v>4.4615733948131249</v>
      </c>
      <c r="CR59" s="68">
        <f t="shared" si="137"/>
        <v>-18.330087014418119</v>
      </c>
      <c r="CS59" s="69">
        <f t="shared" si="138"/>
        <v>31.697906464500349</v>
      </c>
      <c r="CT59" s="69">
        <f t="shared" si="139"/>
        <v>13.367819450082226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0.17637915065709461</v>
      </c>
      <c r="C60" s="18">
        <f t="shared" si="148"/>
        <v>8.8799900366055839E-2</v>
      </c>
      <c r="D60" s="18">
        <f t="shared" si="148"/>
        <v>6.4948492483529144E-2</v>
      </c>
      <c r="E60" s="18">
        <f t="shared" si="148"/>
        <v>0.10054606522502169</v>
      </c>
      <c r="F60" s="18">
        <f t="shared" si="148"/>
        <v>8.2246200943481229E-2</v>
      </c>
      <c r="H60" s="68">
        <f t="shared" si="105"/>
        <v>108.20120939454696</v>
      </c>
      <c r="I60" s="69">
        <f t="shared" si="106"/>
        <v>89.518696635863037</v>
      </c>
      <c r="J60" s="69">
        <f t="shared" si="107"/>
        <v>197.71990603040999</v>
      </c>
      <c r="L60" t="str">
        <f t="shared" si="140"/>
        <v>53 Skilled construction and building trades</v>
      </c>
      <c r="M60" s="18">
        <f t="shared" si="149"/>
        <v>0.33172932037770353</v>
      </c>
      <c r="N60" s="18">
        <f t="shared" si="149"/>
        <v>0.25379162342556266</v>
      </c>
      <c r="O60" s="18">
        <f t="shared" si="149"/>
        <v>0.25334767596756297</v>
      </c>
      <c r="P60" s="18">
        <f t="shared" si="149"/>
        <v>0.28418207750772384</v>
      </c>
      <c r="Q60" s="18">
        <f t="shared" si="149"/>
        <v>0.25316970727000943</v>
      </c>
      <c r="S60" s="68">
        <f t="shared" si="109"/>
        <v>68.286091790799915</v>
      </c>
      <c r="T60" s="69">
        <f t="shared" si="110"/>
        <v>73.789852015172286</v>
      </c>
      <c r="U60" s="69">
        <f t="shared" si="111"/>
        <v>142.0759438059722</v>
      </c>
      <c r="W60" t="str">
        <f t="shared" si="141"/>
        <v>53 Skilled construction and building trades</v>
      </c>
      <c r="X60" s="18">
        <f t="shared" si="150"/>
        <v>0.62602368715525092</v>
      </c>
      <c r="Y60" s="18">
        <f t="shared" si="150"/>
        <v>0.47446185303673299</v>
      </c>
      <c r="Z60" s="18">
        <f t="shared" si="150"/>
        <v>0.44585490896601837</v>
      </c>
      <c r="AA60" s="18">
        <f t="shared" si="150"/>
        <v>0.56833549879283074</v>
      </c>
      <c r="AB60" s="18">
        <f t="shared" si="150"/>
        <v>0.55557448944402688</v>
      </c>
      <c r="AD60" s="68">
        <f t="shared" si="113"/>
        <v>54.643232516237624</v>
      </c>
      <c r="AE60" s="69">
        <f t="shared" si="114"/>
        <v>70.679072877047389</v>
      </c>
      <c r="AF60" s="69">
        <f t="shared" si="115"/>
        <v>125.32230539328503</v>
      </c>
      <c r="AH60" t="str">
        <f t="shared" si="142"/>
        <v>53 Skilled construction and building trades</v>
      </c>
      <c r="AI60" s="18">
        <f t="shared" si="151"/>
        <v>1.2961974181357225</v>
      </c>
      <c r="AJ60" s="18">
        <f t="shared" si="151"/>
        <v>1.2253150156383688</v>
      </c>
      <c r="AK60" s="18">
        <f t="shared" si="151"/>
        <v>1.2176989051364184</v>
      </c>
      <c r="AL60" s="18">
        <f t="shared" si="151"/>
        <v>1.5770431154114553</v>
      </c>
      <c r="AM60" s="18">
        <f t="shared" si="151"/>
        <v>1.5711636100560762</v>
      </c>
      <c r="AO60" s="68">
        <f t="shared" si="117"/>
        <v>51.054347189361039</v>
      </c>
      <c r="AP60" s="69">
        <f t="shared" si="118"/>
        <v>73.78110137453379</v>
      </c>
      <c r="AQ60" s="69">
        <f t="shared" si="119"/>
        <v>124.83544856389483</v>
      </c>
      <c r="AS60" t="str">
        <f t="shared" si="143"/>
        <v>53 Skilled construction and building trades</v>
      </c>
      <c r="AT60" s="18">
        <f t="shared" si="152"/>
        <v>1.9369471845189803</v>
      </c>
      <c r="AU60" s="18">
        <f t="shared" si="152"/>
        <v>1.541881578649507</v>
      </c>
      <c r="AV60" s="18">
        <f t="shared" si="152"/>
        <v>1.6039441384796187</v>
      </c>
      <c r="AW60" s="18">
        <f t="shared" si="152"/>
        <v>2.1206379578986772</v>
      </c>
      <c r="AX60" s="18">
        <f t="shared" si="152"/>
        <v>1.9925071169319724</v>
      </c>
      <c r="AZ60" s="68">
        <f t="shared" si="121"/>
        <v>51.104780634328918</v>
      </c>
      <c r="BA60" s="69">
        <f t="shared" si="122"/>
        <v>74.595873716849454</v>
      </c>
      <c r="BB60" s="69">
        <f t="shared" si="123"/>
        <v>125.70065435117837</v>
      </c>
      <c r="BD60" t="str">
        <f t="shared" si="144"/>
        <v>53 Skilled construction and building trades</v>
      </c>
      <c r="BE60" s="18">
        <f t="shared" si="153"/>
        <v>5.2169038466898705</v>
      </c>
      <c r="BF60" s="18">
        <f t="shared" si="153"/>
        <v>4.5705416833422907</v>
      </c>
      <c r="BG60" s="18">
        <f t="shared" si="153"/>
        <v>4.436685498018889</v>
      </c>
      <c r="BH60" s="18">
        <f t="shared" si="153"/>
        <v>4.6369119626016833</v>
      </c>
      <c r="BI60" s="18">
        <f t="shared" si="153"/>
        <v>3.9155067378986712</v>
      </c>
      <c r="BK60" s="68">
        <f t="shared" si="125"/>
        <v>-0.77735672043339132</v>
      </c>
      <c r="BL60" s="69">
        <f t="shared" si="126"/>
        <v>39.556435736781317</v>
      </c>
      <c r="BM60" s="69">
        <f t="shared" si="127"/>
        <v>38.779079016347929</v>
      </c>
      <c r="BO60" t="str">
        <f t="shared" si="145"/>
        <v>53 Skilled construction and building trades</v>
      </c>
      <c r="BP60" s="18">
        <f t="shared" si="154"/>
        <v>4.5955426870029799</v>
      </c>
      <c r="BQ60" s="18">
        <f t="shared" si="154"/>
        <v>4.0942917412321718</v>
      </c>
      <c r="BR60" s="18">
        <f t="shared" si="154"/>
        <v>4.7630687184387952</v>
      </c>
      <c r="BS60" s="18">
        <f t="shared" si="154"/>
        <v>5.0411182402770853</v>
      </c>
      <c r="BT60" s="18">
        <f t="shared" si="154"/>
        <v>5.6263847260910183</v>
      </c>
      <c r="BV60" s="68">
        <f t="shared" si="129"/>
        <v>2.2368716255694281</v>
      </c>
      <c r="BW60" s="69">
        <f t="shared" si="130"/>
        <v>46.252064274617013</v>
      </c>
      <c r="BX60" s="69">
        <f t="shared" si="131"/>
        <v>48.488935900186434</v>
      </c>
      <c r="BZ60" t="str">
        <f t="shared" si="146"/>
        <v>53 Skilled construction and building trades</v>
      </c>
      <c r="CA60" s="18">
        <f t="shared" si="155"/>
        <v>3.6470556190463501</v>
      </c>
      <c r="CB60" s="18">
        <f t="shared" si="155"/>
        <v>2.9634866550552119</v>
      </c>
      <c r="CC60" s="18">
        <f t="shared" si="155"/>
        <v>3.3251790924884341</v>
      </c>
      <c r="CD60" s="18">
        <f t="shared" si="155"/>
        <v>3.7429336125541903</v>
      </c>
      <c r="CE60" s="18">
        <f t="shared" si="155"/>
        <v>4.5987534072359724</v>
      </c>
      <c r="CG60" s="68">
        <f t="shared" si="133"/>
        <v>-4.4963915893169464</v>
      </c>
      <c r="CH60" s="69">
        <f t="shared" si="134"/>
        <v>41.750607820587639</v>
      </c>
      <c r="CI60" s="69">
        <f t="shared" si="135"/>
        <v>37.254216231270689</v>
      </c>
      <c r="CK60" t="str">
        <f t="shared" si="147"/>
        <v>53 Skilled construction and building trades</v>
      </c>
      <c r="CL60" s="18">
        <f t="shared" si="156"/>
        <v>5.0846684936309208</v>
      </c>
      <c r="CM60" s="18">
        <f t="shared" si="156"/>
        <v>4.4337559836532039</v>
      </c>
      <c r="CN60" s="18">
        <f t="shared" si="156"/>
        <v>4.6218993639331014</v>
      </c>
      <c r="CO60" s="18">
        <f t="shared" si="156"/>
        <v>4.2794612504066167</v>
      </c>
      <c r="CP60" s="18">
        <f t="shared" si="156"/>
        <v>1.3340956407517279</v>
      </c>
      <c r="CR60" s="68">
        <f t="shared" si="137"/>
        <v>-83.089039259900659</v>
      </c>
      <c r="CS60" s="69">
        <f t="shared" si="138"/>
        <v>14.786877204005243</v>
      </c>
      <c r="CT60" s="69">
        <f t="shared" si="139"/>
        <v>-68.302162055895394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0.49101541210845528</v>
      </c>
      <c r="C61" s="18">
        <f t="shared" si="148"/>
        <v>0.39969342771876448</v>
      </c>
      <c r="D61" s="18">
        <f t="shared" si="148"/>
        <v>0.40364250559106934</v>
      </c>
      <c r="E61" s="18">
        <f t="shared" si="148"/>
        <v>0.45288633944337281</v>
      </c>
      <c r="F61" s="18">
        <f t="shared" si="148"/>
        <v>0.50538745399948393</v>
      </c>
      <c r="H61" s="68">
        <f t="shared" si="105"/>
        <v>105.85624176023825</v>
      </c>
      <c r="I61" s="69">
        <f t="shared" si="106"/>
        <v>84.588257906705692</v>
      </c>
      <c r="J61" s="69">
        <f t="shared" si="107"/>
        <v>190.44449966694395</v>
      </c>
      <c r="L61" t="str">
        <f t="shared" si="140"/>
        <v>54 Textiles, printing and other skilled trades</v>
      </c>
      <c r="M61" s="18">
        <f t="shared" si="149"/>
        <v>0.66297846146693429</v>
      </c>
      <c r="N61" s="18">
        <f t="shared" si="149"/>
        <v>0.59616810455418834</v>
      </c>
      <c r="O61" s="18">
        <f t="shared" si="149"/>
        <v>0.59659150857960275</v>
      </c>
      <c r="P61" s="18">
        <f t="shared" si="149"/>
        <v>0.63674017804445349</v>
      </c>
      <c r="Q61" s="18">
        <f t="shared" si="149"/>
        <v>0.72394334905972557</v>
      </c>
      <c r="S61" s="68">
        <f t="shared" si="109"/>
        <v>104.35295628862204</v>
      </c>
      <c r="T61" s="69">
        <f t="shared" si="110"/>
        <v>90.562160121188214</v>
      </c>
      <c r="U61" s="69">
        <f t="shared" si="111"/>
        <v>194.91511640981025</v>
      </c>
      <c r="W61" t="str">
        <f t="shared" si="141"/>
        <v>54 Textiles, printing and other skilled trades</v>
      </c>
      <c r="X61" s="18">
        <f t="shared" si="150"/>
        <v>0.9546752750734393</v>
      </c>
      <c r="Y61" s="18">
        <f t="shared" si="150"/>
        <v>0.8250974100439098</v>
      </c>
      <c r="Z61" s="18">
        <f t="shared" si="150"/>
        <v>0.80251202617969608</v>
      </c>
      <c r="AA61" s="18">
        <f t="shared" si="150"/>
        <v>0.91496679644292311</v>
      </c>
      <c r="AB61" s="18">
        <f t="shared" si="150"/>
        <v>1.0405476254564949</v>
      </c>
      <c r="AD61" s="68">
        <f t="shared" si="113"/>
        <v>60.91354002390387</v>
      </c>
      <c r="AE61" s="69">
        <f t="shared" si="114"/>
        <v>74.442750031014299</v>
      </c>
      <c r="AF61" s="69">
        <f t="shared" si="115"/>
        <v>135.35629005491819</v>
      </c>
      <c r="AH61" t="str">
        <f t="shared" si="142"/>
        <v>54 Textiles, printing and other skilled trades</v>
      </c>
      <c r="AI61" s="18">
        <f t="shared" si="151"/>
        <v>1.2022897843224445</v>
      </c>
      <c r="AJ61" s="18">
        <f t="shared" si="151"/>
        <v>1.0958292588172214</v>
      </c>
      <c r="AK61" s="18">
        <f t="shared" si="151"/>
        <v>1.1734606420929934</v>
      </c>
      <c r="AL61" s="18">
        <f t="shared" si="151"/>
        <v>1.2119994369920051</v>
      </c>
      <c r="AM61" s="18">
        <f t="shared" si="151"/>
        <v>1.3361254692187954</v>
      </c>
      <c r="AO61" s="68">
        <f t="shared" si="117"/>
        <v>33.300091263980214</v>
      </c>
      <c r="AP61" s="69">
        <f t="shared" si="118"/>
        <v>64.145828388296536</v>
      </c>
      <c r="AQ61" s="69">
        <f t="shared" si="119"/>
        <v>97.445919652276729</v>
      </c>
      <c r="AS61" t="str">
        <f t="shared" si="143"/>
        <v>54 Textiles, printing and other skilled trades</v>
      </c>
      <c r="AT61" s="18">
        <f t="shared" si="152"/>
        <v>1.4745326841258173</v>
      </c>
      <c r="AU61" s="18">
        <f t="shared" si="152"/>
        <v>1.3224675017229481</v>
      </c>
      <c r="AV61" s="18">
        <f t="shared" si="152"/>
        <v>1.2866129856961588</v>
      </c>
      <c r="AW61" s="18">
        <f t="shared" si="152"/>
        <v>1.3899904816493316</v>
      </c>
      <c r="AX61" s="18">
        <f t="shared" si="152"/>
        <v>1.4721172687716633</v>
      </c>
      <c r="AZ61" s="68">
        <f t="shared" si="121"/>
        <v>39.175259275588701</v>
      </c>
      <c r="BA61" s="69">
        <f t="shared" si="122"/>
        <v>64.733662408638992</v>
      </c>
      <c r="BB61" s="69">
        <f t="shared" si="123"/>
        <v>103.90892168422769</v>
      </c>
      <c r="BD61" t="str">
        <f t="shared" si="144"/>
        <v>54 Textiles, printing and other skilled trades</v>
      </c>
      <c r="BE61" s="18">
        <f t="shared" si="153"/>
        <v>2.634233022268583</v>
      </c>
      <c r="BF61" s="18">
        <f t="shared" si="153"/>
        <v>2.3583757711580526</v>
      </c>
      <c r="BG61" s="18">
        <f t="shared" si="153"/>
        <v>2.2978796334021094</v>
      </c>
      <c r="BH61" s="18">
        <f t="shared" si="153"/>
        <v>2.472162686562394</v>
      </c>
      <c r="BI61" s="18">
        <f t="shared" si="153"/>
        <v>2.6189882901948893</v>
      </c>
      <c r="BK61" s="68">
        <f t="shared" si="125"/>
        <v>28.140891638413795</v>
      </c>
      <c r="BL61" s="69">
        <f t="shared" si="126"/>
        <v>50.597085835133669</v>
      </c>
      <c r="BM61" s="69">
        <f t="shared" si="127"/>
        <v>78.737977473547446</v>
      </c>
      <c r="BO61" t="str">
        <f t="shared" si="145"/>
        <v>54 Textiles, printing and other skilled trades</v>
      </c>
      <c r="BP61" s="18">
        <f t="shared" si="154"/>
        <v>2.6666431361437195</v>
      </c>
      <c r="BQ61" s="18">
        <f t="shared" si="154"/>
        <v>2.1367274552876356</v>
      </c>
      <c r="BR61" s="18">
        <f t="shared" si="154"/>
        <v>2.2552248989602672</v>
      </c>
      <c r="BS61" s="18">
        <f t="shared" si="154"/>
        <v>2.1074741419390728</v>
      </c>
      <c r="BT61" s="18">
        <f t="shared" si="154"/>
        <v>2.1066254054025575</v>
      </c>
      <c r="BV61" s="68">
        <f t="shared" si="129"/>
        <v>-19.153274718174021</v>
      </c>
      <c r="BW61" s="69">
        <f t="shared" si="130"/>
        <v>35.883990337421338</v>
      </c>
      <c r="BX61" s="69">
        <f t="shared" si="131"/>
        <v>16.730715619247317</v>
      </c>
      <c r="BZ61" t="str">
        <f t="shared" si="146"/>
        <v>54 Textiles, printing and other skilled trades</v>
      </c>
      <c r="CA61" s="18">
        <f t="shared" si="155"/>
        <v>3.2037432291184116</v>
      </c>
      <c r="CB61" s="18">
        <f t="shared" si="155"/>
        <v>2.6670778468600838</v>
      </c>
      <c r="CC61" s="18">
        <f t="shared" si="155"/>
        <v>2.816901124289922</v>
      </c>
      <c r="CD61" s="18">
        <f t="shared" si="155"/>
        <v>2.8724168801283185</v>
      </c>
      <c r="CE61" s="18">
        <f t="shared" si="155"/>
        <v>3.2382233105814637</v>
      </c>
      <c r="CG61" s="68">
        <f t="shared" si="133"/>
        <v>-20.616564329121669</v>
      </c>
      <c r="CH61" s="69">
        <f t="shared" si="134"/>
        <v>34.254047529684826</v>
      </c>
      <c r="CI61" s="69">
        <f t="shared" si="135"/>
        <v>13.637483200563159</v>
      </c>
      <c r="CK61" t="str">
        <f t="shared" si="147"/>
        <v>54 Textiles, printing and other skilled trades</v>
      </c>
      <c r="CL61" s="18">
        <f t="shared" si="156"/>
        <v>3.7014289317133255</v>
      </c>
      <c r="CM61" s="18">
        <f t="shared" si="156"/>
        <v>3.1479667288647826</v>
      </c>
      <c r="CN61" s="18">
        <f t="shared" si="156"/>
        <v>3.4194855350874152</v>
      </c>
      <c r="CO61" s="18">
        <f t="shared" si="156"/>
        <v>2.8979483554200325</v>
      </c>
      <c r="CP61" s="18">
        <f t="shared" si="156"/>
        <v>3.0807651428302925</v>
      </c>
      <c r="CR61" s="68">
        <f t="shared" si="137"/>
        <v>-47.216325247170431</v>
      </c>
      <c r="CS61" s="69">
        <f t="shared" si="138"/>
        <v>18.664350857833355</v>
      </c>
      <c r="CT61" s="69">
        <f t="shared" si="139"/>
        <v>-28.551974389337083</v>
      </c>
    </row>
    <row r="62" spans="1:98" x14ac:dyDescent="0.2">
      <c r="A62" t="str">
        <f t="shared" si="103"/>
        <v>61 Caring personal service occupations</v>
      </c>
      <c r="B62" s="18">
        <f t="shared" si="148"/>
        <v>0.29803678102749764</v>
      </c>
      <c r="C62" s="18">
        <f t="shared" si="148"/>
        <v>0.29913320874142829</v>
      </c>
      <c r="D62" s="18">
        <f t="shared" si="148"/>
        <v>0.28222469125489208</v>
      </c>
      <c r="E62" s="18">
        <f t="shared" si="148"/>
        <v>0.33498216854273161</v>
      </c>
      <c r="F62" s="18">
        <f t="shared" si="148"/>
        <v>0.38003827436237353</v>
      </c>
      <c r="H62" s="68">
        <f t="shared" si="105"/>
        <v>121.39550920485165</v>
      </c>
      <c r="I62" s="69">
        <f t="shared" si="106"/>
        <v>96.128683931509869</v>
      </c>
      <c r="J62" s="69">
        <f t="shared" si="107"/>
        <v>217.52419313636153</v>
      </c>
      <c r="L62" t="str">
        <f t="shared" si="140"/>
        <v>61 Caring personal service occupations</v>
      </c>
      <c r="M62" s="18">
        <f t="shared" si="149"/>
        <v>2.2910402218455239</v>
      </c>
      <c r="N62" s="18">
        <f t="shared" si="149"/>
        <v>2.6980018972342195</v>
      </c>
      <c r="O62" s="18">
        <f t="shared" si="149"/>
        <v>2.4690663323009727</v>
      </c>
      <c r="P62" s="18">
        <f t="shared" si="149"/>
        <v>2.802695030514053</v>
      </c>
      <c r="Q62" s="18">
        <f t="shared" si="149"/>
        <v>3.160586916154585</v>
      </c>
      <c r="S62" s="68">
        <f t="shared" si="109"/>
        <v>115.57003404950139</v>
      </c>
      <c r="T62" s="69">
        <f t="shared" si="110"/>
        <v>97.021351366298447</v>
      </c>
      <c r="U62" s="69">
        <f t="shared" si="111"/>
        <v>212.59138541579983</v>
      </c>
      <c r="W62" t="str">
        <f t="shared" si="141"/>
        <v>61 Caring personal service occupations</v>
      </c>
      <c r="X62" s="18">
        <f t="shared" si="150"/>
        <v>3.5019652650757149</v>
      </c>
      <c r="Y62" s="18">
        <f t="shared" si="150"/>
        <v>3.9083895996120077</v>
      </c>
      <c r="Z62" s="18">
        <f t="shared" si="150"/>
        <v>3.9151124200261616</v>
      </c>
      <c r="AA62" s="18">
        <f t="shared" si="150"/>
        <v>4.2396399619441123</v>
      </c>
      <c r="AB62" s="18">
        <f t="shared" si="150"/>
        <v>4.6533337330900562</v>
      </c>
      <c r="AD62" s="68">
        <f t="shared" si="113"/>
        <v>47.503436953602339</v>
      </c>
      <c r="AE62" s="69">
        <f t="shared" si="114"/>
        <v>79.627131296331328</v>
      </c>
      <c r="AF62" s="69">
        <f t="shared" si="115"/>
        <v>127.13056824993367</v>
      </c>
      <c r="AH62" t="str">
        <f t="shared" si="142"/>
        <v>61 Caring personal service occupations</v>
      </c>
      <c r="AI62" s="18">
        <f t="shared" si="151"/>
        <v>11.816052903214318</v>
      </c>
      <c r="AJ62" s="18">
        <f t="shared" si="151"/>
        <v>12.854311360157759</v>
      </c>
      <c r="AK62" s="18">
        <f t="shared" si="151"/>
        <v>12.799741215270258</v>
      </c>
      <c r="AL62" s="18">
        <f t="shared" si="151"/>
        <v>12.920013269302355</v>
      </c>
      <c r="AM62" s="18">
        <f t="shared" si="151"/>
        <v>12.540091933056283</v>
      </c>
      <c r="AO62" s="68">
        <f t="shared" si="117"/>
        <v>14.696789930013052</v>
      </c>
      <c r="AP62" s="69">
        <f t="shared" si="118"/>
        <v>61.448857670197221</v>
      </c>
      <c r="AQ62" s="69">
        <f t="shared" si="119"/>
        <v>76.145647600210282</v>
      </c>
      <c r="AS62" t="str">
        <f t="shared" si="143"/>
        <v>61 Caring personal service occupations</v>
      </c>
      <c r="AT62" s="18">
        <f t="shared" si="152"/>
        <v>5.8557256678021599</v>
      </c>
      <c r="AU62" s="18">
        <f t="shared" si="152"/>
        <v>6.5361016060208792</v>
      </c>
      <c r="AV62" s="18">
        <f t="shared" si="152"/>
        <v>6.5240759557819024</v>
      </c>
      <c r="AW62" s="18">
        <f t="shared" si="152"/>
        <v>6.4455921585254821</v>
      </c>
      <c r="AX62" s="18">
        <f t="shared" si="152"/>
        <v>6.4113638606417318</v>
      </c>
      <c r="AZ62" s="68">
        <f t="shared" si="121"/>
        <v>19.536071387159875</v>
      </c>
      <c r="BA62" s="69">
        <f t="shared" si="122"/>
        <v>64.160777200392388</v>
      </c>
      <c r="BB62" s="69">
        <f t="shared" si="123"/>
        <v>83.696848587552253</v>
      </c>
      <c r="BD62" t="str">
        <f t="shared" si="144"/>
        <v>61 Caring personal service occupations</v>
      </c>
      <c r="BE62" s="18">
        <f t="shared" si="153"/>
        <v>10.143529592783922</v>
      </c>
      <c r="BF62" s="18">
        <f t="shared" si="153"/>
        <v>11.045239901197997</v>
      </c>
      <c r="BG62" s="18">
        <f t="shared" si="153"/>
        <v>11.190256103211729</v>
      </c>
      <c r="BH62" s="18">
        <f t="shared" si="153"/>
        <v>11.900883948194018</v>
      </c>
      <c r="BI62" s="18">
        <f t="shared" si="153"/>
        <v>13.157970958938728</v>
      </c>
      <c r="BK62" s="68">
        <f t="shared" si="125"/>
        <v>32.199666139082943</v>
      </c>
      <c r="BL62" s="69">
        <f t="shared" si="126"/>
        <v>71.403505827889603</v>
      </c>
      <c r="BM62" s="69">
        <f t="shared" si="127"/>
        <v>103.60317196697252</v>
      </c>
      <c r="BO62" t="str">
        <f t="shared" si="145"/>
        <v>61 Caring personal service occupations</v>
      </c>
      <c r="BP62" s="18">
        <f t="shared" si="154"/>
        <v>8.0239148346835005</v>
      </c>
      <c r="BQ62" s="18">
        <f t="shared" si="154"/>
        <v>8.7359973136929376</v>
      </c>
      <c r="BR62" s="18">
        <f t="shared" si="154"/>
        <v>7.6421136072022815</v>
      </c>
      <c r="BS62" s="18">
        <f t="shared" si="154"/>
        <v>8.1918588905235321</v>
      </c>
      <c r="BT62" s="18">
        <f t="shared" si="154"/>
        <v>8.1507203349225001</v>
      </c>
      <c r="BV62" s="68">
        <f t="shared" si="129"/>
        <v>-7.690270958167349</v>
      </c>
      <c r="BW62" s="69">
        <f t="shared" si="130"/>
        <v>50.010086430326496</v>
      </c>
      <c r="BX62" s="69">
        <f t="shared" si="131"/>
        <v>42.319815472159142</v>
      </c>
      <c r="BZ62" t="str">
        <f t="shared" si="146"/>
        <v>61 Caring personal service occupations</v>
      </c>
      <c r="CA62" s="18">
        <f t="shared" si="155"/>
        <v>3.6545679275420961</v>
      </c>
      <c r="CB62" s="18">
        <f t="shared" si="155"/>
        <v>2.6058675506843265</v>
      </c>
      <c r="CC62" s="18">
        <f t="shared" si="155"/>
        <v>2.2924661601479133</v>
      </c>
      <c r="CD62" s="18">
        <f t="shared" si="155"/>
        <v>1.7976678903582965</v>
      </c>
      <c r="CE62" s="18">
        <f t="shared" si="155"/>
        <v>1.9694920958001718</v>
      </c>
      <c r="CG62" s="68">
        <f t="shared" si="133"/>
        <v>-40.673871522985209</v>
      </c>
      <c r="CH62" s="69">
        <f t="shared" si="134"/>
        <v>23.633382775623367</v>
      </c>
      <c r="CI62" s="69">
        <f t="shared" si="135"/>
        <v>-17.040488747361842</v>
      </c>
      <c r="CK62" t="str">
        <f t="shared" si="147"/>
        <v>61 Caring personal service occupations</v>
      </c>
      <c r="CL62" s="18">
        <f t="shared" si="156"/>
        <v>1.5998184950632259</v>
      </c>
      <c r="CM62" s="18">
        <f t="shared" si="156"/>
        <v>1.5920552418126079</v>
      </c>
      <c r="CN62" s="18">
        <f t="shared" si="156"/>
        <v>1.4923966142022254</v>
      </c>
      <c r="CO62" s="18">
        <f t="shared" si="156"/>
        <v>1.8858615510730143</v>
      </c>
      <c r="CP62" s="18">
        <f t="shared" si="156"/>
        <v>2.3119329206430299</v>
      </c>
      <c r="CR62" s="68">
        <f t="shared" si="137"/>
        <v>-9.2403577613174797</v>
      </c>
      <c r="CS62" s="69">
        <f t="shared" si="138"/>
        <v>26.212151222754709</v>
      </c>
      <c r="CT62" s="69">
        <f t="shared" si="139"/>
        <v>16.97179346143723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0.16965497634421067</v>
      </c>
      <c r="C63" s="18">
        <f t="shared" si="148"/>
        <v>0.15780956648138852</v>
      </c>
      <c r="D63" s="18">
        <f t="shared" si="148"/>
        <v>0.14631921939337261</v>
      </c>
      <c r="E63" s="18">
        <f t="shared" si="148"/>
        <v>0.16710239153309872</v>
      </c>
      <c r="F63" s="18">
        <f t="shared" si="148"/>
        <v>0.20056259003756513</v>
      </c>
      <c r="H63" s="68">
        <f t="shared" si="105"/>
        <v>125.364253271173</v>
      </c>
      <c r="I63" s="69">
        <f t="shared" si="106"/>
        <v>91.211024176218444</v>
      </c>
      <c r="J63" s="69">
        <f t="shared" si="107"/>
        <v>216.57527744739147</v>
      </c>
      <c r="L63" t="str">
        <f t="shared" si="140"/>
        <v>62 Leisure, travel and related personal service occupations</v>
      </c>
      <c r="M63" s="18">
        <f t="shared" si="149"/>
        <v>0.50418677194229611</v>
      </c>
      <c r="N63" s="18">
        <f t="shared" si="149"/>
        <v>0.5204518705326302</v>
      </c>
      <c r="O63" s="18">
        <f t="shared" si="149"/>
        <v>0.47284905810481409</v>
      </c>
      <c r="P63" s="18">
        <f t="shared" si="149"/>
        <v>0.50995942895641921</v>
      </c>
      <c r="Q63" s="18">
        <f t="shared" si="149"/>
        <v>0.5170601963119964</v>
      </c>
      <c r="S63" s="68">
        <f t="shared" si="109"/>
        <v>84.150112458750598</v>
      </c>
      <c r="T63" s="69">
        <f t="shared" si="110"/>
        <v>79.301967520169342</v>
      </c>
      <c r="U63" s="69">
        <f t="shared" si="111"/>
        <v>163.45207997891995</v>
      </c>
      <c r="W63" t="str">
        <f t="shared" si="141"/>
        <v>62 Leisure, travel and related personal service occupations</v>
      </c>
      <c r="X63" s="18">
        <f t="shared" si="150"/>
        <v>1.1150244383968573</v>
      </c>
      <c r="Y63" s="18">
        <f t="shared" si="150"/>
        <v>1.2987188379269643</v>
      </c>
      <c r="Z63" s="18">
        <f t="shared" si="150"/>
        <v>1.3464188191269888</v>
      </c>
      <c r="AA63" s="18">
        <f t="shared" si="150"/>
        <v>1.5757291675012626</v>
      </c>
      <c r="AB63" s="18">
        <f t="shared" si="150"/>
        <v>1.8867333804218167</v>
      </c>
      <c r="AD63" s="68">
        <f t="shared" si="113"/>
        <v>73.905187096220942</v>
      </c>
      <c r="AE63" s="69">
        <f t="shared" si="114"/>
        <v>83.085406453390547</v>
      </c>
      <c r="AF63" s="69">
        <f t="shared" si="115"/>
        <v>156.9905935496115</v>
      </c>
      <c r="AH63" t="str">
        <f t="shared" si="142"/>
        <v>62 Leisure, travel and related personal service occupations</v>
      </c>
      <c r="AI63" s="18">
        <f t="shared" si="151"/>
        <v>2.2282115591493694</v>
      </c>
      <c r="AJ63" s="18">
        <f t="shared" si="151"/>
        <v>2.7643667197131903</v>
      </c>
      <c r="AK63" s="18">
        <f t="shared" si="151"/>
        <v>2.8206880404072878</v>
      </c>
      <c r="AL63" s="18">
        <f t="shared" si="151"/>
        <v>3.0349424396554521</v>
      </c>
      <c r="AM63" s="18">
        <f t="shared" si="151"/>
        <v>3.4454249089394957</v>
      </c>
      <c r="AO63" s="68">
        <f t="shared" si="117"/>
        <v>43.001128288786902</v>
      </c>
      <c r="AP63" s="69">
        <f t="shared" si="118"/>
        <v>72.060356142106613</v>
      </c>
      <c r="AQ63" s="69">
        <f t="shared" si="119"/>
        <v>115.06148443089353</v>
      </c>
      <c r="AS63" t="str">
        <f t="shared" si="143"/>
        <v>62 Leisure, travel and related personal service occupations</v>
      </c>
      <c r="AT63" s="18">
        <f t="shared" si="152"/>
        <v>2.4681044922963071</v>
      </c>
      <c r="AU63" s="18">
        <f t="shared" si="152"/>
        <v>2.9302050143648164</v>
      </c>
      <c r="AV63" s="18">
        <f t="shared" si="152"/>
        <v>3.4734407891590746</v>
      </c>
      <c r="AW63" s="18">
        <f t="shared" si="152"/>
        <v>3.8846729829056681</v>
      </c>
      <c r="AX63" s="18">
        <f t="shared" si="152"/>
        <v>4.6548323070508708</v>
      </c>
      <c r="AZ63" s="68">
        <f t="shared" si="121"/>
        <v>63.009044636081804</v>
      </c>
      <c r="BA63" s="69">
        <f t="shared" si="122"/>
        <v>79.644205877316992</v>
      </c>
      <c r="BB63" s="69">
        <f t="shared" si="123"/>
        <v>142.6532505133988</v>
      </c>
      <c r="BD63" t="str">
        <f t="shared" si="144"/>
        <v>62 Leisure, travel and related personal service occupations</v>
      </c>
      <c r="BE63" s="18">
        <f t="shared" si="153"/>
        <v>2.7989470443723663</v>
      </c>
      <c r="BF63" s="18">
        <f t="shared" si="153"/>
        <v>2.8248365206267478</v>
      </c>
      <c r="BG63" s="18">
        <f t="shared" si="153"/>
        <v>3.0185252772024813</v>
      </c>
      <c r="BH63" s="18">
        <f t="shared" si="153"/>
        <v>2.8560035877736389</v>
      </c>
      <c r="BI63" s="18">
        <f t="shared" si="153"/>
        <v>2.6074223832019428</v>
      </c>
      <c r="BK63" s="68">
        <f t="shared" si="125"/>
        <v>-2.8823794726026013</v>
      </c>
      <c r="BL63" s="69">
        <f t="shared" si="126"/>
        <v>48.438511763705563</v>
      </c>
      <c r="BM63" s="69">
        <f t="shared" si="127"/>
        <v>45.556132291102962</v>
      </c>
      <c r="BO63" t="str">
        <f t="shared" si="145"/>
        <v>62 Leisure, travel and related personal service occupations</v>
      </c>
      <c r="BP63" s="18">
        <f t="shared" si="154"/>
        <v>2.6833439520830136</v>
      </c>
      <c r="BQ63" s="18">
        <f t="shared" si="154"/>
        <v>2.9303580720293558</v>
      </c>
      <c r="BR63" s="18">
        <f t="shared" si="154"/>
        <v>2.8640479058188633</v>
      </c>
      <c r="BS63" s="18">
        <f t="shared" si="154"/>
        <v>2.7183878529774783</v>
      </c>
      <c r="BT63" s="18">
        <f t="shared" si="154"/>
        <v>2.33897341636363</v>
      </c>
      <c r="BV63" s="68">
        <f t="shared" si="129"/>
        <v>-29.317812517966757</v>
      </c>
      <c r="BW63" s="69">
        <f t="shared" si="130"/>
        <v>40.231086509421566</v>
      </c>
      <c r="BX63" s="69">
        <f t="shared" si="131"/>
        <v>10.913273991454808</v>
      </c>
      <c r="BZ63" t="str">
        <f t="shared" si="146"/>
        <v>62 Leisure, travel and related personal service occupations</v>
      </c>
      <c r="CA63" s="18">
        <f t="shared" si="155"/>
        <v>2.4050891661882194</v>
      </c>
      <c r="CB63" s="18">
        <f t="shared" si="155"/>
        <v>2.8104416118535624</v>
      </c>
      <c r="CC63" s="18">
        <f t="shared" si="155"/>
        <v>2.9467157323595905</v>
      </c>
      <c r="CD63" s="18">
        <f t="shared" si="155"/>
        <v>3.1167673704894696</v>
      </c>
      <c r="CE63" s="18">
        <f t="shared" si="155"/>
        <v>3.1881044947277988</v>
      </c>
      <c r="CG63" s="68">
        <f t="shared" si="133"/>
        <v>-25.288233481970117</v>
      </c>
      <c r="CH63" s="69">
        <f t="shared" si="134"/>
        <v>38.339638985587769</v>
      </c>
      <c r="CI63" s="69">
        <f t="shared" si="135"/>
        <v>13.051405503617652</v>
      </c>
      <c r="CK63" t="str">
        <f t="shared" si="147"/>
        <v>62 Leisure, travel and related personal service occupations</v>
      </c>
      <c r="CL63" s="18">
        <f t="shared" si="156"/>
        <v>2.7620744375547792</v>
      </c>
      <c r="CM63" s="18">
        <f t="shared" si="156"/>
        <v>2.8653649938949397</v>
      </c>
      <c r="CN63" s="18">
        <f t="shared" si="156"/>
        <v>2.7257461834199059</v>
      </c>
      <c r="CO63" s="18">
        <f t="shared" si="156"/>
        <v>2.7531926994196474</v>
      </c>
      <c r="CP63" s="18">
        <f t="shared" si="156"/>
        <v>2.8996577671211785</v>
      </c>
      <c r="CR63" s="68">
        <f t="shared" si="137"/>
        <v>-37.674878791481134</v>
      </c>
      <c r="CS63" s="69">
        <f t="shared" si="138"/>
        <v>23.047951831849943</v>
      </c>
      <c r="CT63" s="69">
        <f t="shared" si="139"/>
        <v>-14.626926959631186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1.6882858696388749E-2</v>
      </c>
      <c r="C64" s="18">
        <f t="shared" si="148"/>
        <v>1.4907864776841971E-2</v>
      </c>
      <c r="D64" s="18">
        <f t="shared" si="148"/>
        <v>1.6047545117992557E-2</v>
      </c>
      <c r="E64" s="18">
        <f t="shared" si="148"/>
        <v>1.7585874802083734E-2</v>
      </c>
      <c r="F64" s="18">
        <f t="shared" si="148"/>
        <v>1.8432371660324472E-2</v>
      </c>
      <c r="H64" s="68">
        <f t="shared" si="105"/>
        <v>88.846565086346104</v>
      </c>
      <c r="I64" s="69">
        <f t="shared" si="106"/>
        <v>86.59666683548015</v>
      </c>
      <c r="J64" s="69">
        <f t="shared" si="107"/>
        <v>175.44323192182625</v>
      </c>
      <c r="L64" t="str">
        <f t="shared" si="140"/>
        <v>63 Community and civil enforcement occupations</v>
      </c>
      <c r="M64" s="18">
        <f t="shared" si="149"/>
        <v>3.7143336847557225E-2</v>
      </c>
      <c r="N64" s="18">
        <f t="shared" si="149"/>
        <v>2.7739060624391697E-2</v>
      </c>
      <c r="O64" s="18">
        <f t="shared" si="149"/>
        <v>3.6450927650904269E-2</v>
      </c>
      <c r="P64" s="18">
        <f t="shared" si="149"/>
        <v>2.9664193940212684E-2</v>
      </c>
      <c r="Q64" s="18">
        <f t="shared" si="149"/>
        <v>3.1106629463496949E-2</v>
      </c>
      <c r="S64" s="68">
        <f t="shared" si="109"/>
        <v>43.713570923040884</v>
      </c>
      <c r="T64" s="69">
        <f t="shared" si="110"/>
        <v>64.249351797654796</v>
      </c>
      <c r="U64" s="69">
        <f t="shared" si="111"/>
        <v>107.96292272069567</v>
      </c>
      <c r="W64" t="str">
        <f t="shared" si="141"/>
        <v>63 Community and civil enforcement occupations</v>
      </c>
      <c r="X64" s="18">
        <f t="shared" si="150"/>
        <v>7.5524079855256887E-2</v>
      </c>
      <c r="Y64" s="18">
        <f t="shared" si="150"/>
        <v>6.3912749200515678E-2</v>
      </c>
      <c r="Z64" s="18">
        <f t="shared" si="150"/>
        <v>7.0548826664486725E-2</v>
      </c>
      <c r="AA64" s="18">
        <f t="shared" si="150"/>
        <v>7.5370155621620902E-2</v>
      </c>
      <c r="AB64" s="18">
        <f t="shared" si="150"/>
        <v>8.1348986652634361E-2</v>
      </c>
      <c r="AD64" s="68">
        <f t="shared" si="113"/>
        <v>43.101612751822962</v>
      </c>
      <c r="AE64" s="69">
        <f t="shared" si="114"/>
        <v>78.144253123225411</v>
      </c>
      <c r="AF64" s="69">
        <f t="shared" si="115"/>
        <v>121.24586587504835</v>
      </c>
      <c r="AH64" t="str">
        <f t="shared" si="142"/>
        <v>63 Community and civil enforcement occupations</v>
      </c>
      <c r="AI64" s="18">
        <f t="shared" si="151"/>
        <v>8.2376181375460711E-2</v>
      </c>
      <c r="AJ64" s="18">
        <f t="shared" si="151"/>
        <v>6.8632632850421108E-2</v>
      </c>
      <c r="AK64" s="18">
        <f t="shared" si="151"/>
        <v>9.0958045920430039E-2</v>
      </c>
      <c r="AL64" s="18">
        <f t="shared" si="151"/>
        <v>7.5407491395311665E-2</v>
      </c>
      <c r="AM64" s="18">
        <f t="shared" si="151"/>
        <v>8.0446227121732258E-2</v>
      </c>
      <c r="AO64" s="68">
        <f t="shared" si="117"/>
        <v>3.5419384113071266</v>
      </c>
      <c r="AP64" s="69">
        <f t="shared" si="118"/>
        <v>53.147649484483871</v>
      </c>
      <c r="AQ64" s="69">
        <f t="shared" si="119"/>
        <v>56.689587895790993</v>
      </c>
      <c r="AS64" t="str">
        <f t="shared" si="143"/>
        <v>63 Community and civil enforcement occupations</v>
      </c>
      <c r="AT64" s="18">
        <f t="shared" si="152"/>
        <v>7.6462292188351086E-2</v>
      </c>
      <c r="AU64" s="18">
        <f t="shared" si="152"/>
        <v>5.4448886227005146E-2</v>
      </c>
      <c r="AV64" s="18">
        <f t="shared" si="152"/>
        <v>6.8890843808963667E-2</v>
      </c>
      <c r="AW64" s="18">
        <f t="shared" si="152"/>
        <v>5.5064758282359953E-2</v>
      </c>
      <c r="AX64" s="18">
        <f t="shared" si="152"/>
        <v>5.3493539522123983E-2</v>
      </c>
      <c r="AZ64" s="68">
        <f t="shared" si="121"/>
        <v>-5.5488189456885628</v>
      </c>
      <c r="BA64" s="69">
        <f t="shared" si="122"/>
        <v>52.38974095228388</v>
      </c>
      <c r="BB64" s="69">
        <f t="shared" si="123"/>
        <v>46.840922006595321</v>
      </c>
      <c r="BD64" t="str">
        <f t="shared" si="144"/>
        <v>63 Community and civil enforcement occupations</v>
      </c>
      <c r="BE64" s="18">
        <f t="shared" si="153"/>
        <v>8.6781346342939436E-2</v>
      </c>
      <c r="BF64" s="18">
        <f t="shared" si="153"/>
        <v>6.0125297662420377E-2</v>
      </c>
      <c r="BG64" s="18">
        <f t="shared" si="153"/>
        <v>8.4834789689961859E-2</v>
      </c>
      <c r="BH64" s="18">
        <f t="shared" si="153"/>
        <v>5.6769748216002502E-2</v>
      </c>
      <c r="BI64" s="18">
        <f t="shared" si="153"/>
        <v>6.1662704551548958E-2</v>
      </c>
      <c r="BK64" s="68">
        <f t="shared" si="125"/>
        <v>-18.279683029960609</v>
      </c>
      <c r="BL64" s="69">
        <f t="shared" si="126"/>
        <v>29.88384446138781</v>
      </c>
      <c r="BM64" s="69">
        <f t="shared" si="127"/>
        <v>11.604161431427199</v>
      </c>
      <c r="BO64" t="str">
        <f t="shared" si="145"/>
        <v>63 Community and civil enforcement occupations</v>
      </c>
      <c r="BP64" s="18">
        <f t="shared" si="154"/>
        <v>0.12185573786567457</v>
      </c>
      <c r="BQ64" s="18">
        <f t="shared" si="154"/>
        <v>9.9697293762149156E-2</v>
      </c>
      <c r="BR64" s="18">
        <f t="shared" si="154"/>
        <v>0.14462847268498324</v>
      </c>
      <c r="BS64" s="18">
        <f t="shared" si="154"/>
        <v>0.10525465321877603</v>
      </c>
      <c r="BT64" s="18">
        <f t="shared" si="154"/>
        <v>0.12375654495378598</v>
      </c>
      <c r="BV64" s="68">
        <f t="shared" si="129"/>
        <v>-25.940743116533799</v>
      </c>
      <c r="BW64" s="69">
        <f t="shared" si="130"/>
        <v>32.066251595458908</v>
      </c>
      <c r="BX64" s="69">
        <f t="shared" si="131"/>
        <v>6.1255084789251111</v>
      </c>
      <c r="BZ64" t="str">
        <f t="shared" si="146"/>
        <v>63 Community and civil enforcement occupations</v>
      </c>
      <c r="CA64" s="18">
        <f t="shared" si="155"/>
        <v>0.15764644385009108</v>
      </c>
      <c r="CB64" s="18">
        <f t="shared" si="155"/>
        <v>0.13870286610768798</v>
      </c>
      <c r="CC64" s="18">
        <f t="shared" si="155"/>
        <v>0.20347321634723434</v>
      </c>
      <c r="CD64" s="18">
        <f t="shared" si="155"/>
        <v>0.15746038049761238</v>
      </c>
      <c r="CE64" s="18">
        <f t="shared" si="155"/>
        <v>0.2033727499225649</v>
      </c>
      <c r="CG64" s="68">
        <f t="shared" si="133"/>
        <v>-30.9791647978866</v>
      </c>
      <c r="CH64" s="69">
        <f t="shared" si="134"/>
        <v>29.693142159111542</v>
      </c>
      <c r="CI64" s="69">
        <f t="shared" si="135"/>
        <v>-1.2860226387750562</v>
      </c>
      <c r="CK64" t="str">
        <f t="shared" si="147"/>
        <v>63 Community and civil enforcement occupations</v>
      </c>
      <c r="CL64" s="18">
        <f t="shared" si="156"/>
        <v>0.13752646764547843</v>
      </c>
      <c r="CM64" s="18">
        <f t="shared" si="156"/>
        <v>9.8842539292801998E-2</v>
      </c>
      <c r="CN64" s="18">
        <f t="shared" si="156"/>
        <v>0.15294473903634731</v>
      </c>
      <c r="CO64" s="18">
        <f t="shared" si="156"/>
        <v>8.9228755979320368E-2</v>
      </c>
      <c r="CP64" s="18">
        <f t="shared" si="156"/>
        <v>8.6846146324507156E-2</v>
      </c>
      <c r="CR64" s="68">
        <f t="shared" si="137"/>
        <v>-66.732680403523148</v>
      </c>
      <c r="CS64" s="69">
        <f t="shared" si="138"/>
        <v>11.553290171077702</v>
      </c>
      <c r="CT64" s="69">
        <f t="shared" si="139"/>
        <v>-55.179390232445456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1.3409038351254652</v>
      </c>
      <c r="C65" s="18">
        <f t="shared" si="157"/>
        <v>1.1666806269564531</v>
      </c>
      <c r="D65" s="18">
        <f t="shared" si="157"/>
        <v>1.0333278421322152</v>
      </c>
      <c r="E65" s="18">
        <f t="shared" si="157"/>
        <v>1.0323258863756002</v>
      </c>
      <c r="F65" s="18">
        <f t="shared" si="157"/>
        <v>1.04422218471851</v>
      </c>
      <c r="H65" s="68">
        <f t="shared" si="105"/>
        <v>66.146524485861505</v>
      </c>
      <c r="I65" s="69">
        <f t="shared" si="106"/>
        <v>67.524299836424859</v>
      </c>
      <c r="J65" s="69">
        <f t="shared" si="107"/>
        <v>133.67082432228636</v>
      </c>
      <c r="L65" t="str">
        <f t="shared" si="140"/>
        <v>71 Sales occupations</v>
      </c>
      <c r="M65" s="18">
        <f t="shared" ref="M65:Q70" si="158">M28/M$35*100</f>
        <v>2.1265600671009972</v>
      </c>
      <c r="N65" s="18">
        <f t="shared" si="158"/>
        <v>1.8981565837928105</v>
      </c>
      <c r="O65" s="18">
        <f t="shared" si="158"/>
        <v>1.9248109017021453</v>
      </c>
      <c r="P65" s="18">
        <f t="shared" si="158"/>
        <v>1.8956304219812092</v>
      </c>
      <c r="Q65" s="18">
        <f t="shared" si="158"/>
        <v>2.0247782532274918</v>
      </c>
      <c r="S65" s="68">
        <f t="shared" si="109"/>
        <v>77.150673547634412</v>
      </c>
      <c r="T65" s="69">
        <f t="shared" si="110"/>
        <v>68.267334242453018</v>
      </c>
      <c r="U65" s="69">
        <f t="shared" si="111"/>
        <v>145.41800779008744</v>
      </c>
      <c r="W65" t="str">
        <f t="shared" si="141"/>
        <v>71 Sales occupations</v>
      </c>
      <c r="X65" s="18">
        <f t="shared" ref="X65:AB70" si="159">X28/X$35*100</f>
        <v>4.2577696083133683</v>
      </c>
      <c r="Y65" s="18">
        <f t="shared" si="159"/>
        <v>3.8477264479813269</v>
      </c>
      <c r="Z65" s="18">
        <f t="shared" si="159"/>
        <v>4.062538500252737</v>
      </c>
      <c r="AA65" s="18">
        <f t="shared" si="159"/>
        <v>4.0212666722280224</v>
      </c>
      <c r="AB65" s="18">
        <f t="shared" si="159"/>
        <v>4.4079129259863663</v>
      </c>
      <c r="AD65" s="68">
        <f t="shared" si="113"/>
        <v>34.653514507675311</v>
      </c>
      <c r="AE65" s="69">
        <f t="shared" si="114"/>
        <v>61.075864015023186</v>
      </c>
      <c r="AF65" s="69">
        <f t="shared" si="115"/>
        <v>95.729378522698482</v>
      </c>
      <c r="AH65" t="str">
        <f t="shared" si="142"/>
        <v>71 Sales occupations</v>
      </c>
      <c r="AI65" s="18">
        <f t="shared" ref="AI65:AM70" si="160">AI28/AI$35*100</f>
        <v>5.1868046013823044</v>
      </c>
      <c r="AJ65" s="18">
        <f t="shared" si="160"/>
        <v>4.7171731241492685</v>
      </c>
      <c r="AK65" s="18">
        <f t="shared" si="160"/>
        <v>4.9677840600532734</v>
      </c>
      <c r="AL65" s="18">
        <f t="shared" si="160"/>
        <v>4.7864577092548055</v>
      </c>
      <c r="AM65" s="18">
        <f t="shared" si="160"/>
        <v>5.0189017989470663</v>
      </c>
      <c r="AO65" s="68">
        <f t="shared" si="117"/>
        <v>18.276297421739592</v>
      </c>
      <c r="AP65" s="69">
        <f t="shared" si="118"/>
        <v>56.091124817912316</v>
      </c>
      <c r="AQ65" s="69">
        <f t="shared" si="119"/>
        <v>74.367422239651916</v>
      </c>
      <c r="AS65" t="str">
        <f t="shared" si="143"/>
        <v>71 Sales occupations</v>
      </c>
      <c r="AT65" s="18">
        <f t="shared" ref="AT65:AX70" si="161">AT28/AT$35*100</f>
        <v>4.2773261048323157</v>
      </c>
      <c r="AU65" s="18">
        <f t="shared" si="161"/>
        <v>3.7138922344173064</v>
      </c>
      <c r="AV65" s="18">
        <f t="shared" si="161"/>
        <v>3.80637397357413</v>
      </c>
      <c r="AW65" s="18">
        <f t="shared" si="161"/>
        <v>3.4768253713018962</v>
      </c>
      <c r="AX65" s="18">
        <f t="shared" si="161"/>
        <v>3.4708500352628748</v>
      </c>
      <c r="AZ65" s="68">
        <f t="shared" si="121"/>
        <v>10.915427275192265</v>
      </c>
      <c r="BA65" s="69">
        <f t="shared" si="122"/>
        <v>46.200166798989642</v>
      </c>
      <c r="BB65" s="69">
        <f t="shared" si="123"/>
        <v>57.115594074181907</v>
      </c>
      <c r="BD65" t="str">
        <f t="shared" si="144"/>
        <v>71 Sales occupations</v>
      </c>
      <c r="BE65" s="18">
        <f t="shared" ref="BE65:BI70" si="162">BE28/BE$35*100</f>
        <v>9.2044179630424754</v>
      </c>
      <c r="BF65" s="18">
        <f t="shared" si="162"/>
        <v>8.0910991560750194</v>
      </c>
      <c r="BG65" s="18">
        <f t="shared" si="162"/>
        <v>8.545562145625814</v>
      </c>
      <c r="BH65" s="18">
        <f t="shared" si="162"/>
        <v>8.0444166807504462</v>
      </c>
      <c r="BI65" s="18">
        <f t="shared" si="162"/>
        <v>8.1294031739898465</v>
      </c>
      <c r="BK65" s="68">
        <f t="shared" si="125"/>
        <v>6.954604659111471</v>
      </c>
      <c r="BL65" s="69">
        <f t="shared" si="126"/>
        <v>47.674650027219258</v>
      </c>
      <c r="BM65" s="69">
        <f t="shared" si="127"/>
        <v>54.629254686330732</v>
      </c>
      <c r="BO65" t="str">
        <f t="shared" si="145"/>
        <v>71 Sales occupations</v>
      </c>
      <c r="BP65" s="18">
        <f t="shared" ref="BP65:BT70" si="163">BP28/BP$35*100</f>
        <v>9.5898933838205309</v>
      </c>
      <c r="BQ65" s="18">
        <f t="shared" si="163"/>
        <v>8.2573500359865708</v>
      </c>
      <c r="BR65" s="18">
        <f t="shared" si="163"/>
        <v>8.1659940761185368</v>
      </c>
      <c r="BS65" s="18">
        <f t="shared" si="163"/>
        <v>7.4666353103164464</v>
      </c>
      <c r="BT65" s="18">
        <f t="shared" si="163"/>
        <v>6.6353994099677944</v>
      </c>
      <c r="BV65" s="68">
        <f t="shared" si="129"/>
        <v>-29.672855664468962</v>
      </c>
      <c r="BW65" s="69">
        <f t="shared" si="130"/>
        <v>38.309531144423929</v>
      </c>
      <c r="BX65" s="69">
        <f t="shared" si="131"/>
        <v>8.6366754799549685</v>
      </c>
      <c r="BZ65" t="str">
        <f t="shared" si="146"/>
        <v>71 Sales occupations</v>
      </c>
      <c r="CA65" s="18">
        <f t="shared" ref="CA65:CE70" si="164">CA28/CA$35*100</f>
        <v>9.1761214089749004</v>
      </c>
      <c r="CB65" s="18">
        <f t="shared" si="164"/>
        <v>8.2569246577981126</v>
      </c>
      <c r="CC65" s="18">
        <f t="shared" si="164"/>
        <v>8.3411655914432732</v>
      </c>
      <c r="CD65" s="18">
        <f t="shared" si="164"/>
        <v>7.0220881538282489</v>
      </c>
      <c r="CE65" s="18">
        <f t="shared" si="164"/>
        <v>4.3642765028447092</v>
      </c>
      <c r="CG65" s="68">
        <f t="shared" si="133"/>
        <v>-63.868980654098891</v>
      </c>
      <c r="CH65" s="69">
        <f t="shared" si="134"/>
        <v>24.009306317456929</v>
      </c>
      <c r="CI65" s="69">
        <f t="shared" si="135"/>
        <v>-39.859674336641973</v>
      </c>
      <c r="CK65" t="str">
        <f t="shared" si="147"/>
        <v>71 Sales occupations</v>
      </c>
      <c r="CL65" s="18">
        <f t="shared" ref="CL65:CP70" si="165">CL28/CL$35*100</f>
        <v>11.097952215658914</v>
      </c>
      <c r="CM65" s="18">
        <f t="shared" si="165"/>
        <v>9.2088922460487321</v>
      </c>
      <c r="CN65" s="18">
        <f t="shared" si="165"/>
        <v>9.2373184681882314</v>
      </c>
      <c r="CO65" s="18">
        <f t="shared" si="165"/>
        <v>8.1476318155471841</v>
      </c>
      <c r="CP65" s="18">
        <f t="shared" si="165"/>
        <v>6.8494844709904035</v>
      </c>
      <c r="CR65" s="68">
        <f t="shared" si="137"/>
        <v>-56.55760402027763</v>
      </c>
      <c r="CS65" s="69">
        <f t="shared" si="138"/>
        <v>15.919727250905979</v>
      </c>
      <c r="CT65" s="69">
        <f t="shared" si="139"/>
        <v>-40.637876769371658</v>
      </c>
    </row>
    <row r="66" spans="1:98" x14ac:dyDescent="0.2">
      <c r="A66" t="str">
        <f t="shared" si="103"/>
        <v>72 Customer service occupations</v>
      </c>
      <c r="B66" s="18">
        <f t="shared" si="157"/>
        <v>0.37051431872787377</v>
      </c>
      <c r="C66" s="18">
        <f t="shared" si="157"/>
        <v>0.36879192863294352</v>
      </c>
      <c r="D66" s="18">
        <f t="shared" si="157"/>
        <v>0.37384312349319598</v>
      </c>
      <c r="E66" s="18">
        <f t="shared" si="157"/>
        <v>0.50654753001495756</v>
      </c>
      <c r="F66" s="18">
        <f t="shared" si="157"/>
        <v>0.58864131108466777</v>
      </c>
      <c r="H66" s="68">
        <f t="shared" si="105"/>
        <v>158.87959336284419</v>
      </c>
      <c r="I66" s="69">
        <f t="shared" si="106"/>
        <v>88.964025531815054</v>
      </c>
      <c r="J66" s="69">
        <f t="shared" si="107"/>
        <v>247.84361889465919</v>
      </c>
      <c r="L66" t="str">
        <f t="shared" si="140"/>
        <v>72 Customer service occupations</v>
      </c>
      <c r="M66" s="18">
        <f t="shared" si="158"/>
        <v>0.59840405431757338</v>
      </c>
      <c r="N66" s="18">
        <f t="shared" si="158"/>
        <v>0.6580682900431174</v>
      </c>
      <c r="O66" s="18">
        <f t="shared" si="158"/>
        <v>0.63887043559976064</v>
      </c>
      <c r="P66" s="18">
        <f t="shared" si="158"/>
        <v>0.85049679501187136</v>
      </c>
      <c r="Q66" s="18">
        <f t="shared" si="158"/>
        <v>0.98603773026808006</v>
      </c>
      <c r="S66" s="68">
        <f t="shared" si="109"/>
        <v>159.91668067587253</v>
      </c>
      <c r="T66" s="69">
        <f t="shared" si="110"/>
        <v>94.308388034704492</v>
      </c>
      <c r="U66" s="69">
        <f t="shared" si="111"/>
        <v>254.22506871057706</v>
      </c>
      <c r="W66" t="str">
        <f t="shared" si="141"/>
        <v>72 Customer service occupations</v>
      </c>
      <c r="X66" s="18">
        <f t="shared" si="159"/>
        <v>1.2140486784846909</v>
      </c>
      <c r="Y66" s="18">
        <f t="shared" si="159"/>
        <v>1.2753521176366629</v>
      </c>
      <c r="Z66" s="18">
        <f t="shared" si="159"/>
        <v>1.3474482023390355</v>
      </c>
      <c r="AA66" s="18">
        <f t="shared" si="159"/>
        <v>1.7115795164614478</v>
      </c>
      <c r="AB66" s="18">
        <f t="shared" si="159"/>
        <v>1.9837685674400505</v>
      </c>
      <c r="AD66" s="68">
        <f t="shared" si="113"/>
        <v>82.709488315850763</v>
      </c>
      <c r="AE66" s="69">
        <f t="shared" si="114"/>
        <v>75.297135792956354</v>
      </c>
      <c r="AF66" s="69">
        <f t="shared" si="115"/>
        <v>158.00662410880713</v>
      </c>
      <c r="AH66" t="str">
        <f t="shared" si="142"/>
        <v>72 Customer service occupations</v>
      </c>
      <c r="AI66" s="18">
        <f t="shared" si="160"/>
        <v>1.3452577367601573</v>
      </c>
      <c r="AJ66" s="18">
        <f t="shared" si="160"/>
        <v>1.5550480965814943</v>
      </c>
      <c r="AK66" s="18">
        <f t="shared" si="160"/>
        <v>1.6860526289447169</v>
      </c>
      <c r="AL66" s="18">
        <f t="shared" si="160"/>
        <v>2.2590306616524312</v>
      </c>
      <c r="AM66" s="18">
        <f t="shared" si="160"/>
        <v>2.6775471772835937</v>
      </c>
      <c r="AO66" s="68">
        <f t="shared" si="117"/>
        <v>85.916415300596313</v>
      </c>
      <c r="AP66" s="69">
        <f t="shared" si="118"/>
        <v>79.793776850093963</v>
      </c>
      <c r="AQ66" s="69">
        <f t="shared" si="119"/>
        <v>165.71019215069026</v>
      </c>
      <c r="AS66" t="str">
        <f t="shared" si="143"/>
        <v>72 Customer service occupations</v>
      </c>
      <c r="AT66" s="18">
        <f t="shared" si="161"/>
        <v>1.6651773403450407</v>
      </c>
      <c r="AU66" s="18">
        <f t="shared" si="161"/>
        <v>1.7890390029399972</v>
      </c>
      <c r="AV66" s="18">
        <f t="shared" si="161"/>
        <v>1.8609739847629845</v>
      </c>
      <c r="AW66" s="18">
        <f t="shared" si="161"/>
        <v>2.2720445532904372</v>
      </c>
      <c r="AX66" s="18">
        <f t="shared" si="161"/>
        <v>2.3824511415304714</v>
      </c>
      <c r="AZ66" s="68">
        <f t="shared" si="121"/>
        <v>55.722462660767505</v>
      </c>
      <c r="BA66" s="69">
        <f t="shared" si="122"/>
        <v>65.215709308399028</v>
      </c>
      <c r="BB66" s="69">
        <f t="shared" si="123"/>
        <v>120.93817196916652</v>
      </c>
      <c r="BD66" t="str">
        <f t="shared" si="144"/>
        <v>72 Customer service occupations</v>
      </c>
      <c r="BE66" s="18">
        <f t="shared" si="162"/>
        <v>1.8489872472045228</v>
      </c>
      <c r="BF66" s="18">
        <f t="shared" si="162"/>
        <v>1.8728719386067616</v>
      </c>
      <c r="BG66" s="18">
        <f t="shared" si="162"/>
        <v>2.0130825423868721</v>
      </c>
      <c r="BH66" s="18">
        <f t="shared" si="162"/>
        <v>2.3865763976057983</v>
      </c>
      <c r="BI66" s="18">
        <f t="shared" si="162"/>
        <v>2.5244153553890918</v>
      </c>
      <c r="BK66" s="68">
        <f t="shared" si="125"/>
        <v>40.987526553411236</v>
      </c>
      <c r="BL66" s="69">
        <f t="shared" si="126"/>
        <v>59.181265134503036</v>
      </c>
      <c r="BM66" s="69">
        <f t="shared" si="127"/>
        <v>100.16879168791428</v>
      </c>
      <c r="BO66" t="str">
        <f t="shared" si="145"/>
        <v>72 Customer service occupations</v>
      </c>
      <c r="BP66" s="18">
        <f t="shared" si="163"/>
        <v>2.0870455316292058</v>
      </c>
      <c r="BQ66" s="18">
        <f t="shared" si="163"/>
        <v>2.4089912262463531</v>
      </c>
      <c r="BR66" s="18">
        <f t="shared" si="163"/>
        <v>2.2914777597159692</v>
      </c>
      <c r="BS66" s="18">
        <f t="shared" si="163"/>
        <v>3.0422859449724293</v>
      </c>
      <c r="BT66" s="18">
        <f t="shared" si="163"/>
        <v>3.4773404427062822</v>
      </c>
      <c r="BV66" s="68">
        <f t="shared" si="129"/>
        <v>31.339856924108318</v>
      </c>
      <c r="BW66" s="69">
        <f t="shared" si="130"/>
        <v>61.27994542956101</v>
      </c>
      <c r="BX66" s="69">
        <f t="shared" si="131"/>
        <v>92.619802353669328</v>
      </c>
      <c r="BZ66" t="str">
        <f t="shared" si="146"/>
        <v>72 Customer service occupations</v>
      </c>
      <c r="CA66" s="18">
        <f t="shared" si="164"/>
        <v>1.5150958204106251</v>
      </c>
      <c r="CB66" s="18">
        <f t="shared" si="164"/>
        <v>1.5166101356649908</v>
      </c>
      <c r="CC66" s="18">
        <f t="shared" si="164"/>
        <v>1.6048601827645961</v>
      </c>
      <c r="CD66" s="18">
        <f t="shared" si="164"/>
        <v>1.8568100827486476</v>
      </c>
      <c r="CE66" s="18">
        <f t="shared" si="164"/>
        <v>2.4143383648322003</v>
      </c>
      <c r="CG66" s="68">
        <f t="shared" si="133"/>
        <v>3.8856670590658409</v>
      </c>
      <c r="CH66" s="69">
        <f t="shared" si="134"/>
        <v>35.976517905863837</v>
      </c>
      <c r="CI66" s="69">
        <f t="shared" si="135"/>
        <v>39.862184964929675</v>
      </c>
      <c r="CK66" t="str">
        <f t="shared" si="147"/>
        <v>72 Customer service occupations</v>
      </c>
      <c r="CL66" s="18">
        <f t="shared" si="165"/>
        <v>1.2272121509721048</v>
      </c>
      <c r="CM66" s="18">
        <f t="shared" si="165"/>
        <v>1.5092286924060661</v>
      </c>
      <c r="CN66" s="18">
        <f t="shared" si="165"/>
        <v>1.7293685342016949</v>
      </c>
      <c r="CO66" s="18">
        <f t="shared" si="165"/>
        <v>2.8737398882879925</v>
      </c>
      <c r="CP66" s="18">
        <f t="shared" si="165"/>
        <v>4.4775630560231603</v>
      </c>
      <c r="CR66" s="68">
        <f t="shared" si="137"/>
        <v>51.689653430540474</v>
      </c>
      <c r="CS66" s="69">
        <f t="shared" si="138"/>
        <v>42.406701793600071</v>
      </c>
      <c r="CT66" s="69">
        <f t="shared" si="139"/>
        <v>94.096355224140538</v>
      </c>
    </row>
    <row r="67" spans="1:98" x14ac:dyDescent="0.2">
      <c r="A67" t="str">
        <f t="shared" si="103"/>
        <v>81 Process, plant and machine operatives</v>
      </c>
      <c r="B67" s="18">
        <f t="shared" si="157"/>
        <v>0.32618310458184202</v>
      </c>
      <c r="C67" s="18">
        <f t="shared" si="157"/>
        <v>0.34574638677382091</v>
      </c>
      <c r="D67" s="18">
        <f t="shared" si="157"/>
        <v>0.30675387519814135</v>
      </c>
      <c r="E67" s="18">
        <f t="shared" si="157"/>
        <v>0.43700623840129849</v>
      </c>
      <c r="F67" s="18">
        <f t="shared" si="157"/>
        <v>0.609016451606471</v>
      </c>
      <c r="H67" s="68">
        <f t="shared" si="105"/>
        <v>226.4190100108793</v>
      </c>
      <c r="I67" s="69">
        <f t="shared" si="106"/>
        <v>122.34042033552043</v>
      </c>
      <c r="J67" s="69">
        <f t="shared" si="107"/>
        <v>348.75943034639977</v>
      </c>
      <c r="L67" t="str">
        <f t="shared" si="140"/>
        <v>81 Process, plant and machine operatives</v>
      </c>
      <c r="M67" s="18">
        <f t="shared" si="158"/>
        <v>0.25715478900080752</v>
      </c>
      <c r="N67" s="18">
        <f t="shared" si="158"/>
        <v>0.23532169518482327</v>
      </c>
      <c r="O67" s="18">
        <f t="shared" si="158"/>
        <v>0.21100376536027118</v>
      </c>
      <c r="P67" s="18">
        <f t="shared" si="158"/>
        <v>0.30161328830514728</v>
      </c>
      <c r="Q67" s="18">
        <f t="shared" si="158"/>
        <v>0.36001221705692216</v>
      </c>
      <c r="S67" s="68">
        <f t="shared" si="109"/>
        <v>187.32964974560221</v>
      </c>
      <c r="T67" s="69">
        <f t="shared" si="110"/>
        <v>99.173908148751266</v>
      </c>
      <c r="U67" s="69">
        <f t="shared" si="111"/>
        <v>286.50355789435349</v>
      </c>
      <c r="W67" t="str">
        <f t="shared" si="141"/>
        <v>81 Process, plant and machine operatives</v>
      </c>
      <c r="X67" s="18">
        <f t="shared" si="159"/>
        <v>0.45719126887553668</v>
      </c>
      <c r="Y67" s="18">
        <f t="shared" si="159"/>
        <v>0.41204240341969395</v>
      </c>
      <c r="Z67" s="18">
        <f t="shared" si="159"/>
        <v>0.40229688573812639</v>
      </c>
      <c r="AA67" s="18">
        <f t="shared" si="159"/>
        <v>0.59634896834411644</v>
      </c>
      <c r="AB67" s="18">
        <f t="shared" si="159"/>
        <v>0.85698194256789451</v>
      </c>
      <c r="AD67" s="68">
        <f t="shared" si="113"/>
        <v>164.36695963962256</v>
      </c>
      <c r="AE67" s="69">
        <f t="shared" si="114"/>
        <v>95.155010961386992</v>
      </c>
      <c r="AF67" s="69">
        <f t="shared" si="115"/>
        <v>259.52197060100957</v>
      </c>
      <c r="AH67" t="str">
        <f t="shared" si="142"/>
        <v>81 Process, plant and machine operatives</v>
      </c>
      <c r="AI67" s="18">
        <f t="shared" si="160"/>
        <v>0.64987976674798753</v>
      </c>
      <c r="AJ67" s="18">
        <f t="shared" si="160"/>
        <v>0.61716666705027345</v>
      </c>
      <c r="AK67" s="18">
        <f t="shared" si="160"/>
        <v>0.6262204394362062</v>
      </c>
      <c r="AL67" s="18">
        <f t="shared" si="160"/>
        <v>0.90236351072007104</v>
      </c>
      <c r="AM67" s="18">
        <f t="shared" si="160"/>
        <v>1.105921053881765</v>
      </c>
      <c r="AO67" s="68">
        <f t="shared" si="117"/>
        <v>106.75147638090306</v>
      </c>
      <c r="AP67" s="69">
        <f t="shared" si="118"/>
        <v>75.29672094063497</v>
      </c>
      <c r="AQ67" s="69">
        <f t="shared" si="119"/>
        <v>182.04819732153803</v>
      </c>
      <c r="AS67" t="str">
        <f t="shared" si="143"/>
        <v>81 Process, plant and machine operatives</v>
      </c>
      <c r="AT67" s="18">
        <f t="shared" si="161"/>
        <v>1.4011498293758928</v>
      </c>
      <c r="AU67" s="18">
        <f t="shared" si="161"/>
        <v>1.3178178325222187</v>
      </c>
      <c r="AV67" s="18">
        <f t="shared" si="161"/>
        <v>1.209972949626356</v>
      </c>
      <c r="AW67" s="18">
        <f t="shared" si="161"/>
        <v>1.7511183883776749</v>
      </c>
      <c r="AX67" s="18">
        <f t="shared" si="161"/>
        <v>2.0712792628918932</v>
      </c>
      <c r="AZ67" s="68">
        <f t="shared" si="121"/>
        <v>108.22389117634317</v>
      </c>
      <c r="BA67" s="69">
        <f t="shared" si="122"/>
        <v>77.489628411787123</v>
      </c>
      <c r="BB67" s="69">
        <f t="shared" si="123"/>
        <v>185.71351958813028</v>
      </c>
      <c r="BD67" t="str">
        <f t="shared" si="144"/>
        <v>81 Process, plant and machine operatives</v>
      </c>
      <c r="BE67" s="18">
        <f t="shared" si="162"/>
        <v>2.3286378423909779</v>
      </c>
      <c r="BF67" s="18">
        <f t="shared" si="162"/>
        <v>2.3728310863612072</v>
      </c>
      <c r="BG67" s="18">
        <f t="shared" si="162"/>
        <v>2.115066535414551</v>
      </c>
      <c r="BH67" s="18">
        <f t="shared" si="162"/>
        <v>2.9054452037972567</v>
      </c>
      <c r="BI67" s="18">
        <f t="shared" si="162"/>
        <v>3.4186938984046567</v>
      </c>
      <c r="BK67" s="68">
        <f t="shared" si="125"/>
        <v>81.726241216757046</v>
      </c>
      <c r="BL67" s="69">
        <f t="shared" si="126"/>
        <v>56.131666408046179</v>
      </c>
      <c r="BM67" s="69">
        <f t="shared" si="127"/>
        <v>137.8579076248032</v>
      </c>
      <c r="BO67" t="str">
        <f t="shared" si="145"/>
        <v>81 Process, plant and machine operatives</v>
      </c>
      <c r="BP67" s="18">
        <f t="shared" si="163"/>
        <v>3.2317137722330753</v>
      </c>
      <c r="BQ67" s="18">
        <f t="shared" si="163"/>
        <v>3.1548470491488985</v>
      </c>
      <c r="BR67" s="18">
        <f t="shared" si="163"/>
        <v>3.130014252593035</v>
      </c>
      <c r="BS67" s="18">
        <f t="shared" si="163"/>
        <v>4.0785120042682994</v>
      </c>
      <c r="BT67" s="18">
        <f t="shared" si="163"/>
        <v>4.9191392486442904</v>
      </c>
      <c r="BV67" s="68">
        <f t="shared" si="129"/>
        <v>36.021567458486686</v>
      </c>
      <c r="BW67" s="69">
        <f t="shared" si="130"/>
        <v>51.187663759289606</v>
      </c>
      <c r="BX67" s="69">
        <f t="shared" si="131"/>
        <v>87.209231217776306</v>
      </c>
      <c r="BZ67" t="str">
        <f t="shared" si="146"/>
        <v>81 Process, plant and machine operatives</v>
      </c>
      <c r="CA67" s="18">
        <f t="shared" si="164"/>
        <v>3.9877579768624161</v>
      </c>
      <c r="CB67" s="18">
        <f t="shared" si="164"/>
        <v>3.7184043043139403</v>
      </c>
      <c r="CC67" s="18">
        <f t="shared" si="164"/>
        <v>3.560900771487324</v>
      </c>
      <c r="CD67" s="18">
        <f t="shared" si="164"/>
        <v>4.355579981825934</v>
      </c>
      <c r="CE67" s="18">
        <f t="shared" si="164"/>
        <v>2.7998877020883151</v>
      </c>
      <c r="CG67" s="68">
        <f t="shared" si="133"/>
        <v>-45.703049273182586</v>
      </c>
      <c r="CH67" s="69">
        <f t="shared" si="134"/>
        <v>33.965345908294204</v>
      </c>
      <c r="CI67" s="69">
        <f t="shared" si="135"/>
        <v>-11.737703364888381</v>
      </c>
      <c r="CK67" t="str">
        <f t="shared" si="147"/>
        <v>81 Process, plant and machine operatives</v>
      </c>
      <c r="CL67" s="18">
        <f t="shared" si="165"/>
        <v>4.7362424815868858</v>
      </c>
      <c r="CM67" s="18">
        <f t="shared" si="165"/>
        <v>3.8672846200373865</v>
      </c>
      <c r="CN67" s="18">
        <f t="shared" si="165"/>
        <v>3.6300522507668007</v>
      </c>
      <c r="CO67" s="18">
        <f t="shared" si="165"/>
        <v>2.8040734940716008</v>
      </c>
      <c r="CP67" s="18">
        <f t="shared" si="165"/>
        <v>1.6573348356167719</v>
      </c>
      <c r="CR67" s="68">
        <f t="shared" si="137"/>
        <v>-73.251515326720366</v>
      </c>
      <c r="CS67" s="69">
        <f t="shared" si="138"/>
        <v>12.521058794708374</v>
      </c>
      <c r="CT67" s="69">
        <f t="shared" si="139"/>
        <v>-60.730456532011999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0.40606951405546693</v>
      </c>
      <c r="C68" s="18">
        <f t="shared" si="157"/>
        <v>0.49107121433472006</v>
      </c>
      <c r="D68" s="18">
        <f t="shared" si="157"/>
        <v>0.48706058943265512</v>
      </c>
      <c r="E68" s="18">
        <f t="shared" si="157"/>
        <v>0.62489762498739143</v>
      </c>
      <c r="F68" s="18">
        <f t="shared" si="157"/>
        <v>0.66703706144343955</v>
      </c>
      <c r="H68" s="68">
        <f t="shared" si="105"/>
        <v>125.16633094910412</v>
      </c>
      <c r="I68" s="69">
        <f t="shared" si="106"/>
        <v>115.14790270226547</v>
      </c>
      <c r="J68" s="69">
        <f t="shared" si="107"/>
        <v>240.31423365136959</v>
      </c>
      <c r="L68" t="str">
        <f t="shared" si="140"/>
        <v>82 Transport and mobile machine drivers and operatives</v>
      </c>
      <c r="M68" s="18">
        <f t="shared" si="158"/>
        <v>0.49017364927413054</v>
      </c>
      <c r="N68" s="18">
        <f t="shared" si="158"/>
        <v>0.53293068567616186</v>
      </c>
      <c r="O68" s="18">
        <f t="shared" si="158"/>
        <v>0.534549188285248</v>
      </c>
      <c r="P68" s="18">
        <f t="shared" si="158"/>
        <v>0.60866898673724523</v>
      </c>
      <c r="Q68" s="18">
        <f t="shared" si="158"/>
        <v>0.65890784162423821</v>
      </c>
      <c r="S68" s="68">
        <f t="shared" si="109"/>
        <v>107.58234399074639</v>
      </c>
      <c r="T68" s="69">
        <f t="shared" si="110"/>
        <v>102.55869950965774</v>
      </c>
      <c r="U68" s="69">
        <f t="shared" si="111"/>
        <v>210.14104350040412</v>
      </c>
      <c r="W68" t="str">
        <f t="shared" si="141"/>
        <v>82 Transport and mobile machine drivers and operatives</v>
      </c>
      <c r="X68" s="18">
        <f t="shared" si="159"/>
        <v>0.66625106599267758</v>
      </c>
      <c r="Y68" s="18">
        <f t="shared" si="159"/>
        <v>0.78483221192523545</v>
      </c>
      <c r="Z68" s="18">
        <f t="shared" si="159"/>
        <v>0.7540705032596714</v>
      </c>
      <c r="AA68" s="18">
        <f t="shared" si="159"/>
        <v>0.90474553150209458</v>
      </c>
      <c r="AB68" s="18">
        <f t="shared" si="159"/>
        <v>1.0270009454951394</v>
      </c>
      <c r="AD68" s="68">
        <f t="shared" si="113"/>
        <v>69.021155545329592</v>
      </c>
      <c r="AE68" s="69">
        <f t="shared" si="114"/>
        <v>91.378697695189942</v>
      </c>
      <c r="AF68" s="69">
        <f t="shared" si="115"/>
        <v>160.39985324051955</v>
      </c>
      <c r="AH68" t="str">
        <f t="shared" si="142"/>
        <v>82 Transport and mobile machine drivers and operatives</v>
      </c>
      <c r="AI68" s="18">
        <f t="shared" si="160"/>
        <v>1.1826566258321018</v>
      </c>
      <c r="AJ68" s="18">
        <f t="shared" si="160"/>
        <v>1.4872309806280055</v>
      </c>
      <c r="AK68" s="18">
        <f t="shared" si="160"/>
        <v>1.4014588125542817</v>
      </c>
      <c r="AL68" s="18">
        <f t="shared" si="160"/>
        <v>1.86395236188443</v>
      </c>
      <c r="AM68" s="18">
        <f t="shared" si="160"/>
        <v>2.0317706824184651</v>
      </c>
      <c r="AO68" s="68">
        <f t="shared" si="117"/>
        <v>69.725103673167126</v>
      </c>
      <c r="AP68" s="69">
        <f t="shared" si="118"/>
        <v>93.096496926892641</v>
      </c>
      <c r="AQ68" s="69">
        <f t="shared" si="119"/>
        <v>162.82160060005978</v>
      </c>
      <c r="AS68" t="str">
        <f t="shared" si="143"/>
        <v>82 Transport and mobile machine drivers and operatives</v>
      </c>
      <c r="AT68" s="18">
        <f t="shared" si="161"/>
        <v>1.7900363856404304</v>
      </c>
      <c r="AU68" s="18">
        <f t="shared" si="161"/>
        <v>2.1223267588620467</v>
      </c>
      <c r="AV68" s="18">
        <f t="shared" si="161"/>
        <v>2.024172948705707</v>
      </c>
      <c r="AW68" s="18">
        <f t="shared" si="161"/>
        <v>2.5333717707373289</v>
      </c>
      <c r="AX68" s="18">
        <f t="shared" si="161"/>
        <v>2.6446116310296199</v>
      </c>
      <c r="AZ68" s="68">
        <f t="shared" si="121"/>
        <v>58.92120494346932</v>
      </c>
      <c r="BA68" s="69">
        <f t="shared" si="122"/>
        <v>90.200506521955745</v>
      </c>
      <c r="BB68" s="69">
        <f t="shared" si="123"/>
        <v>149.12171146542505</v>
      </c>
      <c r="BD68" t="str">
        <f t="shared" si="144"/>
        <v>82 Transport and mobile machine drivers and operatives</v>
      </c>
      <c r="BE68" s="18">
        <f t="shared" si="162"/>
        <v>2.9952498945195218</v>
      </c>
      <c r="BF68" s="18">
        <f t="shared" si="162"/>
        <v>3.7270812132177817</v>
      </c>
      <c r="BG68" s="18">
        <f t="shared" si="162"/>
        <v>3.2771585589510224</v>
      </c>
      <c r="BH68" s="18">
        <f t="shared" si="162"/>
        <v>3.8937589359623397</v>
      </c>
      <c r="BI68" s="18">
        <f t="shared" si="162"/>
        <v>4.4182341169442019</v>
      </c>
      <c r="BK68" s="68">
        <f t="shared" si="125"/>
        <v>51.576798992477265</v>
      </c>
      <c r="BL68" s="69">
        <f t="shared" si="126"/>
        <v>66.450396285531468</v>
      </c>
      <c r="BM68" s="69">
        <f t="shared" si="127"/>
        <v>118.02719527800872</v>
      </c>
      <c r="BO68" t="str">
        <f t="shared" si="145"/>
        <v>82 Transport and mobile machine drivers and operatives</v>
      </c>
      <c r="BP68" s="18">
        <f t="shared" si="163"/>
        <v>4.5425460167896636</v>
      </c>
      <c r="BQ68" s="18">
        <f t="shared" si="163"/>
        <v>5.2938498662916871</v>
      </c>
      <c r="BR68" s="18">
        <f t="shared" si="163"/>
        <v>5.2795678052021096</v>
      </c>
      <c r="BS68" s="18">
        <f t="shared" si="163"/>
        <v>5.8847842528670489</v>
      </c>
      <c r="BT68" s="18">
        <f t="shared" si="163"/>
        <v>6.8867843380389608</v>
      </c>
      <c r="BV68" s="68">
        <f t="shared" si="129"/>
        <v>12.897177652179922</v>
      </c>
      <c r="BW68" s="69">
        <f t="shared" si="130"/>
        <v>60.419295664509718</v>
      </c>
      <c r="BX68" s="69">
        <f t="shared" si="131"/>
        <v>73.316473316689638</v>
      </c>
      <c r="BZ68" t="str">
        <f t="shared" si="146"/>
        <v>82 Transport and mobile machine drivers and operatives</v>
      </c>
      <c r="CA68" s="18">
        <f t="shared" si="164"/>
        <v>6.2331346536466734</v>
      </c>
      <c r="CB68" s="18">
        <f t="shared" si="164"/>
        <v>6.5719425831898919</v>
      </c>
      <c r="CC68" s="18">
        <f t="shared" si="164"/>
        <v>6.1405348388617842</v>
      </c>
      <c r="CD68" s="18">
        <f t="shared" si="164"/>
        <v>6.5870062966661687</v>
      </c>
      <c r="CE68" s="18">
        <f t="shared" si="164"/>
        <v>7.5492114500291834</v>
      </c>
      <c r="CG68" s="68">
        <f t="shared" si="133"/>
        <v>-15.103440671837967</v>
      </c>
      <c r="CH68" s="69">
        <f t="shared" si="134"/>
        <v>44.678292157000989</v>
      </c>
      <c r="CI68" s="69">
        <f t="shared" si="135"/>
        <v>29.574851485163016</v>
      </c>
      <c r="CK68" t="str">
        <f t="shared" si="147"/>
        <v>82 Transport and mobile machine drivers and operatives</v>
      </c>
      <c r="CL68" s="18">
        <f t="shared" si="165"/>
        <v>7.0545615400790558</v>
      </c>
      <c r="CM68" s="18">
        <f t="shared" si="165"/>
        <v>8.8326959988044429</v>
      </c>
      <c r="CN68" s="18">
        <f t="shared" si="165"/>
        <v>9.0136856062882007</v>
      </c>
      <c r="CO68" s="18">
        <f t="shared" si="165"/>
        <v>9.7449731494761984</v>
      </c>
      <c r="CP68" s="18">
        <f t="shared" si="165"/>
        <v>8.2789770425965887</v>
      </c>
      <c r="CR68" s="68">
        <f t="shared" si="137"/>
        <v>-46.188379147907042</v>
      </c>
      <c r="CS68" s="69">
        <f t="shared" si="138"/>
        <v>29.22534666327914</v>
      </c>
      <c r="CT68" s="69">
        <f t="shared" si="139"/>
        <v>-16.963032484627906</v>
      </c>
    </row>
    <row r="69" spans="1:98" x14ac:dyDescent="0.2">
      <c r="A69" t="str">
        <f t="shared" si="103"/>
        <v>91 Elementary trades and related occupations</v>
      </c>
      <c r="B69" s="18">
        <f t="shared" si="157"/>
        <v>5.8689492718236513E-3</v>
      </c>
      <c r="C69" s="18">
        <f t="shared" si="157"/>
        <v>3.6662857222622852E-3</v>
      </c>
      <c r="D69" s="18">
        <f t="shared" si="157"/>
        <v>4.432091914609416E-3</v>
      </c>
      <c r="E69" s="18">
        <f t="shared" si="157"/>
        <v>4.3018821769792914E-3</v>
      </c>
      <c r="F69" s="18">
        <f t="shared" si="157"/>
        <v>4.8575380724980273E-3</v>
      </c>
      <c r="H69" s="68">
        <f t="shared" si="105"/>
        <v>80.195495925492338</v>
      </c>
      <c r="I69" s="69">
        <f t="shared" si="106"/>
        <v>90.781052299875441</v>
      </c>
      <c r="J69" s="69">
        <f t="shared" si="107"/>
        <v>170.97654822536779</v>
      </c>
      <c r="L69" t="str">
        <f t="shared" si="140"/>
        <v>91 Elementary trades and related occupations</v>
      </c>
      <c r="M69" s="18">
        <f t="shared" si="158"/>
        <v>0.15456939572197162</v>
      </c>
      <c r="N69" s="18">
        <f t="shared" si="158"/>
        <v>0.13392137083747407</v>
      </c>
      <c r="O69" s="18">
        <f t="shared" si="158"/>
        <v>0.12817826921183667</v>
      </c>
      <c r="P69" s="18">
        <f t="shared" si="158"/>
        <v>0.12949530572397888</v>
      </c>
      <c r="Q69" s="18">
        <f t="shared" si="158"/>
        <v>0.1412052556893523</v>
      </c>
      <c r="S69" s="68">
        <f t="shared" si="109"/>
        <v>85.519629574362128</v>
      </c>
      <c r="T69" s="69">
        <f t="shared" si="110"/>
        <v>75.455338383665065</v>
      </c>
      <c r="U69" s="69">
        <f t="shared" si="111"/>
        <v>160.97496795802721</v>
      </c>
      <c r="W69" t="str">
        <f t="shared" si="141"/>
        <v>91 Elementary trades and related occupations</v>
      </c>
      <c r="X69" s="18">
        <f t="shared" si="159"/>
        <v>0.30729659970227335</v>
      </c>
      <c r="Y69" s="18">
        <f t="shared" si="159"/>
        <v>0.27984260951147288</v>
      </c>
      <c r="Z69" s="18">
        <f t="shared" si="159"/>
        <v>0.24924130897764477</v>
      </c>
      <c r="AA69" s="18">
        <f t="shared" si="159"/>
        <v>0.22495632275855323</v>
      </c>
      <c r="AB69" s="18">
        <f t="shared" si="159"/>
        <v>0.22397592662107363</v>
      </c>
      <c r="AD69" s="68">
        <f t="shared" si="113"/>
        <v>11.522756321954406</v>
      </c>
      <c r="AE69" s="69">
        <f t="shared" si="114"/>
        <v>58.098849404095532</v>
      </c>
      <c r="AF69" s="69">
        <f t="shared" si="115"/>
        <v>69.621605726049935</v>
      </c>
      <c r="AH69" t="str">
        <f t="shared" si="142"/>
        <v>91 Elementary trades and related occupations</v>
      </c>
      <c r="AI69" s="18">
        <f t="shared" si="160"/>
        <v>0.89231415889000876</v>
      </c>
      <c r="AJ69" s="18">
        <f t="shared" si="160"/>
        <v>0.88403468938076313</v>
      </c>
      <c r="AK69" s="18">
        <f t="shared" si="160"/>
        <v>0.75280566653928549</v>
      </c>
      <c r="AL69" s="18">
        <f t="shared" si="160"/>
        <v>0.80713694052287588</v>
      </c>
      <c r="AM69" s="18">
        <f t="shared" si="160"/>
        <v>0.95798293520744404</v>
      </c>
      <c r="AO69" s="68">
        <f t="shared" si="117"/>
        <v>48.979538831044287</v>
      </c>
      <c r="AP69" s="69">
        <f t="shared" si="118"/>
        <v>65.756115762792433</v>
      </c>
      <c r="AQ69" s="69">
        <f t="shared" si="119"/>
        <v>114.73565459383673</v>
      </c>
      <c r="AS69" t="str">
        <f t="shared" si="143"/>
        <v>91 Elementary trades and related occupations</v>
      </c>
      <c r="AT69" s="18">
        <f t="shared" si="161"/>
        <v>0.8236765963137006</v>
      </c>
      <c r="AU69" s="18">
        <f t="shared" si="161"/>
        <v>0.73313560331364269</v>
      </c>
      <c r="AV69" s="18">
        <f t="shared" si="161"/>
        <v>0.79124234079090838</v>
      </c>
      <c r="AW69" s="18">
        <f t="shared" si="161"/>
        <v>0.76046283909378998</v>
      </c>
      <c r="AX69" s="18">
        <f t="shared" si="161"/>
        <v>0.77119222645460939</v>
      </c>
      <c r="AZ69" s="68">
        <f t="shared" si="121"/>
        <v>18.555221528288936</v>
      </c>
      <c r="BA69" s="69">
        <f t="shared" si="122"/>
        <v>52.430422974078304</v>
      </c>
      <c r="BB69" s="69">
        <f t="shared" si="123"/>
        <v>70.985644502367236</v>
      </c>
      <c r="BD69" t="str">
        <f t="shared" si="144"/>
        <v>91 Elementary trades and related occupations</v>
      </c>
      <c r="BE69" s="18">
        <f t="shared" si="162"/>
        <v>1.2401039587858427</v>
      </c>
      <c r="BF69" s="18">
        <f t="shared" si="162"/>
        <v>1.1708710064700212</v>
      </c>
      <c r="BG69" s="18">
        <f t="shared" si="162"/>
        <v>1.1359510774113082</v>
      </c>
      <c r="BH69" s="18">
        <f t="shared" si="162"/>
        <v>1.2151291221325344</v>
      </c>
      <c r="BI69" s="18">
        <f t="shared" si="162"/>
        <v>1.5412650345543943</v>
      </c>
      <c r="BK69" s="68">
        <f t="shared" si="125"/>
        <v>52.545415123922453</v>
      </c>
      <c r="BL69" s="69">
        <f t="shared" si="126"/>
        <v>43.488834427953989</v>
      </c>
      <c r="BM69" s="69">
        <f t="shared" si="127"/>
        <v>96.034249551876457</v>
      </c>
      <c r="BO69" t="str">
        <f t="shared" si="145"/>
        <v>91 Elementary trades and related occupations</v>
      </c>
      <c r="BP69" s="18">
        <f t="shared" si="163"/>
        <v>1.9372939050954312</v>
      </c>
      <c r="BQ69" s="18">
        <f t="shared" si="163"/>
        <v>1.713680519922161</v>
      </c>
      <c r="BR69" s="18">
        <f t="shared" si="163"/>
        <v>1.7921740099125192</v>
      </c>
      <c r="BS69" s="18">
        <f t="shared" si="163"/>
        <v>1.5502148150302988</v>
      </c>
      <c r="BT69" s="18">
        <f t="shared" si="163"/>
        <v>1.7826926479444398</v>
      </c>
      <c r="BV69" s="68">
        <f t="shared" si="129"/>
        <v>-13.908302256913565</v>
      </c>
      <c r="BW69" s="69">
        <f t="shared" si="130"/>
        <v>31.782377549950773</v>
      </c>
      <c r="BX69" s="69">
        <f t="shared" si="131"/>
        <v>17.874075293037208</v>
      </c>
      <c r="BZ69" t="str">
        <f t="shared" si="146"/>
        <v>91 Elementary trades and related occupations</v>
      </c>
      <c r="CA69" s="18">
        <f t="shared" si="164"/>
        <v>3.6150341449654948</v>
      </c>
      <c r="CB69" s="18">
        <f t="shared" si="164"/>
        <v>3.3069857188128355</v>
      </c>
      <c r="CC69" s="18">
        <f t="shared" si="164"/>
        <v>3.1870815955616063</v>
      </c>
      <c r="CD69" s="18">
        <f t="shared" si="164"/>
        <v>2.7898909635276063</v>
      </c>
      <c r="CE69" s="18">
        <f t="shared" si="164"/>
        <v>3.1499219914683874</v>
      </c>
      <c r="CG69" s="68">
        <f t="shared" si="133"/>
        <v>-31.750210617955055</v>
      </c>
      <c r="CH69" s="69">
        <f t="shared" si="134"/>
        <v>29.277206180780425</v>
      </c>
      <c r="CI69" s="69">
        <f t="shared" si="135"/>
        <v>-2.4730044371746289</v>
      </c>
      <c r="CK69" t="str">
        <f t="shared" si="147"/>
        <v>91 Elementary trades and related occupations</v>
      </c>
      <c r="CL69" s="18">
        <f t="shared" si="165"/>
        <v>4.543036456827525</v>
      </c>
      <c r="CM69" s="18">
        <f t="shared" si="165"/>
        <v>4.0829212278895284</v>
      </c>
      <c r="CN69" s="18">
        <f t="shared" si="165"/>
        <v>4.2485440275659672</v>
      </c>
      <c r="CO69" s="18">
        <f t="shared" si="165"/>
        <v>3.3519630101358415</v>
      </c>
      <c r="CP69" s="18">
        <f t="shared" si="165"/>
        <v>2.9834055598921565</v>
      </c>
      <c r="CR69" s="68">
        <f t="shared" si="137"/>
        <v>-58.859082504611351</v>
      </c>
      <c r="CS69" s="69">
        <f t="shared" si="138"/>
        <v>17.413898136383651</v>
      </c>
      <c r="CT69" s="69">
        <f t="shared" si="139"/>
        <v>-41.445184368227693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0.43542264334462599</v>
      </c>
      <c r="C70" s="18">
        <f t="shared" si="157"/>
        <v>0.41672981047502211</v>
      </c>
      <c r="D70" s="18">
        <f t="shared" si="157"/>
        <v>0.43796119856104554</v>
      </c>
      <c r="E70" s="18">
        <f t="shared" si="157"/>
        <v>0.50795897090029596</v>
      </c>
      <c r="F70" s="18">
        <f t="shared" si="157"/>
        <v>0.52526733745845866</v>
      </c>
      <c r="H70" s="68">
        <f t="shared" si="105"/>
        <v>97.188342728072783</v>
      </c>
      <c r="I70" s="69">
        <f t="shared" si="106"/>
        <v>90.073675988547777</v>
      </c>
      <c r="J70" s="69">
        <f t="shared" si="107"/>
        <v>187.26201871662059</v>
      </c>
      <c r="L70" t="str">
        <f t="shared" ref="L70" si="166">A70</f>
        <v>92 Elementary administration and service occupations</v>
      </c>
      <c r="M70" s="18">
        <f t="shared" si="158"/>
        <v>1.7970189834676755</v>
      </c>
      <c r="N70" s="18">
        <f t="shared" si="158"/>
        <v>1.8751185696945623</v>
      </c>
      <c r="O70" s="18">
        <f t="shared" si="158"/>
        <v>1.8995257409344923</v>
      </c>
      <c r="P70" s="18">
        <f t="shared" si="158"/>
        <v>2.1862444918284969</v>
      </c>
      <c r="Q70" s="18">
        <f t="shared" si="158"/>
        <v>2.3539821792860063</v>
      </c>
      <c r="S70" s="68">
        <f t="shared" si="109"/>
        <v>108.69468924413019</v>
      </c>
      <c r="T70" s="69">
        <f t="shared" si="110"/>
        <v>91.695682361694296</v>
      </c>
      <c r="U70" s="69">
        <f t="shared" si="111"/>
        <v>200.3903716058245</v>
      </c>
      <c r="W70" t="str">
        <f t="shared" ref="W70" si="167">A70</f>
        <v>92 Elementary administration and service occupations</v>
      </c>
      <c r="X70" s="18">
        <f t="shared" si="159"/>
        <v>3.0494580497612898</v>
      </c>
      <c r="Y70" s="18">
        <f t="shared" si="159"/>
        <v>3.219439592774159</v>
      </c>
      <c r="Z70" s="18">
        <f t="shared" si="159"/>
        <v>3.35175431093147</v>
      </c>
      <c r="AA70" s="18">
        <f t="shared" si="159"/>
        <v>3.748061511956998</v>
      </c>
      <c r="AB70" s="18">
        <f t="shared" si="159"/>
        <v>4.2182696766983563</v>
      </c>
      <c r="AD70" s="68">
        <f t="shared" si="113"/>
        <v>56.186804815282152</v>
      </c>
      <c r="AE70" s="69">
        <f t="shared" si="114"/>
        <v>81.671017161192665</v>
      </c>
      <c r="AF70" s="69">
        <f t="shared" si="115"/>
        <v>137.85782197647481</v>
      </c>
      <c r="AH70" t="str">
        <f t="shared" ref="AH70" si="168">L70</f>
        <v>92 Elementary administration and service occupations</v>
      </c>
      <c r="AI70" s="18">
        <f t="shared" si="160"/>
        <v>5.9537626708980271</v>
      </c>
      <c r="AJ70" s="18">
        <f t="shared" si="160"/>
        <v>7.0921686492877125</v>
      </c>
      <c r="AK70" s="18">
        <f t="shared" si="160"/>
        <v>7.2319675576489688</v>
      </c>
      <c r="AL70" s="18">
        <f t="shared" si="160"/>
        <v>8.5962653056568659</v>
      </c>
      <c r="AM70" s="18">
        <f t="shared" si="160"/>
        <v>9.9344950058398211</v>
      </c>
      <c r="AO70" s="68">
        <f t="shared" si="117"/>
        <v>60.820370615163611</v>
      </c>
      <c r="AP70" s="69">
        <f t="shared" si="118"/>
        <v>79.130746869015283</v>
      </c>
      <c r="AQ70" s="69">
        <f t="shared" si="119"/>
        <v>139.95111748417889</v>
      </c>
      <c r="AS70" t="str">
        <f t="shared" ref="AS70" si="169">W70</f>
        <v>92 Elementary administration and service occupations</v>
      </c>
      <c r="AT70" s="18">
        <f t="shared" si="161"/>
        <v>4.9744592676537946</v>
      </c>
      <c r="AU70" s="18">
        <f t="shared" si="161"/>
        <v>5.0625421924478067</v>
      </c>
      <c r="AV70" s="18">
        <f t="shared" si="161"/>
        <v>5.5219376008402641</v>
      </c>
      <c r="AW70" s="18">
        <f t="shared" si="161"/>
        <v>6.0381685832462546</v>
      </c>
      <c r="AX70" s="18">
        <f t="shared" si="161"/>
        <v>7.0770643751043831</v>
      </c>
      <c r="AZ70" s="68">
        <f t="shared" si="121"/>
        <v>55.893932895652163</v>
      </c>
      <c r="BA70" s="69">
        <f t="shared" si="122"/>
        <v>76.504633518228999</v>
      </c>
      <c r="BB70" s="69">
        <f t="shared" si="123"/>
        <v>132.39856641388116</v>
      </c>
      <c r="BD70" t="str">
        <f t="shared" ref="BD70" si="170">AH70</f>
        <v>92 Elementary administration and service occupations</v>
      </c>
      <c r="BE70" s="18">
        <f t="shared" si="162"/>
        <v>9.0429434341578663</v>
      </c>
      <c r="BF70" s="18">
        <f t="shared" si="162"/>
        <v>8.3653646948697435</v>
      </c>
      <c r="BG70" s="18">
        <f t="shared" si="162"/>
        <v>8.3085545270105658</v>
      </c>
      <c r="BH70" s="18">
        <f t="shared" si="162"/>
        <v>8.0680202639597347</v>
      </c>
      <c r="BI70" s="18">
        <f t="shared" si="162"/>
        <v>7.7130302211807154</v>
      </c>
      <c r="BK70" s="68">
        <f t="shared" si="125"/>
        <v>4.3712823684124462</v>
      </c>
      <c r="BL70" s="69">
        <f t="shared" si="126"/>
        <v>54.978178395267406</v>
      </c>
      <c r="BM70" s="69">
        <f t="shared" si="127"/>
        <v>59.349460763679851</v>
      </c>
      <c r="BO70" t="str">
        <f t="shared" ref="BO70" si="171">AS70</f>
        <v>92 Elementary administration and service occupations</v>
      </c>
      <c r="BP70" s="18">
        <f t="shared" si="163"/>
        <v>14.487756636521363</v>
      </c>
      <c r="BQ70" s="18">
        <f t="shared" si="163"/>
        <v>15.205975214137901</v>
      </c>
      <c r="BR70" s="18">
        <f t="shared" si="163"/>
        <v>14.777603241719216</v>
      </c>
      <c r="BS70" s="18">
        <f t="shared" si="163"/>
        <v>15.730864389643779</v>
      </c>
      <c r="BT70" s="18">
        <f t="shared" si="163"/>
        <v>16.525293976688786</v>
      </c>
      <c r="BV70" s="68">
        <f t="shared" si="129"/>
        <v>-3.2145294826690027</v>
      </c>
      <c r="BW70" s="69">
        <f t="shared" si="130"/>
        <v>48.872881710927508</v>
      </c>
      <c r="BX70" s="69">
        <f t="shared" si="131"/>
        <v>45.658352228258501</v>
      </c>
      <c r="BZ70" t="str">
        <f t="shared" ref="BZ70" si="172">BD70</f>
        <v>92 Elementary administration and service occupations</v>
      </c>
      <c r="CA70" s="18">
        <f t="shared" si="164"/>
        <v>20.207074805629922</v>
      </c>
      <c r="CB70" s="18">
        <f t="shared" si="164"/>
        <v>22.705997033772736</v>
      </c>
      <c r="CC70" s="18">
        <f t="shared" si="164"/>
        <v>22.177144722109723</v>
      </c>
      <c r="CD70" s="18">
        <f t="shared" si="164"/>
        <v>24.27073722368543</v>
      </c>
      <c r="CE70" s="18">
        <f t="shared" si="164"/>
        <v>26.714003152931408</v>
      </c>
      <c r="CG70" s="68">
        <f t="shared" si="133"/>
        <v>-16.818252151700026</v>
      </c>
      <c r="CH70" s="69">
        <f t="shared" si="134"/>
        <v>39.792298557454316</v>
      </c>
      <c r="CI70" s="69">
        <f t="shared" si="135"/>
        <v>22.97404640575429</v>
      </c>
      <c r="CK70" t="str">
        <f t="shared" ref="CK70" si="173">BO70</f>
        <v>92 Elementary administration and service occupations</v>
      </c>
      <c r="CL70" s="18">
        <f t="shared" si="165"/>
        <v>29.438507540655266</v>
      </c>
      <c r="CM70" s="18">
        <f t="shared" si="165"/>
        <v>27.375204617502703</v>
      </c>
      <c r="CN70" s="18">
        <f t="shared" si="165"/>
        <v>25.26390945299779</v>
      </c>
      <c r="CO70" s="18">
        <f t="shared" si="165"/>
        <v>20.736229346037039</v>
      </c>
      <c r="CP70" s="18">
        <f t="shared" si="165"/>
        <v>13.25554567346925</v>
      </c>
      <c r="CR70" s="68">
        <f t="shared" si="137"/>
        <v>-69.260354442919507</v>
      </c>
      <c r="CS70" s="69">
        <f t="shared" si="138"/>
        <v>15.649281797769184</v>
      </c>
      <c r="CT70" s="69">
        <f t="shared" si="139"/>
        <v>-53.61107264515033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64.41312216616349</v>
      </c>
      <c r="I72" s="67">
        <f>IF(D35&gt;0,I35/D35*100,0)</f>
        <v>66.208035179580961</v>
      </c>
      <c r="J72" s="67">
        <f t="shared" ref="J72" si="175">IF(D35&gt;0,(J35/D35)*100,0)</f>
        <v>130.62115734574445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68.404390527624841</v>
      </c>
      <c r="T72" s="67">
        <f t="shared" ref="T72" si="177">IF(O35&gt;0,T35/O35*100,0)</f>
        <v>70.279623303814205</v>
      </c>
      <c r="U72" s="67">
        <f t="shared" ref="U72" si="178">IF(O35&gt;0,(U35/O35)*100,0)</f>
        <v>138.68401383143907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24.102970287091217</v>
      </c>
      <c r="AE72" s="67">
        <f t="shared" ref="AE72" si="180">IF(Z35&gt;0,AE35/Z35*100,0)</f>
        <v>59.03443239365469</v>
      </c>
      <c r="AF72" s="67">
        <f t="shared" ref="AF72" si="181">IF(Z35&gt;0,(AF35/Z35)*100,0)</f>
        <v>83.137402680745907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17.071648051991502</v>
      </c>
      <c r="AP72" s="67">
        <f t="shared" ref="AP72" si="183">IF(AK35&gt;0,AP35/AK35*100,0)</f>
        <v>56.070181314763943</v>
      </c>
      <c r="AQ72" s="67">
        <f t="shared" ref="AQ72" si="184">IF(AK35&gt;0,(AQ35/AK35)*100,0)</f>
        <v>73.141829366755445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21.637521459831824</v>
      </c>
      <c r="BA72" s="67">
        <f t="shared" ref="BA72" si="186">IF(AV35&gt;0,BA35/AV35*100,0)</f>
        <v>56.319391446203603</v>
      </c>
      <c r="BB72" s="67">
        <f t="shared" ref="BB72" si="187">IF(AV35&gt;0,(BB35/AV35)*100,0)</f>
        <v>77.956912906035427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12.429805892712247</v>
      </c>
      <c r="BL72" s="67">
        <f t="shared" ref="BL72" si="189">IF(BG35&gt;0,BL35/BG35*100,0)</f>
        <v>50.169928621776528</v>
      </c>
      <c r="BM72" s="67">
        <f t="shared" ref="BM72" si="190">IF(BG35&gt;0,(BM35/BG35)*100,0)</f>
        <v>62.599734514488773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-13.45041819614185</v>
      </c>
      <c r="BW72" s="67">
        <f t="shared" ref="BW72" si="192">IF(BR35&gt;0,BW35/BR35*100,0)</f>
        <v>42.968298324886469</v>
      </c>
      <c r="BX72" s="67">
        <f t="shared" ref="BX72" si="193">IF(BR35&gt;0,(BX35/BR35)*100,0)</f>
        <v>29.517880128744618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-30.945068408163333</v>
      </c>
      <c r="CH72" s="67">
        <f t="shared" ref="CH72" si="195">IF(CC35&gt;0,CH35/CC35*100,0)</f>
        <v>34.466242686492002</v>
      </c>
      <c r="CI72" s="67">
        <f t="shared" ref="CI72" si="196">IF(CC35&gt;0,(CI35/CC35)*100,0)</f>
        <v>3.5211742783286732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-41.412927004152955</v>
      </c>
      <c r="CS72" s="67">
        <f t="shared" ref="CS72" si="198">IF(CN35&gt;0,CS35/CN35*100,0)</f>
        <v>22.790607480550584</v>
      </c>
      <c r="CT72" s="67">
        <f t="shared" ref="CT72" si="199">IF(CN35&gt;0,(CT35/CN35)*100,0)</f>
        <v>-18.622319523602368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Hertfordshire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Hertfordshire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Hertfordshire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Hertfordshire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Hertfordshire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Hertfordshire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Hertfordshire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Hertfordshire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Hertfordshire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8.1542705301753671</v>
      </c>
      <c r="C82" s="18">
        <f t="shared" si="210"/>
        <v>1.9777112943821118</v>
      </c>
      <c r="D82" s="18">
        <f t="shared" si="210"/>
        <v>3.2886540936333697</v>
      </c>
      <c r="E82" s="18">
        <f t="shared" si="210"/>
        <v>2.7884905617664657</v>
      </c>
      <c r="F82" s="18">
        <f t="shared" ref="F82:F107" si="211">IF(AND(F$6-C$6 &lt;&gt; 0,C8&lt;&gt;0,F8&lt;&gt;0),(EXP(LN(F8/C8)/(F$6-C$6))-1)*100,0)</f>
        <v>2.8935916998522604</v>
      </c>
      <c r="H82" s="18">
        <f t="shared" ref="H82:H107" si="212">IF($F$6-$D$6 &lt;&gt; 0,(EXP(LN(1+(H45/100))/($F$6-$D$6))-1)*100,0)</f>
        <v>2.9549420488132361</v>
      </c>
      <c r="I82" s="18">
        <f t="shared" ref="I82:I107" si="213">IF(D8&gt;0,((1+(I8/D8))^(1/($F$6-$D$6))-1)*100,0)</f>
        <v>3.5699838637825554</v>
      </c>
      <c r="J82" s="18">
        <f t="shared" ref="J82:J107" si="214">IF($F$6-$D$6 &lt;&gt; 0,(EXP(LN(1+(J45/100))/($F$6-$D$6))-1)*100,0)</f>
        <v>5.5242852692643396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9.1057303288680345</v>
      </c>
      <c r="N82" s="18">
        <f t="shared" si="215"/>
        <v>-3.0277571834768868</v>
      </c>
      <c r="O82" s="18">
        <f t="shared" si="215"/>
        <v>3.2124985880975343</v>
      </c>
      <c r="P82" s="18">
        <f t="shared" si="215"/>
        <v>2.9516818074974083</v>
      </c>
      <c r="Q82" s="18">
        <f t="shared" ref="Q82:Q107" si="216">IF(AND(Q$6-N$6 &lt;&gt; 0,N8&lt;&gt;0,Q8&lt;&gt;0),(EXP(LN(Q8/N8)/(Q$6-N$6))-1)*100,0)</f>
        <v>2.6485241659417458</v>
      </c>
      <c r="S82" s="18">
        <f t="shared" ref="S82:S107" si="217">IF($F$6-$D$6 &lt;&gt; 0,(EXP(LN(1+(S45/100))/($F$6-$D$6))-1)*100,0)</f>
        <v>3.0385474207780705</v>
      </c>
      <c r="T82" s="18">
        <f t="shared" ref="T82:T107" si="218">IF(O8&gt;0,((1+(T8/O8))^(1/($F$6-$D$6))-1)*100,0)</f>
        <v>3.5917138745148902</v>
      </c>
      <c r="U82" s="18">
        <f t="shared" ref="U82:U107" si="219">IF($F$6-$D$6 &lt;&gt; 0,(EXP(LN(1+(U45/100))/($F$6-$D$6))-1)*100,0)</f>
        <v>5.6001958489515724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5.7115539850249419</v>
      </c>
      <c r="Y82" s="18">
        <f t="shared" si="220"/>
        <v>5.9135187450870985</v>
      </c>
      <c r="Z82" s="18">
        <f t="shared" si="220"/>
        <v>-0.87439251548052654</v>
      </c>
      <c r="AA82" s="18">
        <f t="shared" si="220"/>
        <v>1.9145932136084065</v>
      </c>
      <c r="AB82" s="18">
        <f t="shared" ref="AB82:AB107" si="221">IF(AND(AB$6-Y$6 &lt;&gt; 0,Y8&lt;&gt;0,AB8&lt;&gt;0),(EXP(LN(AB8/Y8)/(AB$6-Y$6))-1)*100,0)</f>
        <v>1.278037838716739</v>
      </c>
      <c r="AD82" s="18">
        <f t="shared" ref="AD82:AD107" si="222">IF($F$6-$D$6 &lt;&gt; 0,(EXP(LN(1+(AD45/100))/($F$6-$D$6))-1)*100,0)</f>
        <v>0.97631962587036991</v>
      </c>
      <c r="AE82" s="18">
        <f t="shared" ref="AE82:AE107" si="223">IF(Z8&gt;0,((1+(AE8/Z8))^(1/($F$6-$D$6))-1)*100,0)</f>
        <v>3.1375487100327115</v>
      </c>
      <c r="AF82" s="18">
        <f t="shared" ref="AF82:AF107" si="224">IF($F$6-$D$6 &lt;&gt; 0,(EXP(LN(1+(AF45/100))/($F$6-$D$6))-1)*100,0)</f>
        <v>3.7868378268478109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3.356048311583737</v>
      </c>
      <c r="AJ82" s="18">
        <f t="shared" si="225"/>
        <v>14.871915228160049</v>
      </c>
      <c r="AK82" s="18">
        <f t="shared" si="225"/>
        <v>-2.0391417173577064</v>
      </c>
      <c r="AL82" s="18">
        <f t="shared" si="225"/>
        <v>1.4297982007084098</v>
      </c>
      <c r="AM82" s="18">
        <f t="shared" ref="AM82:AM107" si="226">IF(AND(AM$6-AJ$6 &lt;&gt; 0,AJ8&lt;&gt;0,AM8&lt;&gt;0),(EXP(LN(AM8/AJ8)/(AM$6-AJ$6))-1)*100,0)</f>
        <v>1.1162078633133898</v>
      </c>
      <c r="AO82" s="18">
        <f t="shared" ref="AO82:AO107" si="227">IF($F$6-$D$6 &lt;&gt; 0,(EXP(LN(1+(AO45/100))/($F$6-$D$6))-1)*100,0)</f>
        <v>0.2600464467504171</v>
      </c>
      <c r="AP82" s="18">
        <f t="shared" ref="AP82:AP107" si="228">IF(AK8&gt;0,((1+(AP8/AK8))^(1/($F$6-$D$6))-1)*100,0)</f>
        <v>2.7747065374110091</v>
      </c>
      <c r="AQ82" s="18">
        <f t="shared" ref="AQ82:AQ107" si="229">IF($F$6-$D$6 &lt;&gt; 0,(EXP(LN(1+(AQ45/100))/($F$6-$D$6))-1)*100,0)</f>
        <v>2.9530605312747982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3.8491106398204744</v>
      </c>
      <c r="AU82" s="18">
        <f t="shared" si="230"/>
        <v>14.031651888466424</v>
      </c>
      <c r="AV82" s="18">
        <f t="shared" si="230"/>
        <v>-1.8048104404672971</v>
      </c>
      <c r="AW82" s="18">
        <f t="shared" si="230"/>
        <v>1.652248604901696</v>
      </c>
      <c r="AX82" s="18">
        <f t="shared" ref="AX82:AX107" si="231">IF(AND(AX$6-AU$6 &lt;&gt; 0,AU8&lt;&gt;0,AX8&lt;&gt;0),(EXP(LN(AX8/AU8)/(AX$6-AU$6))-1)*100,0)</f>
        <v>1.2838960159025303</v>
      </c>
      <c r="AZ82" s="18">
        <f t="shared" ref="AZ82:AZ107" si="232">IF($F$6-$D$6 &lt;&gt; 0,(EXP(LN(1+(AZ45/100))/($F$6-$D$6))-1)*100,0)</f>
        <v>0.4865796996803784</v>
      </c>
      <c r="BA82" s="18">
        <f t="shared" ref="BA82:BA107" si="233">IF(AV8&gt;0,((1+(BA8/AV8))^(1/($F$6-$D$6))-1)*100,0)</f>
        <v>2.8360432212007014</v>
      </c>
      <c r="BB82" s="18">
        <f t="shared" ref="BB82:BB107" si="234">IF($F$6-$D$6 &lt;&gt; 0,(EXP(LN(1+(BB45/100))/($F$6-$D$6))-1)*100,0)</f>
        <v>3.1687854368423141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5.1462092315355701</v>
      </c>
      <c r="BF82" s="18">
        <f t="shared" si="235"/>
        <v>-3.0926417579457577</v>
      </c>
      <c r="BG82" s="18">
        <f t="shared" si="235"/>
        <v>-1.0644745031908487</v>
      </c>
      <c r="BH82" s="18">
        <f t="shared" si="235"/>
        <v>1.0863689257240905</v>
      </c>
      <c r="BI82" s="18">
        <f t="shared" ref="BI82:BI107" si="236">IF(AND(BI$6-BF$6 &lt;&gt; 0,BF8&lt;&gt;0,BI8&lt;&gt;0),(EXP(LN(BI8/BF8)/(BI$6-BF$6))-1)*100,0)</f>
        <v>0.14464996392216101</v>
      </c>
      <c r="BK82" s="18">
        <f t="shared" ref="BK82:BK107" si="237">IF($F$6-$D$6 &lt;&gt; 0,(EXP(LN(1+(BK45/100))/($F$6-$D$6))-1)*100,0)</f>
        <v>0.36427524195545846</v>
      </c>
      <c r="BL82" s="18">
        <f t="shared" ref="BL82:BL107" si="238">IF(BG8&gt;0,((1+(BL8/BG8))^(1/($F$6-$D$6))-1)*100,0)</f>
        <v>2.4800349947731171</v>
      </c>
      <c r="BM82" s="18">
        <f t="shared" ref="BM82:BM107" si="239">IF($F$6-$D$6 &lt;&gt; 0,(EXP(LN(1+(BM45/100))/($F$6-$D$6))-1)*100,0)</f>
        <v>2.7405561205941176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2.4242113485254402</v>
      </c>
      <c r="BQ82" s="18">
        <f t="shared" si="240"/>
        <v>4.2696166760223031</v>
      </c>
      <c r="BR82" s="18">
        <f t="shared" si="240"/>
        <v>-3.8464265425822375</v>
      </c>
      <c r="BS82" s="18">
        <f t="shared" si="240"/>
        <v>-1.7319041228794241</v>
      </c>
      <c r="BT82" s="18">
        <f t="shared" ref="BT82:BT107" si="241">IF(AND(BT$6-BQ$6 &lt;&gt; 0,BQ8&lt;&gt;0,BT8&lt;&gt;0),(EXP(LN(BT8/BQ8)/(BT$6-BQ$6))-1)*100,0)</f>
        <v>-2.0353489901318245</v>
      </c>
      <c r="BV82" s="18">
        <f t="shared" ref="BV82:BV107" si="242">IF($F$6-$D$6 &lt;&gt; 0,(EXP(LN(1+(BV45/100))/($F$6-$D$6))-1)*100,0)</f>
        <v>-2.441861809614887</v>
      </c>
      <c r="BW82" s="18">
        <f t="shared" ref="BW82:BW107" si="243">IF(BR8&gt;0,((1+(BW8/BR8))^(1/($F$6-$D$6))-1)*100,0)</f>
        <v>2.1328897512149947</v>
      </c>
      <c r="BX82" s="18">
        <f t="shared" ref="BX82:BX107" si="244">IF($F$6-$D$6 &lt;&gt; 0,(EXP(LN(1+(BX45/100))/($F$6-$D$6))-1)*100,0)</f>
        <v>0.40545918110685975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3.4148920220240075</v>
      </c>
      <c r="CB82" s="18">
        <f t="shared" si="245"/>
        <v>-3.814445229572494</v>
      </c>
      <c r="CC82" s="18">
        <f t="shared" si="245"/>
        <v>-1.9972117570841164</v>
      </c>
      <c r="CD82" s="18">
        <f t="shared" si="245"/>
        <v>-1.7805318124811675</v>
      </c>
      <c r="CE82" s="18">
        <f t="shared" ref="CE82:CE107" si="246">IF(AND(CE$6-CB$6 &lt;&gt; 0,CB8&lt;&gt;0,CE8&lt;&gt;0),(EXP(LN(CE8/CB8)/(CE$6-CB$6))-1)*100,0)</f>
        <v>-1.9765774130429237</v>
      </c>
      <c r="CG82" s="18">
        <f t="shared" ref="CG82:CG107" si="247">IF($F$6-$D$6 &lt;&gt; 0,(EXP(LN(1+(CG45/100))/($F$6-$D$6))-1)*100,0)</f>
        <v>-1.8528116384461613</v>
      </c>
      <c r="CH82" s="18">
        <f t="shared" ref="CH82:CH107" si="248">IF(CC8&gt;0,((1+(CH8/CC8))^(1/($F$6-$D$6))-1)*100,0)</f>
        <v>2.201370568556249</v>
      </c>
      <c r="CI82" s="18">
        <f t="shared" ref="CI82:CI107" si="249">IF($F$6-$D$6 &lt;&gt; 0,(EXP(LN(1+(CI45/100))/($F$6-$D$6))-1)*100,0)</f>
        <v>0.88715643221521923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6.8104782472844017</v>
      </c>
      <c r="CM82" s="18">
        <f t="shared" si="250"/>
        <v>-22.340609554880185</v>
      </c>
      <c r="CN82" s="18">
        <f t="shared" si="250"/>
        <v>-4.0886044320810218</v>
      </c>
      <c r="CO82" s="18">
        <f t="shared" si="250"/>
        <v>-1.3094229841768557</v>
      </c>
      <c r="CP82" s="18">
        <f t="shared" ref="CP82:CP107" si="251">IF(AND(CP$6-CM$6 &lt;&gt; 0,CM8&lt;&gt;0,CP8&lt;&gt;0),(EXP(LN(CP8/CM8)/(CP$6-CM$6))-1)*100,0)</f>
        <v>-3.6406483037613291</v>
      </c>
      <c r="CR82" s="18">
        <f t="shared" ref="CR82:CR107" si="252">IF($F$6-$D$6 &lt;&gt; 0,(EXP(LN(1+(CR45/100))/($F$6-$D$6))-1)*100,0)</f>
        <v>-2.2446513751086083</v>
      </c>
      <c r="CS82" s="18">
        <f t="shared" ref="CS82:CS107" si="253">IF(CN8&gt;0,((1+(CS8/CN8))^(1/($F$6-$D$6))-1)*100,0)</f>
        <v>1.4231785196732183</v>
      </c>
      <c r="CT82" s="18">
        <f t="shared" ref="CT82:CT107" si="254">IF($F$6-$D$6 &lt;&gt; 0,(EXP(LN(1+(CT45/100))/($F$6-$D$6))-1)*100,0)</f>
        <v>-0.35885212851035631</v>
      </c>
    </row>
    <row r="83" spans="1:98" x14ac:dyDescent="0.2">
      <c r="A83" t="str">
        <f t="shared" si="209"/>
        <v>12 Other managers and proprietors</v>
      </c>
      <c r="B83" s="18">
        <f t="shared" si="210"/>
        <v>5.9403644938116118</v>
      </c>
      <c r="C83" s="18">
        <f t="shared" si="210"/>
        <v>-3.8319936007333744</v>
      </c>
      <c r="D83" s="18">
        <f t="shared" si="210"/>
        <v>10.012617411278701</v>
      </c>
      <c r="E83" s="18">
        <f t="shared" si="210"/>
        <v>3.5073649631420789</v>
      </c>
      <c r="F83" s="18">
        <f t="shared" si="211"/>
        <v>5.014006183002917</v>
      </c>
      <c r="H83" s="18">
        <f t="shared" si="212"/>
        <v>5.6318779745763159</v>
      </c>
      <c r="I83" s="18">
        <f t="shared" si="213"/>
        <v>5.0785698683387226</v>
      </c>
      <c r="J83" s="18">
        <f t="shared" si="214"/>
        <v>8.4516527218037716</v>
      </c>
      <c r="L83" t="str">
        <f t="shared" ref="L83:L106" si="255">A83</f>
        <v>12 Other managers and proprietors</v>
      </c>
      <c r="M83" s="18">
        <f t="shared" si="215"/>
        <v>7.587341715259921</v>
      </c>
      <c r="N83" s="18">
        <f t="shared" si="215"/>
        <v>-2.7156650112843184</v>
      </c>
      <c r="O83" s="18">
        <f t="shared" si="215"/>
        <v>9.2308349226092989</v>
      </c>
      <c r="P83" s="18">
        <f t="shared" si="215"/>
        <v>3.7265135640759617</v>
      </c>
      <c r="Q83" s="18">
        <f t="shared" si="216"/>
        <v>4.9945331292847728</v>
      </c>
      <c r="S83" s="18">
        <f t="shared" si="217"/>
        <v>5.5297570309921662</v>
      </c>
      <c r="T83" s="18">
        <f t="shared" si="218"/>
        <v>4.9207279779696522</v>
      </c>
      <c r="U83" s="18">
        <f t="shared" si="219"/>
        <v>8.2792432046377975</v>
      </c>
      <c r="W83" t="str">
        <f t="shared" ref="W83:W106" si="256">A83</f>
        <v>12 Other managers and proprietors</v>
      </c>
      <c r="X83" s="18">
        <f t="shared" si="220"/>
        <v>2.5287292170718345</v>
      </c>
      <c r="Y83" s="18">
        <f t="shared" si="220"/>
        <v>10.404326630971683</v>
      </c>
      <c r="Z83" s="18">
        <f t="shared" si="220"/>
        <v>4.7700899135758368</v>
      </c>
      <c r="AA83" s="18">
        <f t="shared" si="220"/>
        <v>2.5178365734118247</v>
      </c>
      <c r="AB83" s="18">
        <f t="shared" si="221"/>
        <v>3.6956259972458438</v>
      </c>
      <c r="AD83" s="18">
        <f t="shared" si="222"/>
        <v>3.2631559763604434</v>
      </c>
      <c r="AE83" s="18">
        <f t="shared" si="223"/>
        <v>4.2276055379378397</v>
      </c>
      <c r="AF83" s="18">
        <f t="shared" si="224"/>
        <v>6.2413696041180966</v>
      </c>
      <c r="AH83" t="str">
        <f t="shared" ref="AH83:AH106" si="257">L83</f>
        <v>12 Other managers and proprietors</v>
      </c>
      <c r="AI83" s="18">
        <f t="shared" si="225"/>
        <v>3.4698522564894585</v>
      </c>
      <c r="AJ83" s="18">
        <f t="shared" si="225"/>
        <v>18.887890997690061</v>
      </c>
      <c r="AK83" s="18">
        <f t="shared" si="225"/>
        <v>3.5761267277050646</v>
      </c>
      <c r="AL83" s="18">
        <f t="shared" si="225"/>
        <v>2.5823140469280803</v>
      </c>
      <c r="AM83" s="18">
        <f t="shared" si="226"/>
        <v>3.8448717833810209</v>
      </c>
      <c r="AO83" s="18">
        <f t="shared" si="227"/>
        <v>2.9125208823598259</v>
      </c>
      <c r="AP83" s="18">
        <f t="shared" si="228"/>
        <v>4.1477921384213579</v>
      </c>
      <c r="AQ83" s="18">
        <f t="shared" si="229"/>
        <v>5.9449424417744146</v>
      </c>
      <c r="AS83" t="str">
        <f t="shared" ref="AS83:AS106" si="258">W83</f>
        <v>12 Other managers and proprietors</v>
      </c>
      <c r="AT83" s="18">
        <f t="shared" si="230"/>
        <v>2.7544203611461038</v>
      </c>
      <c r="AU83" s="18">
        <f t="shared" si="230"/>
        <v>12.819778911143054</v>
      </c>
      <c r="AV83" s="18">
        <f t="shared" si="230"/>
        <v>4.9329162562226525</v>
      </c>
      <c r="AW83" s="18">
        <f t="shared" si="230"/>
        <v>2.4103549265897417</v>
      </c>
      <c r="AX83" s="18">
        <f t="shared" si="231"/>
        <v>3.8183009113336164</v>
      </c>
      <c r="AZ83" s="18">
        <f t="shared" si="232"/>
        <v>3.2443977141713987</v>
      </c>
      <c r="BA83" s="18">
        <f t="shared" si="233"/>
        <v>4.0538946309264023</v>
      </c>
      <c r="BB83" s="18">
        <f t="shared" si="234"/>
        <v>6.0960587600801919</v>
      </c>
      <c r="BD83" t="str">
        <f t="shared" ref="BD83:BD106" si="259">AH83</f>
        <v>12 Other managers and proprietors</v>
      </c>
      <c r="BE83" s="18">
        <f t="shared" si="235"/>
        <v>0.78421349997801482</v>
      </c>
      <c r="BF83" s="18">
        <f t="shared" si="235"/>
        <v>-5.9580984429162154</v>
      </c>
      <c r="BG83" s="18">
        <f t="shared" si="235"/>
        <v>4.5608717872509308</v>
      </c>
      <c r="BH83" s="18">
        <f t="shared" si="235"/>
        <v>1.0654332044855552</v>
      </c>
      <c r="BI83" s="18">
        <f t="shared" si="236"/>
        <v>1.6862220831011188</v>
      </c>
      <c r="BK83" s="18">
        <f t="shared" si="237"/>
        <v>2.2173991509656821</v>
      </c>
      <c r="BL83" s="18">
        <f t="shared" si="238"/>
        <v>3.3141337553263206</v>
      </c>
      <c r="BM83" s="18">
        <f t="shared" si="239"/>
        <v>4.8000388568857355</v>
      </c>
      <c r="BO83" t="str">
        <f t="shared" ref="BO83:BO106" si="260">AS83</f>
        <v>12 Other managers and proprietors</v>
      </c>
      <c r="BP83" s="18">
        <f t="shared" si="240"/>
        <v>1.7050178955324569</v>
      </c>
      <c r="BQ83" s="18">
        <f t="shared" si="240"/>
        <v>-1.6634549760643269</v>
      </c>
      <c r="BR83" s="18">
        <f t="shared" si="240"/>
        <v>3.4304651165820266</v>
      </c>
      <c r="BS83" s="18">
        <f t="shared" si="240"/>
        <v>-7.9080945399701008E-2</v>
      </c>
      <c r="BT83" s="18">
        <f t="shared" si="241"/>
        <v>0.90381717560723551</v>
      </c>
      <c r="BV83" s="18">
        <f t="shared" si="242"/>
        <v>1.077332604742498</v>
      </c>
      <c r="BW83" s="18">
        <f t="shared" si="243"/>
        <v>3.3785811752470085</v>
      </c>
      <c r="BX83" s="18">
        <f t="shared" si="244"/>
        <v>4.0748460940667419</v>
      </c>
      <c r="BZ83" t="str">
        <f t="shared" ref="BZ83:BZ106" si="261">BD83</f>
        <v>12 Other managers and proprietors</v>
      </c>
      <c r="CA83" s="18">
        <f t="shared" si="245"/>
        <v>0.40622999409543059</v>
      </c>
      <c r="CB83" s="18">
        <f t="shared" si="245"/>
        <v>-5.486475194243523</v>
      </c>
      <c r="CC83" s="18">
        <f t="shared" si="245"/>
        <v>1.9131101493363722</v>
      </c>
      <c r="CD83" s="18">
        <f t="shared" si="245"/>
        <v>-1.3279729552293174</v>
      </c>
      <c r="CE83" s="18">
        <f t="shared" si="246"/>
        <v>-0.59424088617789916</v>
      </c>
      <c r="CG83" s="18">
        <f t="shared" si="247"/>
        <v>-0.25922956261905661</v>
      </c>
      <c r="CH83" s="18">
        <f t="shared" si="248"/>
        <v>2.6673217756080669</v>
      </c>
      <c r="CI83" s="18">
        <f t="shared" si="249"/>
        <v>2.4890673970613619</v>
      </c>
      <c r="CK83" t="str">
        <f t="shared" ref="CK83:CK106" si="262">BO83</f>
        <v>12 Other managers and proprietors</v>
      </c>
      <c r="CL83" s="18">
        <f t="shared" si="250"/>
        <v>2.3121007660120485</v>
      </c>
      <c r="CM83" s="18">
        <f t="shared" si="250"/>
        <v>-22.671467586819048</v>
      </c>
      <c r="CN83" s="18">
        <f t="shared" si="250"/>
        <v>4.1249921832465342</v>
      </c>
      <c r="CO83" s="18">
        <f t="shared" si="250"/>
        <v>-1.3198183737400671</v>
      </c>
      <c r="CP83" s="18">
        <f t="shared" si="251"/>
        <v>-1.1672499474834397</v>
      </c>
      <c r="CR83" s="18">
        <f t="shared" si="252"/>
        <v>0.4627250106167935</v>
      </c>
      <c r="CS83" s="18">
        <f t="shared" si="253"/>
        <v>2.203439570584198</v>
      </c>
      <c r="CT83" s="18">
        <f t="shared" si="254"/>
        <v>2.5475227581709392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5.6601179584942374</v>
      </c>
      <c r="C84" s="18">
        <f t="shared" si="210"/>
        <v>-2.3935759431353731</v>
      </c>
      <c r="D84" s="18">
        <f t="shared" si="210"/>
        <v>4.5902473630236251</v>
      </c>
      <c r="E84" s="18">
        <f t="shared" si="210"/>
        <v>2.1571692125696762</v>
      </c>
      <c r="F84" s="18">
        <f t="shared" si="211"/>
        <v>2.6186810358687307</v>
      </c>
      <c r="H84" s="18">
        <f t="shared" si="212"/>
        <v>2.9618403903878487</v>
      </c>
      <c r="I84" s="18">
        <f t="shared" si="213"/>
        <v>2.8050756487462136</v>
      </c>
      <c r="J84" s="18">
        <f t="shared" si="214"/>
        <v>4.948393810815066</v>
      </c>
      <c r="L84" t="str">
        <f t="shared" si="255"/>
        <v>21 Science, research, engineering and technology professionals</v>
      </c>
      <c r="M84" s="18">
        <f t="shared" si="215"/>
        <v>6.9805993180243497</v>
      </c>
      <c r="N84" s="18">
        <f t="shared" si="215"/>
        <v>2.493946087307819</v>
      </c>
      <c r="O84" s="18">
        <f t="shared" si="215"/>
        <v>5.3145144735356364</v>
      </c>
      <c r="P84" s="18">
        <f t="shared" si="215"/>
        <v>2.6495013590622563</v>
      </c>
      <c r="Q84" s="18">
        <f t="shared" si="216"/>
        <v>3.4651847902902544</v>
      </c>
      <c r="S84" s="18">
        <f t="shared" si="217"/>
        <v>3.5302603129282462</v>
      </c>
      <c r="T84" s="18">
        <f t="shared" si="218"/>
        <v>3.0035087709268771</v>
      </c>
      <c r="U84" s="18">
        <f t="shared" si="219"/>
        <v>5.5282960325931718</v>
      </c>
      <c r="W84" t="str">
        <f t="shared" si="256"/>
        <v>21 Science, research, engineering and technology professionals</v>
      </c>
      <c r="X84" s="18">
        <f t="shared" si="220"/>
        <v>3.4479214760211097</v>
      </c>
      <c r="Y84" s="18">
        <f t="shared" si="220"/>
        <v>7.8972611365250245</v>
      </c>
      <c r="Z84" s="18">
        <f t="shared" si="220"/>
        <v>0.57129331877536771</v>
      </c>
      <c r="AA84" s="18">
        <f t="shared" si="220"/>
        <v>1.1933016589448009</v>
      </c>
      <c r="AB84" s="18">
        <f t="shared" si="221"/>
        <v>1.4042461923439165</v>
      </c>
      <c r="AD84" s="18">
        <f t="shared" si="222"/>
        <v>0.9855392755740322</v>
      </c>
      <c r="AE84" s="18">
        <f t="shared" si="223"/>
        <v>2.3619108687701562</v>
      </c>
      <c r="AF84" s="18">
        <f t="shared" si="224"/>
        <v>3.0868230929884</v>
      </c>
      <c r="AH84" t="str">
        <f t="shared" si="257"/>
        <v>21 Science, research, engineering and technology professionals</v>
      </c>
      <c r="AI84" s="18">
        <f t="shared" si="225"/>
        <v>2.4813655523968414</v>
      </c>
      <c r="AJ84" s="18">
        <f t="shared" si="225"/>
        <v>14.684115873066016</v>
      </c>
      <c r="AK84" s="18">
        <f t="shared" si="225"/>
        <v>0.71742894042130523</v>
      </c>
      <c r="AL84" s="18">
        <f t="shared" si="225"/>
        <v>1.8786813178376383</v>
      </c>
      <c r="AM84" s="18">
        <f t="shared" si="226"/>
        <v>2.2683439541732575</v>
      </c>
      <c r="AO84" s="18">
        <f t="shared" si="227"/>
        <v>1.4901170962533072</v>
      </c>
      <c r="AP84" s="18">
        <f t="shared" si="228"/>
        <v>2.3381181136751028</v>
      </c>
      <c r="AQ84" s="18">
        <f t="shared" si="229"/>
        <v>3.4480193098880729</v>
      </c>
      <c r="AS84" t="str">
        <f t="shared" si="258"/>
        <v>21 Science, research, engineering and technology professionals</v>
      </c>
      <c r="AT84" s="18">
        <f t="shared" si="230"/>
        <v>1.916142329954762</v>
      </c>
      <c r="AU84" s="18">
        <f t="shared" si="230"/>
        <v>2.7320114722509281</v>
      </c>
      <c r="AV84" s="18">
        <f t="shared" si="230"/>
        <v>-2.001702013852702</v>
      </c>
      <c r="AW84" s="18">
        <f t="shared" si="230"/>
        <v>0.60016864183818353</v>
      </c>
      <c r="AX84" s="18">
        <f t="shared" si="231"/>
        <v>-8.9393227848932888E-2</v>
      </c>
      <c r="AZ84" s="18">
        <f t="shared" si="232"/>
        <v>-0.27470794806340182</v>
      </c>
      <c r="BA84" s="18">
        <f t="shared" si="233"/>
        <v>1.9764110925154954</v>
      </c>
      <c r="BB84" s="18">
        <f t="shared" si="234"/>
        <v>1.7685714285036624</v>
      </c>
      <c r="BD84" t="str">
        <f t="shared" si="259"/>
        <v>21 Science, research, engineering and technology professionals</v>
      </c>
      <c r="BE84" s="18">
        <f t="shared" si="235"/>
        <v>2.8904076394967726</v>
      </c>
      <c r="BF84" s="18">
        <f t="shared" si="235"/>
        <v>-5.1675388818028356</v>
      </c>
      <c r="BG84" s="18">
        <f t="shared" si="235"/>
        <v>6.3119118094867588E-3</v>
      </c>
      <c r="BH84" s="18">
        <f t="shared" si="235"/>
        <v>0.21988121843301567</v>
      </c>
      <c r="BI84" s="18">
        <f t="shared" si="236"/>
        <v>-0.19218290111157055</v>
      </c>
      <c r="BK84" s="18">
        <f t="shared" si="237"/>
        <v>0.14864082096448517</v>
      </c>
      <c r="BL84" s="18">
        <f t="shared" si="238"/>
        <v>1.7363562052794324</v>
      </c>
      <c r="BM84" s="18">
        <f t="shared" si="239"/>
        <v>1.853439235282428</v>
      </c>
      <c r="BO84" t="str">
        <f t="shared" si="260"/>
        <v>21 Science, research, engineering and technology professionals</v>
      </c>
      <c r="BP84" s="18">
        <f t="shared" si="240"/>
        <v>2.115974781939256</v>
      </c>
      <c r="BQ84" s="18">
        <f t="shared" si="240"/>
        <v>8.089349473789099</v>
      </c>
      <c r="BR84" s="18">
        <f t="shared" si="240"/>
        <v>-1.2420130528683626</v>
      </c>
      <c r="BS84" s="18">
        <f t="shared" si="240"/>
        <v>-0.42779564881492149</v>
      </c>
      <c r="BT84" s="18">
        <f t="shared" si="241"/>
        <v>-0.1721818916282758</v>
      </c>
      <c r="BV84" s="18">
        <f t="shared" si="242"/>
        <v>-0.69994460511719758</v>
      </c>
      <c r="BW84" s="18">
        <f t="shared" si="243"/>
        <v>1.87631897762639</v>
      </c>
      <c r="BX84" s="18">
        <f t="shared" si="244"/>
        <v>1.3433281968613597</v>
      </c>
      <c r="BZ84" t="str">
        <f t="shared" si="261"/>
        <v>21 Science, research, engineering and technology professionals</v>
      </c>
      <c r="CA84" s="18">
        <f t="shared" si="245"/>
        <v>2.2909983841187032</v>
      </c>
      <c r="CB84" s="18">
        <f t="shared" si="245"/>
        <v>-7.8688953598186835</v>
      </c>
      <c r="CC84" s="18">
        <f t="shared" si="245"/>
        <v>-0.58891040534385652</v>
      </c>
      <c r="CD84" s="18">
        <f t="shared" si="245"/>
        <v>-3.3303164378821748</v>
      </c>
      <c r="CE84" s="18">
        <f t="shared" si="246"/>
        <v>-2.7744936559012667</v>
      </c>
      <c r="CG84" s="18">
        <f t="shared" si="247"/>
        <v>-2.425018872449447</v>
      </c>
      <c r="CH84" s="18">
        <f t="shared" si="248"/>
        <v>1.6317688640336225</v>
      </c>
      <c r="CI84" s="18">
        <f t="shared" si="249"/>
        <v>-0.22515089026818869</v>
      </c>
      <c r="CK84" t="str">
        <f t="shared" si="262"/>
        <v>21 Science, research, engineering and technology professionals</v>
      </c>
      <c r="CL84" s="18">
        <f t="shared" si="250"/>
        <v>8.261358570673405</v>
      </c>
      <c r="CM84" s="18">
        <f t="shared" si="250"/>
        <v>-18.650517038879254</v>
      </c>
      <c r="CN84" s="18">
        <f t="shared" si="250"/>
        <v>3.0667088856547675</v>
      </c>
      <c r="CO84" s="18">
        <f t="shared" si="250"/>
        <v>-1.1080603284093549</v>
      </c>
      <c r="CP84" s="18">
        <f t="shared" si="251"/>
        <v>-1.0371401867070418</v>
      </c>
      <c r="CR84" s="18">
        <f t="shared" si="252"/>
        <v>0.26439393123665056</v>
      </c>
      <c r="CS84" s="18">
        <f t="shared" si="253"/>
        <v>1.746848878458418</v>
      </c>
      <c r="CT84" s="18">
        <f t="shared" si="254"/>
        <v>1.9551913106429231</v>
      </c>
    </row>
    <row r="85" spans="1:98" x14ac:dyDescent="0.2">
      <c r="A85" t="str">
        <f t="shared" si="209"/>
        <v>22 Health professionals</v>
      </c>
      <c r="B85" s="18">
        <f t="shared" si="210"/>
        <v>9.4010677837606416</v>
      </c>
      <c r="C85" s="18">
        <f t="shared" si="210"/>
        <v>-13.027093746022311</v>
      </c>
      <c r="D85" s="18">
        <f t="shared" si="210"/>
        <v>6.1185806890357686</v>
      </c>
      <c r="E85" s="18">
        <f t="shared" si="210"/>
        <v>2.8009078401693088</v>
      </c>
      <c r="F85" s="18">
        <f t="shared" si="211"/>
        <v>2.7470627268319614</v>
      </c>
      <c r="H85" s="18">
        <f t="shared" si="212"/>
        <v>3.895110875548613</v>
      </c>
      <c r="I85" s="18">
        <f t="shared" si="213"/>
        <v>3.7357603317589305</v>
      </c>
      <c r="J85" s="18">
        <f t="shared" si="214"/>
        <v>6.3199971200379013</v>
      </c>
      <c r="L85" t="str">
        <f t="shared" si="255"/>
        <v>22 Health professionals</v>
      </c>
      <c r="M85" s="18">
        <f t="shared" si="215"/>
        <v>11.054279237958609</v>
      </c>
      <c r="N85" s="18">
        <f t="shared" si="215"/>
        <v>-10.891647526772729</v>
      </c>
      <c r="O85" s="18">
        <f t="shared" si="215"/>
        <v>5.8492870030798505</v>
      </c>
      <c r="P85" s="18">
        <f t="shared" si="215"/>
        <v>2.7661261672330184</v>
      </c>
      <c r="Q85" s="18">
        <f t="shared" si="216"/>
        <v>2.7995284055269964</v>
      </c>
      <c r="S85" s="18">
        <f t="shared" si="217"/>
        <v>3.7837366065878619</v>
      </c>
      <c r="T85" s="18">
        <f t="shared" si="218"/>
        <v>3.8240580266979851</v>
      </c>
      <c r="U85" s="18">
        <f t="shared" si="219"/>
        <v>6.3028884261806084</v>
      </c>
      <c r="W85" t="str">
        <f t="shared" si="256"/>
        <v>22 Health professionals</v>
      </c>
      <c r="X85" s="18">
        <f t="shared" si="220"/>
        <v>6.4444376612134757</v>
      </c>
      <c r="Y85" s="18">
        <f t="shared" si="220"/>
        <v>6.2790962213217671</v>
      </c>
      <c r="Z85" s="18">
        <f t="shared" si="220"/>
        <v>1.3543826344970755</v>
      </c>
      <c r="AA85" s="18">
        <f t="shared" si="220"/>
        <v>1.5390769595915899</v>
      </c>
      <c r="AB85" s="18">
        <f t="shared" si="221"/>
        <v>1.771116532245709</v>
      </c>
      <c r="AD85" s="18">
        <f t="shared" si="222"/>
        <v>1.4774748190806264</v>
      </c>
      <c r="AE85" s="18">
        <f t="shared" si="223"/>
        <v>3.3492089061854635</v>
      </c>
      <c r="AF85" s="18">
        <f t="shared" si="224"/>
        <v>4.3174384526742493</v>
      </c>
      <c r="AH85" t="str">
        <f t="shared" si="257"/>
        <v>22 Health professionals</v>
      </c>
      <c r="AI85" s="18">
        <f t="shared" si="225"/>
        <v>-2.9390581868302013</v>
      </c>
      <c r="AJ85" s="18">
        <f t="shared" si="225"/>
        <v>-2.7074475139125087</v>
      </c>
      <c r="AK85" s="18">
        <f t="shared" si="225"/>
        <v>-9.8207988186827073</v>
      </c>
      <c r="AL85" s="18">
        <f t="shared" si="225"/>
        <v>-6.4104901004191417</v>
      </c>
      <c r="AM85" s="18">
        <f t="shared" si="226"/>
        <v>-7.2652078399248037</v>
      </c>
      <c r="AO85" s="18">
        <f t="shared" si="227"/>
        <v>-7.5613537538924973</v>
      </c>
      <c r="AP85" s="18">
        <f t="shared" si="228"/>
        <v>1.3005812977759712</v>
      </c>
      <c r="AQ85" s="18">
        <f t="shared" si="229"/>
        <v>-4.249178827144096</v>
      </c>
      <c r="AS85" t="str">
        <f t="shared" si="258"/>
        <v>22 Health professionals</v>
      </c>
      <c r="AT85" s="18">
        <f t="shared" si="230"/>
        <v>7.0699607651639074</v>
      </c>
      <c r="AU85" s="18">
        <f t="shared" si="230"/>
        <v>26.730808434859156</v>
      </c>
      <c r="AV85" s="18">
        <f t="shared" si="230"/>
        <v>0.59563066283321309</v>
      </c>
      <c r="AW85" s="18">
        <f t="shared" si="230"/>
        <v>1.5430507919356407</v>
      </c>
      <c r="AX85" s="18">
        <f t="shared" si="231"/>
        <v>2.6579273591224251</v>
      </c>
      <c r="AZ85" s="18">
        <f t="shared" si="232"/>
        <v>1.2262567760467302</v>
      </c>
      <c r="BA85" s="18">
        <f t="shared" si="233"/>
        <v>3.0247148947853297</v>
      </c>
      <c r="BB85" s="18">
        <f t="shared" si="234"/>
        <v>3.8571101189318835</v>
      </c>
      <c r="BD85" t="str">
        <f t="shared" si="259"/>
        <v>22 Health professionals</v>
      </c>
      <c r="BE85" s="18">
        <f t="shared" si="235"/>
        <v>4.3693958397289734</v>
      </c>
      <c r="BF85" s="18">
        <f t="shared" si="235"/>
        <v>-0.48147201197906719</v>
      </c>
      <c r="BG85" s="18">
        <f t="shared" si="235"/>
        <v>2.9710253671337838</v>
      </c>
      <c r="BH85" s="18">
        <f t="shared" si="235"/>
        <v>0.85463272273249569</v>
      </c>
      <c r="BI85" s="18">
        <f t="shared" si="236"/>
        <v>1.42671346994383</v>
      </c>
      <c r="BK85" s="18">
        <f t="shared" si="237"/>
        <v>1.5552190486090911</v>
      </c>
      <c r="BL85" s="18">
        <f t="shared" si="238"/>
        <v>3.5077876156340615</v>
      </c>
      <c r="BM85" s="18">
        <f t="shared" si="239"/>
        <v>4.5087486158602363</v>
      </c>
      <c r="BO85" t="str">
        <f t="shared" si="260"/>
        <v>22 Health professionals</v>
      </c>
      <c r="BP85" s="18">
        <f t="shared" si="240"/>
        <v>5.9923875989524644</v>
      </c>
      <c r="BQ85" s="18">
        <f t="shared" si="240"/>
        <v>-5.13418208702684</v>
      </c>
      <c r="BR85" s="18">
        <f t="shared" si="240"/>
        <v>1.1404546972683782</v>
      </c>
      <c r="BS85" s="18">
        <f t="shared" si="240"/>
        <v>-1.1805615020005766</v>
      </c>
      <c r="BT85" s="18">
        <f t="shared" si="241"/>
        <v>-0.71471651322106977</v>
      </c>
      <c r="BV85" s="18">
        <f t="shared" si="242"/>
        <v>-0.41286880801859605</v>
      </c>
      <c r="BW85" s="18">
        <f t="shared" si="243"/>
        <v>2.716518126756573</v>
      </c>
      <c r="BX85" s="18">
        <f t="shared" si="244"/>
        <v>2.4355634623908884</v>
      </c>
      <c r="BZ85" t="str">
        <f t="shared" si="261"/>
        <v>22 Health professionals</v>
      </c>
      <c r="CA85" s="18">
        <f t="shared" si="245"/>
        <v>8.9159983083090246</v>
      </c>
      <c r="CB85" s="18">
        <f t="shared" si="245"/>
        <v>-19.970553895872477</v>
      </c>
      <c r="CC85" s="18">
        <f t="shared" si="245"/>
        <v>8.8857304342027099E-2</v>
      </c>
      <c r="CD85" s="18">
        <f t="shared" si="245"/>
        <v>-3.9252368557125106</v>
      </c>
      <c r="CE85" s="18">
        <f t="shared" si="246"/>
        <v>-3.7934855110857812</v>
      </c>
      <c r="CG85" s="18">
        <f t="shared" si="247"/>
        <v>-2.6054193542972115</v>
      </c>
      <c r="CH85" s="18">
        <f t="shared" si="248"/>
        <v>2.1943409363817112</v>
      </c>
      <c r="CI85" s="18">
        <f t="shared" si="249"/>
        <v>0.37569361509328658</v>
      </c>
      <c r="CK85" t="str">
        <f t="shared" si="262"/>
        <v>22 Health professionals</v>
      </c>
      <c r="CL85" s="18">
        <f t="shared" si="250"/>
        <v>11.724398798525248</v>
      </c>
      <c r="CM85" s="18">
        <f t="shared" si="250"/>
        <v>-24.813706790198264</v>
      </c>
      <c r="CN85" s="18">
        <f t="shared" si="250"/>
        <v>3.2964507366645135</v>
      </c>
      <c r="CO85" s="18">
        <f t="shared" si="250"/>
        <v>1.214651785906451</v>
      </c>
      <c r="CP85" s="18">
        <f t="shared" si="251"/>
        <v>-1.4396965002305695E-2</v>
      </c>
      <c r="CR85" s="18">
        <f t="shared" si="252"/>
        <v>1.9038807584208284</v>
      </c>
      <c r="CS85" s="18">
        <f t="shared" si="253"/>
        <v>2.4067217535250096</v>
      </c>
      <c r="CT85" s="18">
        <f t="shared" si="254"/>
        <v>3.8234402553104063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4.7694361140178332</v>
      </c>
      <c r="C86" s="18">
        <f t="shared" si="210"/>
        <v>1.3466493140152247</v>
      </c>
      <c r="D86" s="18">
        <f t="shared" si="210"/>
        <v>3.22571270496399</v>
      </c>
      <c r="E86" s="18">
        <f t="shared" si="210"/>
        <v>1.6662808482905689</v>
      </c>
      <c r="F86" s="18">
        <f t="shared" si="211"/>
        <v>2.1309538795012184</v>
      </c>
      <c r="H86" s="18">
        <f t="shared" si="212"/>
        <v>2.1834561408912379</v>
      </c>
      <c r="I86" s="18">
        <f t="shared" si="213"/>
        <v>3.2453453917776542</v>
      </c>
      <c r="J86" s="18">
        <f t="shared" si="214"/>
        <v>4.7196672086245117</v>
      </c>
      <c r="L86" t="str">
        <f t="shared" si="255"/>
        <v>23 Teaching and other educational professionals</v>
      </c>
      <c r="M86" s="18">
        <f t="shared" si="215"/>
        <v>6.5246579784131731</v>
      </c>
      <c r="N86" s="18">
        <f t="shared" si="215"/>
        <v>-0.5691058817075989</v>
      </c>
      <c r="O86" s="18">
        <f t="shared" si="215"/>
        <v>3.498569756903791</v>
      </c>
      <c r="P86" s="18">
        <f t="shared" si="215"/>
        <v>1.706938463996388</v>
      </c>
      <c r="Q86" s="18">
        <f t="shared" si="216"/>
        <v>2.1189125430123079</v>
      </c>
      <c r="S86" s="18">
        <f t="shared" si="217"/>
        <v>2.3006760706771878</v>
      </c>
      <c r="T86" s="18">
        <f t="shared" si="218"/>
        <v>3.3842927160703251</v>
      </c>
      <c r="U86" s="18">
        <f t="shared" si="219"/>
        <v>4.9159170563976451</v>
      </c>
      <c r="W86" t="str">
        <f t="shared" si="256"/>
        <v>23 Teaching and other educational professionals</v>
      </c>
      <c r="X86" s="18">
        <f t="shared" si="220"/>
        <v>3.9294433410330676E-2</v>
      </c>
      <c r="Y86" s="18">
        <f t="shared" si="220"/>
        <v>14.805042190863782</v>
      </c>
      <c r="Z86" s="18">
        <f t="shared" si="220"/>
        <v>-3.8686186378167675</v>
      </c>
      <c r="AA86" s="18">
        <f t="shared" si="220"/>
        <v>-1.4579226273813362</v>
      </c>
      <c r="AB86" s="18">
        <f t="shared" si="221"/>
        <v>-1.2796922118182841</v>
      </c>
      <c r="AD86" s="18">
        <f t="shared" si="222"/>
        <v>-2.2681312062566517</v>
      </c>
      <c r="AE86" s="18">
        <f t="shared" si="223"/>
        <v>2.3626923016463186</v>
      </c>
      <c r="AF86" s="18">
        <f t="shared" si="224"/>
        <v>0.80798930160419502</v>
      </c>
      <c r="AH86" t="str">
        <f t="shared" si="257"/>
        <v>23 Teaching and other educational professionals</v>
      </c>
      <c r="AI86" s="18">
        <f t="shared" si="225"/>
        <v>-10.428924964179087</v>
      </c>
      <c r="AJ86" s="18">
        <f t="shared" si="225"/>
        <v>-1.5225299482021004</v>
      </c>
      <c r="AK86" s="18">
        <f t="shared" si="225"/>
        <v>-8.3744188318686135</v>
      </c>
      <c r="AL86" s="18">
        <f t="shared" si="225"/>
        <v>0.44894353264550713</v>
      </c>
      <c r="AM86" s="18">
        <f t="shared" si="226"/>
        <v>-2.516829499812645</v>
      </c>
      <c r="AO86" s="18">
        <f t="shared" si="227"/>
        <v>-2.582758061737267</v>
      </c>
      <c r="AP86" s="18">
        <f t="shared" si="228"/>
        <v>1.298321154725679</v>
      </c>
      <c r="AQ86" s="18">
        <f t="shared" si="229"/>
        <v>-0.78246208340753132</v>
      </c>
      <c r="AS86" t="str">
        <f t="shared" si="258"/>
        <v>23 Teaching and other educational professionals</v>
      </c>
      <c r="AT86" s="18">
        <f t="shared" si="230"/>
        <v>2.286593867584541</v>
      </c>
      <c r="AU86" s="18">
        <f t="shared" si="230"/>
        <v>7.6815541307214463</v>
      </c>
      <c r="AV86" s="18">
        <f t="shared" si="230"/>
        <v>-3.1448684692553242</v>
      </c>
      <c r="AW86" s="18">
        <f t="shared" si="230"/>
        <v>-0.67631319042844584</v>
      </c>
      <c r="AX86" s="18">
        <f t="shared" si="231"/>
        <v>-0.95554295021990088</v>
      </c>
      <c r="AZ86" s="18">
        <f t="shared" si="232"/>
        <v>-1.5060776183716262</v>
      </c>
      <c r="BA86" s="18">
        <f t="shared" si="233"/>
        <v>2.2726505460932689</v>
      </c>
      <c r="BB86" s="18">
        <f t="shared" si="234"/>
        <v>1.2075375333436611</v>
      </c>
      <c r="BD86" t="str">
        <f t="shared" si="259"/>
        <v>23 Teaching and other educational professionals</v>
      </c>
      <c r="BE86" s="18">
        <f t="shared" si="235"/>
        <v>2.1180295164277663</v>
      </c>
      <c r="BF86" s="18">
        <f t="shared" si="235"/>
        <v>1.2202615237449921</v>
      </c>
      <c r="BG86" s="18">
        <f t="shared" si="235"/>
        <v>2.4842307469506775</v>
      </c>
      <c r="BH86" s="18">
        <f t="shared" si="235"/>
        <v>2.1928508633351163</v>
      </c>
      <c r="BI86" s="18">
        <f t="shared" si="236"/>
        <v>2.2227039273068572</v>
      </c>
      <c r="BK86" s="18">
        <f t="shared" si="237"/>
        <v>2.2898853255914453</v>
      </c>
      <c r="BL86" s="18">
        <f t="shared" si="238"/>
        <v>2.7384640142373406</v>
      </c>
      <c r="BM86" s="18">
        <f t="shared" si="239"/>
        <v>4.3867851279959291</v>
      </c>
      <c r="BO86" t="str">
        <f t="shared" si="260"/>
        <v>23 Teaching and other educational professionals</v>
      </c>
      <c r="BP86" s="18">
        <f t="shared" si="240"/>
        <v>3.0073976518343315</v>
      </c>
      <c r="BQ86" s="18">
        <f t="shared" si="240"/>
        <v>-0.41023368283666928</v>
      </c>
      <c r="BR86" s="18">
        <f t="shared" si="240"/>
        <v>5.2485704296212354E-2</v>
      </c>
      <c r="BS86" s="18">
        <f t="shared" si="240"/>
        <v>-0.42583977799371953</v>
      </c>
      <c r="BT86" s="18">
        <f t="shared" si="241"/>
        <v>-0.27563245624795396</v>
      </c>
      <c r="BV86" s="18">
        <f t="shared" si="242"/>
        <v>-0.26665257555060773</v>
      </c>
      <c r="BW86" s="18">
        <f t="shared" si="243"/>
        <v>2.4979402197106815</v>
      </c>
      <c r="BX86" s="18">
        <f t="shared" si="244"/>
        <v>2.3102665445493775</v>
      </c>
      <c r="BZ86" t="str">
        <f t="shared" si="261"/>
        <v>23 Teaching and other educational professionals</v>
      </c>
      <c r="CA86" s="18">
        <f t="shared" si="245"/>
        <v>3.3101957359212619</v>
      </c>
      <c r="CB86" s="18">
        <f t="shared" si="245"/>
        <v>0.67978218136326429</v>
      </c>
      <c r="CC86" s="18">
        <f t="shared" si="245"/>
        <v>0.22718044470257936</v>
      </c>
      <c r="CD86" s="18">
        <f t="shared" si="245"/>
        <v>-1.036228365231795</v>
      </c>
      <c r="CE86" s="18">
        <f t="shared" si="246"/>
        <v>-0.53632224975495024</v>
      </c>
      <c r="CG86" s="18">
        <f t="shared" si="247"/>
        <v>-0.6168716200019464</v>
      </c>
      <c r="CH86" s="18">
        <f t="shared" si="248"/>
        <v>2.3690684325656353</v>
      </c>
      <c r="CI86" s="18">
        <f t="shared" si="249"/>
        <v>1.9303790377843022</v>
      </c>
      <c r="CK86" t="str">
        <f t="shared" si="262"/>
        <v>23 Teaching and other educational professionals</v>
      </c>
      <c r="CL86" s="18">
        <f t="shared" si="250"/>
        <v>7.8159043141056816</v>
      </c>
      <c r="CM86" s="18">
        <f t="shared" si="250"/>
        <v>-10.871632800252208</v>
      </c>
      <c r="CN86" s="18">
        <f t="shared" si="250"/>
        <v>1.3633121358848532</v>
      </c>
      <c r="CO86" s="18">
        <f t="shared" si="250"/>
        <v>-2.2410879160108976</v>
      </c>
      <c r="CP86" s="18">
        <f t="shared" si="251"/>
        <v>-1.6982001374793221</v>
      </c>
      <c r="CR86" s="18">
        <f t="shared" si="252"/>
        <v>-1.0540921531240754</v>
      </c>
      <c r="CS86" s="18">
        <f t="shared" si="253"/>
        <v>1.9620816135072383</v>
      </c>
      <c r="CT86" s="18">
        <f t="shared" si="254"/>
        <v>1.174479054512334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7.0125248102332005</v>
      </c>
      <c r="C87" s="18">
        <f t="shared" si="210"/>
        <v>5.4210502462918031</v>
      </c>
      <c r="D87" s="18">
        <f t="shared" si="210"/>
        <v>6.8757443084964232</v>
      </c>
      <c r="E87" s="18">
        <f t="shared" si="210"/>
        <v>2.9118391414580724</v>
      </c>
      <c r="F87" s="18">
        <f t="shared" si="211"/>
        <v>4.2914080536966992</v>
      </c>
      <c r="H87" s="18">
        <f t="shared" si="212"/>
        <v>4.2165304062379283</v>
      </c>
      <c r="I87" s="18">
        <f t="shared" si="213"/>
        <v>3.8004939898539369</v>
      </c>
      <c r="J87" s="18">
        <f t="shared" si="214"/>
        <v>6.5987008588773266</v>
      </c>
      <c r="L87" t="str">
        <f t="shared" si="255"/>
        <v>24 Business, media and public service professionals</v>
      </c>
      <c r="M87" s="18">
        <f t="shared" si="215"/>
        <v>7.4310265879190984</v>
      </c>
      <c r="N87" s="18">
        <f t="shared" si="215"/>
        <v>0.51173508189825689</v>
      </c>
      <c r="O87" s="18">
        <f t="shared" si="215"/>
        <v>6.0434372339583708</v>
      </c>
      <c r="P87" s="18">
        <f t="shared" si="215"/>
        <v>2.6102138054822976</v>
      </c>
      <c r="Q87" s="18">
        <f t="shared" si="216"/>
        <v>3.5371854102042022</v>
      </c>
      <c r="S87" s="18">
        <f t="shared" si="217"/>
        <v>3.7420901647279514</v>
      </c>
      <c r="T87" s="18">
        <f t="shared" si="218"/>
        <v>3.6696072707406602</v>
      </c>
      <c r="U87" s="18">
        <f t="shared" si="219"/>
        <v>6.162051117199252</v>
      </c>
      <c r="W87" t="str">
        <f t="shared" si="256"/>
        <v>24 Business, media and public service professionals</v>
      </c>
      <c r="X87" s="18">
        <f t="shared" si="220"/>
        <v>4.2167429499459397</v>
      </c>
      <c r="Y87" s="18">
        <f t="shared" si="220"/>
        <v>13.299655693737012</v>
      </c>
      <c r="Z87" s="18">
        <f t="shared" si="220"/>
        <v>1.5255163965905982</v>
      </c>
      <c r="AA87" s="18">
        <f t="shared" si="220"/>
        <v>1.3429182742513701</v>
      </c>
      <c r="AB87" s="18">
        <f t="shared" si="221"/>
        <v>2.1092104172183213</v>
      </c>
      <c r="AD87" s="18">
        <f t="shared" si="222"/>
        <v>1.4037477957450806</v>
      </c>
      <c r="AE87" s="18">
        <f t="shared" si="223"/>
        <v>3.0929610472187008</v>
      </c>
      <c r="AF87" s="18">
        <f t="shared" si="224"/>
        <v>4.0415205945574684</v>
      </c>
      <c r="AH87" t="str">
        <f t="shared" si="257"/>
        <v>24 Business, media and public service professionals</v>
      </c>
      <c r="AI87" s="18">
        <f t="shared" si="225"/>
        <v>0.43817144880922143</v>
      </c>
      <c r="AJ87" s="18">
        <f t="shared" si="225"/>
        <v>19.053275653746262</v>
      </c>
      <c r="AK87" s="18">
        <f t="shared" si="225"/>
        <v>-0.46005075146631214</v>
      </c>
      <c r="AL87" s="18">
        <f t="shared" si="225"/>
        <v>1.4579855122949681</v>
      </c>
      <c r="AM87" s="18">
        <f t="shared" si="226"/>
        <v>1.8677991554566953</v>
      </c>
      <c r="AO87" s="18">
        <f t="shared" si="227"/>
        <v>0.81456835124305016</v>
      </c>
      <c r="AP87" s="18">
        <f t="shared" si="228"/>
        <v>2.1965189524208784</v>
      </c>
      <c r="AQ87" s="18">
        <f t="shared" si="229"/>
        <v>2.8067705672499166</v>
      </c>
      <c r="AS87" t="str">
        <f t="shared" si="258"/>
        <v>24 Business, media and public service professionals</v>
      </c>
      <c r="AT87" s="18">
        <f t="shared" si="230"/>
        <v>3.6890487365480729</v>
      </c>
      <c r="AU87" s="18">
        <f t="shared" si="230"/>
        <v>15.430913034369919</v>
      </c>
      <c r="AV87" s="18">
        <f t="shared" si="230"/>
        <v>1.7781639725128473</v>
      </c>
      <c r="AW87" s="18">
        <f t="shared" si="230"/>
        <v>1.7561204052344737</v>
      </c>
      <c r="AX87" s="18">
        <f t="shared" si="231"/>
        <v>2.5681535425492008</v>
      </c>
      <c r="AZ87" s="18">
        <f t="shared" si="232"/>
        <v>1.763467730465762</v>
      </c>
      <c r="BA87" s="18">
        <f t="shared" si="233"/>
        <v>3.0263435472726474</v>
      </c>
      <c r="BB87" s="18">
        <f t="shared" si="234"/>
        <v>4.2379865671221317</v>
      </c>
      <c r="BD87" t="str">
        <f t="shared" si="259"/>
        <v>24 Business, media and public service professionals</v>
      </c>
      <c r="BE87" s="18">
        <f t="shared" si="235"/>
        <v>4.579924218092124</v>
      </c>
      <c r="BF87" s="18">
        <f t="shared" si="235"/>
        <v>1.0625582872096251</v>
      </c>
      <c r="BG87" s="18">
        <f t="shared" si="235"/>
        <v>3.3908899093018086</v>
      </c>
      <c r="BH87" s="18">
        <f t="shared" si="235"/>
        <v>1.153062298018237</v>
      </c>
      <c r="BI87" s="18">
        <f t="shared" si="236"/>
        <v>1.8414327090856775</v>
      </c>
      <c r="BK87" s="18">
        <f t="shared" si="237"/>
        <v>1.8935705890365639</v>
      </c>
      <c r="BL87" s="18">
        <f t="shared" si="238"/>
        <v>2.7671377621965698</v>
      </c>
      <c r="BM87" s="18">
        <f t="shared" si="239"/>
        <v>4.1145117320611879</v>
      </c>
      <c r="BO87" t="str">
        <f t="shared" si="260"/>
        <v>24 Business, media and public service professionals</v>
      </c>
      <c r="BP87" s="18">
        <f t="shared" si="240"/>
        <v>2.5034392950327389</v>
      </c>
      <c r="BQ87" s="18">
        <f t="shared" si="240"/>
        <v>8.0425780109396605</v>
      </c>
      <c r="BR87" s="18">
        <f t="shared" si="240"/>
        <v>-0.13387862228194658</v>
      </c>
      <c r="BS87" s="18">
        <f t="shared" si="240"/>
        <v>-1.1008390736525819</v>
      </c>
      <c r="BT87" s="18">
        <f t="shared" si="241"/>
        <v>-0.24992171354685233</v>
      </c>
      <c r="BV87" s="18">
        <f t="shared" si="242"/>
        <v>-0.77956372094241111</v>
      </c>
      <c r="BW87" s="18">
        <f t="shared" si="243"/>
        <v>2.2431672729899876</v>
      </c>
      <c r="BX87" s="18">
        <f t="shared" si="244"/>
        <v>1.6807303889690095</v>
      </c>
      <c r="BZ87" t="str">
        <f t="shared" si="261"/>
        <v>24 Business, media and public service professionals</v>
      </c>
      <c r="CA87" s="18">
        <f t="shared" si="245"/>
        <v>4.2145138476277211</v>
      </c>
      <c r="CB87" s="18">
        <f t="shared" si="245"/>
        <v>-2.0134313295792627</v>
      </c>
      <c r="CC87" s="18">
        <f t="shared" si="245"/>
        <v>0.26969917396024723</v>
      </c>
      <c r="CD87" s="18">
        <f t="shared" si="245"/>
        <v>-2.7240844371192119</v>
      </c>
      <c r="CE87" s="18">
        <f t="shared" si="246"/>
        <v>-1.7535710210223932</v>
      </c>
      <c r="CG87" s="18">
        <f t="shared" si="247"/>
        <v>-1.7362225175547863</v>
      </c>
      <c r="CH87" s="18">
        <f t="shared" si="248"/>
        <v>2.1047305247966719</v>
      </c>
      <c r="CI87" s="18">
        <f t="shared" si="249"/>
        <v>0.85195453507416197</v>
      </c>
      <c r="CK87" t="str">
        <f t="shared" si="262"/>
        <v>24 Business, media and public service professionals</v>
      </c>
      <c r="CL87" s="18">
        <f t="shared" si="250"/>
        <v>8.5711750708280299</v>
      </c>
      <c r="CM87" s="18">
        <f t="shared" si="250"/>
        <v>-16.850755583380373</v>
      </c>
      <c r="CN87" s="18">
        <f t="shared" si="250"/>
        <v>1.214663400924243</v>
      </c>
      <c r="CO87" s="18">
        <f t="shared" si="250"/>
        <v>-0.56876123507080267</v>
      </c>
      <c r="CP87" s="18">
        <f t="shared" si="251"/>
        <v>-1.1261377660205296</v>
      </c>
      <c r="CR87" s="18">
        <f t="shared" si="252"/>
        <v>2.2194423095478477E-2</v>
      </c>
      <c r="CS87" s="18">
        <f t="shared" si="253"/>
        <v>1.9172460961015325</v>
      </c>
      <c r="CT87" s="18">
        <f t="shared" si="254"/>
        <v>1.9342654649969093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8.4881578520436882</v>
      </c>
      <c r="C88" s="18">
        <f t="shared" si="210"/>
        <v>5.2997562660087816</v>
      </c>
      <c r="D88" s="18">
        <f t="shared" si="210"/>
        <v>3.8125622397199743</v>
      </c>
      <c r="E88" s="18">
        <f t="shared" si="210"/>
        <v>3.7731773348001596</v>
      </c>
      <c r="F88" s="18">
        <f t="shared" si="211"/>
        <v>3.8802541941789892</v>
      </c>
      <c r="H88" s="18">
        <f t="shared" si="212"/>
        <v>3.7863039759342021</v>
      </c>
      <c r="I88" s="18">
        <f t="shared" si="213"/>
        <v>3.3705452707130545</v>
      </c>
      <c r="J88" s="18">
        <f t="shared" si="214"/>
        <v>5.9818710375315831</v>
      </c>
      <c r="L88" t="str">
        <f t="shared" si="255"/>
        <v>31 Science, engineering and technology associate professionals</v>
      </c>
      <c r="M88" s="18">
        <f t="shared" si="215"/>
        <v>7.9958860166283507</v>
      </c>
      <c r="N88" s="18">
        <f t="shared" si="215"/>
        <v>8.5217626327598097</v>
      </c>
      <c r="O88" s="18">
        <f t="shared" si="215"/>
        <v>1.8521601544227773</v>
      </c>
      <c r="P88" s="18">
        <f t="shared" si="215"/>
        <v>2.6745047745563078</v>
      </c>
      <c r="Q88" s="18">
        <f t="shared" si="216"/>
        <v>2.7719600226223218</v>
      </c>
      <c r="S88" s="18">
        <f t="shared" si="217"/>
        <v>2.3996548102586557</v>
      </c>
      <c r="T88" s="18">
        <f t="shared" si="218"/>
        <v>2.8980849845187784</v>
      </c>
      <c r="U88" s="18">
        <f t="shared" si="219"/>
        <v>4.5962006073891448</v>
      </c>
      <c r="W88" t="str">
        <f t="shared" si="256"/>
        <v>31 Science, engineering and technology associate professionals</v>
      </c>
      <c r="X88" s="18">
        <f t="shared" si="220"/>
        <v>5.6297108074317759</v>
      </c>
      <c r="Y88" s="18">
        <f t="shared" si="220"/>
        <v>14.09400254775035</v>
      </c>
      <c r="Z88" s="18">
        <f t="shared" si="220"/>
        <v>-1.6855553342869589</v>
      </c>
      <c r="AA88" s="18">
        <f t="shared" si="220"/>
        <v>1.5732847953082274</v>
      </c>
      <c r="AB88" s="18">
        <f t="shared" si="221"/>
        <v>1.2765800841285868</v>
      </c>
      <c r="AD88" s="18">
        <f t="shared" si="222"/>
        <v>0.47517587661105587</v>
      </c>
      <c r="AE88" s="18">
        <f t="shared" si="223"/>
        <v>2.4504960625922223</v>
      </c>
      <c r="AF88" s="18">
        <f t="shared" si="224"/>
        <v>2.7924633098117102</v>
      </c>
      <c r="AH88" t="str">
        <f t="shared" si="257"/>
        <v>31 Science, engineering and technology associate professionals</v>
      </c>
      <c r="AI88" s="18">
        <f t="shared" si="225"/>
        <v>6.7686815762425079</v>
      </c>
      <c r="AJ88" s="18">
        <f t="shared" si="225"/>
        <v>17.111967688168161</v>
      </c>
      <c r="AK88" s="18">
        <f t="shared" si="225"/>
        <v>0.50193181617446125</v>
      </c>
      <c r="AL88" s="18">
        <f t="shared" si="225"/>
        <v>3.060143180492636</v>
      </c>
      <c r="AM88" s="18">
        <f t="shared" si="226"/>
        <v>3.073920792506657</v>
      </c>
      <c r="AO88" s="18">
        <f t="shared" si="227"/>
        <v>2.2002514273135043</v>
      </c>
      <c r="AP88" s="18">
        <f t="shared" si="228"/>
        <v>2.8669115012669888</v>
      </c>
      <c r="AQ88" s="18">
        <f t="shared" si="229"/>
        <v>4.4233350532998372</v>
      </c>
      <c r="AS88" t="str">
        <f t="shared" si="258"/>
        <v>31 Science, engineering and technology associate professionals</v>
      </c>
      <c r="AT88" s="18">
        <f t="shared" si="230"/>
        <v>3.0434295232045105</v>
      </c>
      <c r="AU88" s="18">
        <f t="shared" si="230"/>
        <v>11.342993099564058</v>
      </c>
      <c r="AV88" s="18">
        <f t="shared" si="230"/>
        <v>-3.4551072206990385</v>
      </c>
      <c r="AW88" s="18">
        <f t="shared" si="230"/>
        <v>0.14169238978947174</v>
      </c>
      <c r="AX88" s="18">
        <f t="shared" si="231"/>
        <v>-0.33821357345792391</v>
      </c>
      <c r="AZ88" s="18">
        <f t="shared" si="232"/>
        <v>-1.0718883477875418</v>
      </c>
      <c r="BA88" s="18">
        <f t="shared" si="233"/>
        <v>1.9309982961750682</v>
      </c>
      <c r="BB88" s="18">
        <f t="shared" si="234"/>
        <v>1.1267353548748638</v>
      </c>
      <c r="BD88" t="str">
        <f t="shared" si="259"/>
        <v>31 Science, engineering and technology associate professionals</v>
      </c>
      <c r="BE88" s="18">
        <f t="shared" si="235"/>
        <v>1.6299762806160301</v>
      </c>
      <c r="BF88" s="18">
        <f t="shared" si="235"/>
        <v>2.4663602330980972</v>
      </c>
      <c r="BG88" s="18">
        <f t="shared" si="235"/>
        <v>-4.8482170772077282</v>
      </c>
      <c r="BH88" s="18">
        <f t="shared" si="235"/>
        <v>-2.0408000274826921</v>
      </c>
      <c r="BI88" s="18">
        <f t="shared" si="236"/>
        <v>-2.65360095595919</v>
      </c>
      <c r="BK88" s="18">
        <f t="shared" si="237"/>
        <v>-2.9856905903534403</v>
      </c>
      <c r="BL88" s="18">
        <f t="shared" si="238"/>
        <v>1.6220001076040935</v>
      </c>
      <c r="BM88" s="18">
        <f t="shared" si="239"/>
        <v>-0.64412961114223011</v>
      </c>
      <c r="BO88" t="str">
        <f t="shared" si="260"/>
        <v>31 Science, engineering and technology associate professionals</v>
      </c>
      <c r="BP88" s="18">
        <f t="shared" si="240"/>
        <v>2.7881125565800469</v>
      </c>
      <c r="BQ88" s="18">
        <f t="shared" si="240"/>
        <v>12.353295325982039</v>
      </c>
      <c r="BR88" s="18">
        <f t="shared" si="240"/>
        <v>-4.307897908542957</v>
      </c>
      <c r="BS88" s="18">
        <f t="shared" si="240"/>
        <v>-1.1978353093133887E-2</v>
      </c>
      <c r="BT88" s="18">
        <f t="shared" si="241"/>
        <v>-0.65342991060904909</v>
      </c>
      <c r="BV88" s="18">
        <f t="shared" si="242"/>
        <v>-1.4649634500516817</v>
      </c>
      <c r="BW88" s="18">
        <f t="shared" si="243"/>
        <v>1.8475354789604603</v>
      </c>
      <c r="BX88" s="18">
        <f t="shared" si="244"/>
        <v>0.74293217329051142</v>
      </c>
      <c r="BZ88" t="str">
        <f t="shared" si="261"/>
        <v>31 Science, engineering and technology associate professionals</v>
      </c>
      <c r="CA88" s="18">
        <f t="shared" si="245"/>
        <v>4.2425481909016627</v>
      </c>
      <c r="CB88" s="18">
        <f t="shared" si="245"/>
        <v>3.7095376303034833</v>
      </c>
      <c r="CC88" s="18">
        <f t="shared" si="245"/>
        <v>-3.2802181771394046</v>
      </c>
      <c r="CD88" s="18">
        <f t="shared" si="245"/>
        <v>-1.2566265266108045</v>
      </c>
      <c r="CE88" s="18">
        <f t="shared" si="246"/>
        <v>-1.5921649158071149</v>
      </c>
      <c r="CG88" s="18">
        <f t="shared" si="247"/>
        <v>-1.9358180833005445</v>
      </c>
      <c r="CH88" s="18">
        <f t="shared" si="248"/>
        <v>1.7684991103989134</v>
      </c>
      <c r="CI88" s="18">
        <f t="shared" si="249"/>
        <v>0.30428631453653932</v>
      </c>
      <c r="CK88" t="str">
        <f t="shared" si="262"/>
        <v>31 Science, engineering and technology associate professionals</v>
      </c>
      <c r="CL88" s="18">
        <f t="shared" si="250"/>
        <v>8.9463886257557199</v>
      </c>
      <c r="CM88" s="18">
        <f t="shared" si="250"/>
        <v>-6.8816518558960542</v>
      </c>
      <c r="CN88" s="18">
        <f t="shared" si="250"/>
        <v>0.12910180291851869</v>
      </c>
      <c r="CO88" s="18">
        <f t="shared" si="250"/>
        <v>2.7929073554815442</v>
      </c>
      <c r="CP88" s="18">
        <f t="shared" si="251"/>
        <v>1.3250373755524958</v>
      </c>
      <c r="CR88" s="18">
        <f t="shared" si="252"/>
        <v>1.8971897309324692</v>
      </c>
      <c r="CS88" s="18">
        <f t="shared" si="253"/>
        <v>2.2196685143063721</v>
      </c>
      <c r="CT88" s="18">
        <f t="shared" si="254"/>
        <v>3.6642278689159591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12.599155884455326</v>
      </c>
      <c r="C89" s="18">
        <f t="shared" si="210"/>
        <v>-17.314099246075145</v>
      </c>
      <c r="D89" s="18">
        <f t="shared" si="210"/>
        <v>7.1351451112506625</v>
      </c>
      <c r="E89" s="18">
        <f t="shared" si="210"/>
        <v>3.8979858068786344</v>
      </c>
      <c r="F89" s="18">
        <f t="shared" si="211"/>
        <v>3.4124100864331597</v>
      </c>
      <c r="H89" s="18">
        <f t="shared" si="212"/>
        <v>4.9660222319902303</v>
      </c>
      <c r="I89" s="18">
        <f t="shared" si="213"/>
        <v>4.5593412903552233</v>
      </c>
      <c r="J89" s="18">
        <f t="shared" si="214"/>
        <v>7.6482817629589528</v>
      </c>
      <c r="L89" t="str">
        <f t="shared" si="255"/>
        <v>32 Health and social care associate professionals</v>
      </c>
      <c r="M89" s="18">
        <f t="shared" si="215"/>
        <v>11.441824766013475</v>
      </c>
      <c r="N89" s="18">
        <f t="shared" si="215"/>
        <v>-6.7156197542090119</v>
      </c>
      <c r="O89" s="18">
        <f t="shared" si="215"/>
        <v>5.8877170426220315</v>
      </c>
      <c r="P89" s="18">
        <f t="shared" si="215"/>
        <v>3.6719622122502127</v>
      </c>
      <c r="Q89" s="18">
        <f t="shared" si="216"/>
        <v>3.6729908325094263</v>
      </c>
      <c r="S89" s="18">
        <f t="shared" si="217"/>
        <v>4.4053468937172546</v>
      </c>
      <c r="T89" s="18">
        <f t="shared" si="218"/>
        <v>4.2460729476411441</v>
      </c>
      <c r="U89" s="18">
        <f t="shared" si="219"/>
        <v>7.0413945105580522</v>
      </c>
      <c r="W89" t="str">
        <f t="shared" si="256"/>
        <v>32 Health and social care associate professionals</v>
      </c>
      <c r="X89" s="18">
        <f t="shared" si="220"/>
        <v>7.1619304913129511</v>
      </c>
      <c r="Y89" s="18">
        <f t="shared" si="220"/>
        <v>10.031672818035187</v>
      </c>
      <c r="Z89" s="18">
        <f t="shared" si="220"/>
        <v>1.1337650819174927</v>
      </c>
      <c r="AA89" s="18">
        <f t="shared" si="220"/>
        <v>2.4098309683934893</v>
      </c>
      <c r="AB89" s="18">
        <f t="shared" si="221"/>
        <v>2.4680432659654139</v>
      </c>
      <c r="AD89" s="18">
        <f t="shared" si="222"/>
        <v>1.9826966436600202</v>
      </c>
      <c r="AE89" s="18">
        <f t="shared" si="223"/>
        <v>3.755994341054758</v>
      </c>
      <c r="AF89" s="18">
        <f t="shared" si="224"/>
        <v>5.0071100464314622</v>
      </c>
      <c r="AH89" t="str">
        <f t="shared" si="257"/>
        <v>32 Health and social care associate professionals</v>
      </c>
      <c r="AI89" s="18">
        <f t="shared" si="225"/>
        <v>-0.57401387111819524</v>
      </c>
      <c r="AJ89" s="18">
        <f t="shared" si="225"/>
        <v>4.5814324580542465</v>
      </c>
      <c r="AK89" s="18">
        <f t="shared" si="225"/>
        <v>-7.1309172123932836</v>
      </c>
      <c r="AL89" s="18">
        <f t="shared" si="225"/>
        <v>-4.2857034987488714</v>
      </c>
      <c r="AM89" s="18">
        <f t="shared" si="226"/>
        <v>-4.6575834760580133</v>
      </c>
      <c r="AO89" s="18">
        <f t="shared" si="227"/>
        <v>-5.2436638681055969</v>
      </c>
      <c r="AP89" s="18">
        <f t="shared" si="228"/>
        <v>1.6589575909425225</v>
      </c>
      <c r="AQ89" s="18">
        <f t="shared" si="229"/>
        <v>-2.1146929467837028</v>
      </c>
      <c r="AS89" t="str">
        <f t="shared" si="258"/>
        <v>32 Health and social care associate professionals</v>
      </c>
      <c r="AT89" s="18">
        <f t="shared" si="230"/>
        <v>5.7283720786340142</v>
      </c>
      <c r="AU89" s="18">
        <f t="shared" si="230"/>
        <v>26.686969003353166</v>
      </c>
      <c r="AV89" s="18">
        <f t="shared" si="230"/>
        <v>-1.5770427968925138</v>
      </c>
      <c r="AW89" s="18">
        <f t="shared" si="230"/>
        <v>1.3611977120865371</v>
      </c>
      <c r="AX89" s="18">
        <f t="shared" si="231"/>
        <v>1.8434746950588776</v>
      </c>
      <c r="AZ89" s="18">
        <f t="shared" si="232"/>
        <v>0.37216510464388453</v>
      </c>
      <c r="BA89" s="18">
        <f t="shared" si="233"/>
        <v>3.0674993289273367</v>
      </c>
      <c r="BB89" s="18">
        <f t="shared" si="234"/>
        <v>3.3135967328389748</v>
      </c>
      <c r="BD89" t="str">
        <f t="shared" si="259"/>
        <v>32 Health and social care associate professionals</v>
      </c>
      <c r="BE89" s="18">
        <f t="shared" si="235"/>
        <v>4.7730781403969802</v>
      </c>
      <c r="BF89" s="18">
        <f t="shared" si="235"/>
        <v>2.0178288840491332</v>
      </c>
      <c r="BG89" s="18">
        <f t="shared" si="235"/>
        <v>1.4502973003643449</v>
      </c>
      <c r="BH89" s="18">
        <f t="shared" si="235"/>
        <v>1.3139327405981227</v>
      </c>
      <c r="BI89" s="18">
        <f t="shared" si="236"/>
        <v>1.400396273744664</v>
      </c>
      <c r="BK89" s="18">
        <f t="shared" si="237"/>
        <v>1.3593672156089642</v>
      </c>
      <c r="BL89" s="18">
        <f t="shared" si="238"/>
        <v>3.5996246639392826</v>
      </c>
      <c r="BM89" s="18">
        <f t="shared" si="239"/>
        <v>4.4600002571908215</v>
      </c>
      <c r="BO89" t="str">
        <f t="shared" si="260"/>
        <v>32 Health and social care associate professionals</v>
      </c>
      <c r="BP89" s="18">
        <f t="shared" si="240"/>
        <v>5.7836343418015357</v>
      </c>
      <c r="BQ89" s="18">
        <f t="shared" si="240"/>
        <v>-8.6289198638308644</v>
      </c>
      <c r="BR89" s="18">
        <f t="shared" si="240"/>
        <v>-8.8055992568958352E-2</v>
      </c>
      <c r="BS89" s="18">
        <f t="shared" si="240"/>
        <v>-1.2976955610343288</v>
      </c>
      <c r="BT89" s="18">
        <f t="shared" si="241"/>
        <v>-1.3980405257248973</v>
      </c>
      <c r="BV89" s="18">
        <f t="shared" si="242"/>
        <v>-0.89611843158158289</v>
      </c>
      <c r="BW89" s="18">
        <f t="shared" si="243"/>
        <v>2.8125684419189501</v>
      </c>
      <c r="BX89" s="18">
        <f t="shared" si="244"/>
        <v>2.2180354485706877</v>
      </c>
      <c r="BZ89" t="str">
        <f t="shared" si="261"/>
        <v>32 Health and social care associate professionals</v>
      </c>
      <c r="CA89" s="18">
        <f t="shared" si="245"/>
        <v>3.0815624439188616</v>
      </c>
      <c r="CB89" s="18">
        <f t="shared" si="245"/>
        <v>-18.336697271913483</v>
      </c>
      <c r="CC89" s="18">
        <f t="shared" si="245"/>
        <v>-2.9959572505431131</v>
      </c>
      <c r="CD89" s="18">
        <f t="shared" si="245"/>
        <v>-4.1046676048681281</v>
      </c>
      <c r="CE89" s="18">
        <f t="shared" si="246"/>
        <v>-4.7210582111687938</v>
      </c>
      <c r="CG89" s="18">
        <f t="shared" si="247"/>
        <v>-3.7365126910941182</v>
      </c>
      <c r="CH89" s="18">
        <f t="shared" si="248"/>
        <v>2.0029939278151554</v>
      </c>
      <c r="CI89" s="18">
        <f t="shared" si="249"/>
        <v>-0.61731516465899361</v>
      </c>
      <c r="CK89" t="str">
        <f t="shared" si="262"/>
        <v>32 Health and social care associate professionals</v>
      </c>
      <c r="CL89" s="18">
        <f t="shared" si="250"/>
        <v>7.4261129028881712</v>
      </c>
      <c r="CM89" s="18">
        <f t="shared" si="250"/>
        <v>-23.737163788953318</v>
      </c>
      <c r="CN89" s="18">
        <f t="shared" si="250"/>
        <v>0.53468124679605378</v>
      </c>
      <c r="CO89" s="18">
        <f t="shared" si="250"/>
        <v>1.0134193445938688</v>
      </c>
      <c r="CP89" s="18">
        <f t="shared" si="251"/>
        <v>-0.89280144378711679</v>
      </c>
      <c r="CR89" s="18">
        <f t="shared" si="252"/>
        <v>0.85358721188080189</v>
      </c>
      <c r="CS89" s="18">
        <f t="shared" si="253"/>
        <v>2.3138176018230761</v>
      </c>
      <c r="CT89" s="18">
        <f t="shared" si="254"/>
        <v>2.9440191230723389</v>
      </c>
    </row>
    <row r="90" spans="1:98" x14ac:dyDescent="0.2">
      <c r="A90" t="str">
        <f t="shared" si="209"/>
        <v>33 Protective service occupations</v>
      </c>
      <c r="B90" s="18">
        <f t="shared" si="210"/>
        <v>3.1059114587490777</v>
      </c>
      <c r="C90" s="18">
        <f t="shared" si="210"/>
        <v>13.607921936767543</v>
      </c>
      <c r="D90" s="18">
        <f t="shared" si="210"/>
        <v>10.230279091668205</v>
      </c>
      <c r="E90" s="18">
        <f t="shared" si="210"/>
        <v>4.2856661967390908</v>
      </c>
      <c r="F90" s="18">
        <f t="shared" si="211"/>
        <v>6.6774091020849191</v>
      </c>
      <c r="H90" s="18">
        <f t="shared" si="212"/>
        <v>6.2307013830212643</v>
      </c>
      <c r="I90" s="18">
        <f t="shared" si="213"/>
        <v>3.6851423091263324</v>
      </c>
      <c r="J90" s="18">
        <f t="shared" si="214"/>
        <v>8.0558618082301479</v>
      </c>
      <c r="L90" t="str">
        <f t="shared" si="255"/>
        <v>33 Protective service occupations</v>
      </c>
      <c r="M90" s="18">
        <f t="shared" si="215"/>
        <v>2.8013227368267168</v>
      </c>
      <c r="N90" s="18">
        <f t="shared" si="215"/>
        <v>8.3477278716717507</v>
      </c>
      <c r="O90" s="18">
        <f t="shared" si="215"/>
        <v>9.0327710217751545</v>
      </c>
      <c r="P90" s="18">
        <f t="shared" si="215"/>
        <v>4.2329455257646531</v>
      </c>
      <c r="Q90" s="18">
        <f t="shared" si="216"/>
        <v>5.9658552617002814</v>
      </c>
      <c r="S90" s="18">
        <f t="shared" si="217"/>
        <v>5.8089383890747692</v>
      </c>
      <c r="T90" s="18">
        <f t="shared" si="218"/>
        <v>3.251086909058265</v>
      </c>
      <c r="U90" s="18">
        <f t="shared" si="219"/>
        <v>7.4748049383182247</v>
      </c>
      <c r="W90" t="str">
        <f t="shared" si="256"/>
        <v>33 Protective service occupations</v>
      </c>
      <c r="X90" s="18">
        <f t="shared" si="220"/>
        <v>0.85450377097791019</v>
      </c>
      <c r="Y90" s="18">
        <f t="shared" si="220"/>
        <v>19.004332441860193</v>
      </c>
      <c r="Z90" s="18">
        <f t="shared" si="220"/>
        <v>6.1129877191445026</v>
      </c>
      <c r="AA90" s="18">
        <f t="shared" si="220"/>
        <v>4.0741281788452488</v>
      </c>
      <c r="AB90" s="18">
        <f t="shared" si="221"/>
        <v>5.5880042744004266</v>
      </c>
      <c r="AD90" s="18">
        <f t="shared" si="222"/>
        <v>4.7493576845772045</v>
      </c>
      <c r="AE90" s="18">
        <f t="shared" si="223"/>
        <v>3.4726572025362001</v>
      </c>
      <c r="AF90" s="18">
        <f t="shared" si="224"/>
        <v>6.7781089142436635</v>
      </c>
      <c r="AH90" t="str">
        <f t="shared" si="257"/>
        <v>33 Protective service occupations</v>
      </c>
      <c r="AI90" s="18">
        <f t="shared" si="225"/>
        <v>0.2328516874738451</v>
      </c>
      <c r="AJ90" s="18">
        <f t="shared" si="225"/>
        <v>18.193617227589655</v>
      </c>
      <c r="AK90" s="18">
        <f t="shared" si="225"/>
        <v>5.5740131404600435</v>
      </c>
      <c r="AL90" s="18">
        <f t="shared" si="225"/>
        <v>3.5798428256496928</v>
      </c>
      <c r="AM90" s="18">
        <f t="shared" si="226"/>
        <v>5.0620155796388122</v>
      </c>
      <c r="AO90" s="18">
        <f t="shared" si="227"/>
        <v>4.2403454520108186</v>
      </c>
      <c r="AP90" s="18">
        <f t="shared" si="228"/>
        <v>2.9825405100761815</v>
      </c>
      <c r="AQ90" s="18">
        <f t="shared" si="229"/>
        <v>6.0641450909922678</v>
      </c>
      <c r="AS90" t="str">
        <f t="shared" si="258"/>
        <v>33 Protective service occupations</v>
      </c>
      <c r="AT90" s="18">
        <f t="shared" si="230"/>
        <v>-4.2902224214243496</v>
      </c>
      <c r="AU90" s="18">
        <f t="shared" si="230"/>
        <v>18.019160252549106</v>
      </c>
      <c r="AV90" s="18">
        <f t="shared" si="230"/>
        <v>2.9452838775333001</v>
      </c>
      <c r="AW90" s="18">
        <f t="shared" si="230"/>
        <v>2.4904186920422067</v>
      </c>
      <c r="AX90" s="18">
        <f t="shared" si="231"/>
        <v>3.5412948794434795</v>
      </c>
      <c r="AZ90" s="18">
        <f t="shared" si="232"/>
        <v>2.6418166666176246</v>
      </c>
      <c r="BA90" s="18">
        <f t="shared" si="233"/>
        <v>2.5896956597212917</v>
      </c>
      <c r="BB90" s="18">
        <f t="shared" si="234"/>
        <v>4.5387476954704464</v>
      </c>
      <c r="BD90" t="str">
        <f t="shared" si="259"/>
        <v>33 Protective service occupations</v>
      </c>
      <c r="BE90" s="18">
        <f t="shared" si="235"/>
        <v>-1.387688533239062</v>
      </c>
      <c r="BF90" s="18">
        <f t="shared" si="235"/>
        <v>-0.73608741596544736</v>
      </c>
      <c r="BG90" s="18">
        <f t="shared" si="235"/>
        <v>5.3247708444512654</v>
      </c>
      <c r="BH90" s="18">
        <f t="shared" si="235"/>
        <v>1.2605761734764354</v>
      </c>
      <c r="BI90" s="18">
        <f t="shared" si="236"/>
        <v>2.3859811945744047</v>
      </c>
      <c r="BK90" s="18">
        <f t="shared" si="237"/>
        <v>2.5975768589174608</v>
      </c>
      <c r="BL90" s="18">
        <f t="shared" si="238"/>
        <v>2.0184356964830563</v>
      </c>
      <c r="BM90" s="18">
        <f t="shared" si="239"/>
        <v>4.0678157070357157</v>
      </c>
      <c r="BO90" t="str">
        <f t="shared" si="260"/>
        <v>33 Protective service occupations</v>
      </c>
      <c r="BP90" s="18">
        <f t="shared" si="240"/>
        <v>-1.7145135847738691</v>
      </c>
      <c r="BQ90" s="18">
        <f t="shared" si="240"/>
        <v>9.2332432424824482</v>
      </c>
      <c r="BR90" s="18">
        <f t="shared" si="240"/>
        <v>2.2484552805700053</v>
      </c>
      <c r="BS90" s="18">
        <f t="shared" si="240"/>
        <v>-0.368218314792923</v>
      </c>
      <c r="BT90" s="18">
        <f t="shared" si="241"/>
        <v>1.0214501300588541</v>
      </c>
      <c r="BV90" s="18">
        <f t="shared" si="242"/>
        <v>0.49647984356555597</v>
      </c>
      <c r="BW90" s="18">
        <f t="shared" si="243"/>
        <v>1.9625264440223056</v>
      </c>
      <c r="BX90" s="18">
        <f t="shared" si="244"/>
        <v>2.3440130075795595</v>
      </c>
      <c r="BZ90" t="str">
        <f t="shared" si="261"/>
        <v>33 Protective service occupations</v>
      </c>
      <c r="CA90" s="18">
        <f t="shared" si="245"/>
        <v>-1.7264742582366543</v>
      </c>
      <c r="CB90" s="18">
        <f t="shared" si="245"/>
        <v>-1.8518116512126426</v>
      </c>
      <c r="CC90" s="18">
        <f t="shared" si="245"/>
        <v>3.0446182476160821</v>
      </c>
      <c r="CD90" s="18">
        <f t="shared" si="245"/>
        <v>-2.0012547567671235</v>
      </c>
      <c r="CE90" s="18">
        <f t="shared" si="246"/>
        <v>-0.44206598194326263</v>
      </c>
      <c r="CG90" s="18">
        <f t="shared" si="247"/>
        <v>-0.34736617512988177</v>
      </c>
      <c r="CH90" s="18">
        <f t="shared" si="248"/>
        <v>2.1162291634439168</v>
      </c>
      <c r="CI90" s="18">
        <f t="shared" si="249"/>
        <v>1.8588475194726284</v>
      </c>
      <c r="CK90" t="str">
        <f t="shared" si="262"/>
        <v>33 Protective service occupations</v>
      </c>
      <c r="CL90" s="18">
        <f t="shared" si="250"/>
        <v>-2.9176397763116091</v>
      </c>
      <c r="CM90" s="18">
        <f t="shared" si="250"/>
        <v>-19.778394933853939</v>
      </c>
      <c r="CN90" s="18">
        <f t="shared" si="250"/>
        <v>-3.9267905227878042</v>
      </c>
      <c r="CO90" s="18">
        <f t="shared" si="250"/>
        <v>-0.55053693494829803</v>
      </c>
      <c r="CP90" s="18">
        <f t="shared" si="251"/>
        <v>-2.9304638414433315</v>
      </c>
      <c r="CR90" s="18">
        <f t="shared" si="252"/>
        <v>-1.6889363487319287</v>
      </c>
      <c r="CS90" s="18">
        <f t="shared" si="253"/>
        <v>1.1166449541413659</v>
      </c>
      <c r="CT90" s="18">
        <f t="shared" si="254"/>
        <v>-0.30113027861812247</v>
      </c>
    </row>
    <row r="91" spans="1:98" x14ac:dyDescent="0.2">
      <c r="A91" t="str">
        <f t="shared" si="209"/>
        <v>34 Culture, media and sports occupations</v>
      </c>
      <c r="B91" s="18">
        <f t="shared" si="210"/>
        <v>9.4521897838674374</v>
      </c>
      <c r="C91" s="18">
        <f t="shared" si="210"/>
        <v>9.3612839512363877</v>
      </c>
      <c r="D91" s="18">
        <f t="shared" si="210"/>
        <v>5.0113495096536953</v>
      </c>
      <c r="E91" s="18">
        <f t="shared" si="210"/>
        <v>3.2487464096994989</v>
      </c>
      <c r="F91" s="18">
        <f t="shared" si="211"/>
        <v>4.1701506038184233</v>
      </c>
      <c r="H91" s="18">
        <f t="shared" si="212"/>
        <v>3.8329687792979072</v>
      </c>
      <c r="I91" s="18">
        <f t="shared" si="213"/>
        <v>3.8629607395840093</v>
      </c>
      <c r="J91" s="18">
        <f t="shared" si="214"/>
        <v>6.365965989629796</v>
      </c>
      <c r="L91" t="str">
        <f t="shared" si="255"/>
        <v>34 Culture, media and sports occupations</v>
      </c>
      <c r="M91" s="18">
        <f t="shared" si="215"/>
        <v>3.9290198141839427</v>
      </c>
      <c r="N91" s="18">
        <f t="shared" si="215"/>
        <v>27.141734898560177</v>
      </c>
      <c r="O91" s="18">
        <f t="shared" si="215"/>
        <v>3.6494361874188419</v>
      </c>
      <c r="P91" s="18">
        <f t="shared" si="215"/>
        <v>2.8672820731225235</v>
      </c>
      <c r="Q91" s="18">
        <f t="shared" si="216"/>
        <v>4.485486474033884</v>
      </c>
      <c r="S91" s="18">
        <f t="shared" si="217"/>
        <v>3.1273420962783627</v>
      </c>
      <c r="T91" s="18">
        <f t="shared" si="218"/>
        <v>3.4421730061192868</v>
      </c>
      <c r="U91" s="18">
        <f t="shared" si="219"/>
        <v>5.5502325118887086</v>
      </c>
      <c r="W91" t="str">
        <f t="shared" si="256"/>
        <v>34 Culture, media and sports occupations</v>
      </c>
      <c r="X91" s="18">
        <f t="shared" si="220"/>
        <v>1.2209168748412491</v>
      </c>
      <c r="Y91" s="18">
        <f t="shared" si="220"/>
        <v>26.71164195217419</v>
      </c>
      <c r="Z91" s="18">
        <f t="shared" si="220"/>
        <v>-1.0447678272863636</v>
      </c>
      <c r="AA91" s="18">
        <f t="shared" si="220"/>
        <v>1.3352817720133636</v>
      </c>
      <c r="AB91" s="18">
        <f t="shared" si="221"/>
        <v>2.0002110134778261</v>
      </c>
      <c r="AD91" s="18">
        <f t="shared" si="222"/>
        <v>0.53563846582656005</v>
      </c>
      <c r="AE91" s="18">
        <f t="shared" si="223"/>
        <v>2.6792483525950095</v>
      </c>
      <c r="AF91" s="18">
        <f t="shared" si="224"/>
        <v>3.0536616396531935</v>
      </c>
      <c r="AH91" t="str">
        <f t="shared" si="257"/>
        <v>34 Culture, media and sports occupations</v>
      </c>
      <c r="AI91" s="18">
        <f t="shared" si="225"/>
        <v>2.9755592628181171</v>
      </c>
      <c r="AJ91" s="18">
        <f t="shared" si="225"/>
        <v>27.272362926996795</v>
      </c>
      <c r="AK91" s="18">
        <f t="shared" si="225"/>
        <v>-1.2933513543097463</v>
      </c>
      <c r="AL91" s="18">
        <f t="shared" si="225"/>
        <v>2.6229937798635472</v>
      </c>
      <c r="AM91" s="18">
        <f t="shared" si="226"/>
        <v>2.7559689411977617</v>
      </c>
      <c r="AO91" s="18">
        <f t="shared" si="227"/>
        <v>1.3005777377213867</v>
      </c>
      <c r="AP91" s="18">
        <f t="shared" si="228"/>
        <v>2.6321626831217193</v>
      </c>
      <c r="AQ91" s="18">
        <f t="shared" si="229"/>
        <v>3.561944427829844</v>
      </c>
      <c r="AS91" t="str">
        <f t="shared" si="258"/>
        <v>34 Culture, media and sports occupations</v>
      </c>
      <c r="AT91" s="18">
        <f t="shared" si="230"/>
        <v>-1.6002097662677128</v>
      </c>
      <c r="AU91" s="18">
        <f t="shared" si="230"/>
        <v>19.395009468528347</v>
      </c>
      <c r="AV91" s="18">
        <f t="shared" si="230"/>
        <v>-3.4272813975276817</v>
      </c>
      <c r="AW91" s="18">
        <f t="shared" si="230"/>
        <v>-0.10139424139518072</v>
      </c>
      <c r="AX91" s="18">
        <f t="shared" si="231"/>
        <v>-4.5282585355221894E-2</v>
      </c>
      <c r="AZ91" s="18">
        <f t="shared" si="232"/>
        <v>-1.2225590851961732</v>
      </c>
      <c r="BA91" s="18">
        <f t="shared" si="233"/>
        <v>2.1792828137977338</v>
      </c>
      <c r="BB91" s="18">
        <f t="shared" si="234"/>
        <v>1.2973050559800248</v>
      </c>
      <c r="BD91" t="str">
        <f t="shared" si="259"/>
        <v>34 Culture, media and sports occupations</v>
      </c>
      <c r="BE91" s="18">
        <f t="shared" si="235"/>
        <v>1.1335720855320863</v>
      </c>
      <c r="BF91" s="18">
        <f t="shared" si="235"/>
        <v>4.8416590906970924</v>
      </c>
      <c r="BG91" s="18">
        <f t="shared" si="235"/>
        <v>-1.7823224325694609</v>
      </c>
      <c r="BH91" s="18">
        <f t="shared" si="235"/>
        <v>0.20983708267783285</v>
      </c>
      <c r="BI91" s="18">
        <f t="shared" si="236"/>
        <v>-0.13539022586150917</v>
      </c>
      <c r="BK91" s="18">
        <f t="shared" si="237"/>
        <v>-0.45866577516514573</v>
      </c>
      <c r="BL91" s="18">
        <f t="shared" si="238"/>
        <v>1.9990984546623514</v>
      </c>
      <c r="BM91" s="18">
        <f t="shared" si="239"/>
        <v>1.6543489389097887</v>
      </c>
      <c r="BO91" t="str">
        <f t="shared" si="260"/>
        <v>34 Culture, media and sports occupations</v>
      </c>
      <c r="BP91" s="18">
        <f t="shared" si="240"/>
        <v>-3.9052480233150222</v>
      </c>
      <c r="BQ91" s="18">
        <f t="shared" si="240"/>
        <v>6.8199028669916562</v>
      </c>
      <c r="BR91" s="18">
        <f t="shared" si="240"/>
        <v>-5.0444024172081043</v>
      </c>
      <c r="BS91" s="18">
        <f t="shared" si="240"/>
        <v>-4.0326396799645998</v>
      </c>
      <c r="BT91" s="18">
        <f t="shared" si="241"/>
        <v>-3.7073457426866296</v>
      </c>
      <c r="BV91" s="18">
        <f t="shared" si="242"/>
        <v>-4.3710861157835961</v>
      </c>
      <c r="BW91" s="18">
        <f t="shared" si="243"/>
        <v>1.5800942050540279</v>
      </c>
      <c r="BX91" s="18">
        <f t="shared" si="244"/>
        <v>-1.671373200758941</v>
      </c>
      <c r="BZ91" t="str">
        <f t="shared" si="261"/>
        <v>34 Culture, media and sports occupations</v>
      </c>
      <c r="CA91" s="18">
        <f t="shared" si="245"/>
        <v>0.98540338421577722</v>
      </c>
      <c r="CB91" s="18">
        <f t="shared" si="245"/>
        <v>-15.111648628678898</v>
      </c>
      <c r="CC91" s="18">
        <f t="shared" si="245"/>
        <v>-4.2960281891314729</v>
      </c>
      <c r="CD91" s="18">
        <f t="shared" si="245"/>
        <v>-4.1878539047124246</v>
      </c>
      <c r="CE91" s="18">
        <f t="shared" si="246"/>
        <v>-4.9435755464715676</v>
      </c>
      <c r="CG91" s="18">
        <f t="shared" si="247"/>
        <v>-4.2239255781973846</v>
      </c>
      <c r="CH91" s="18">
        <f t="shared" si="248"/>
        <v>1.591509541612246</v>
      </c>
      <c r="CI91" s="18">
        <f t="shared" si="249"/>
        <v>-1.5536100062912284</v>
      </c>
      <c r="CK91" t="str">
        <f t="shared" si="262"/>
        <v>34 Culture, media and sports occupations</v>
      </c>
      <c r="CL91" s="18">
        <f t="shared" si="250"/>
        <v>6.9788911448137814</v>
      </c>
      <c r="CM91" s="18">
        <f t="shared" si="250"/>
        <v>-11.995293773243921</v>
      </c>
      <c r="CN91" s="18">
        <f t="shared" si="250"/>
        <v>-1.6045062146385791</v>
      </c>
      <c r="CO91" s="18">
        <f t="shared" si="250"/>
        <v>-3.9262219817747801</v>
      </c>
      <c r="CP91" s="18">
        <f t="shared" si="251"/>
        <v>-3.7358866926910705</v>
      </c>
      <c r="CR91" s="18">
        <f t="shared" si="252"/>
        <v>-3.1584684117792805</v>
      </c>
      <c r="CS91" s="18">
        <f t="shared" si="253"/>
        <v>1.5075480512001027</v>
      </c>
      <c r="CT91" s="18">
        <f t="shared" si="254"/>
        <v>-0.92763552023688023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6.4820478812884774</v>
      </c>
      <c r="C92" s="18">
        <f t="shared" si="210"/>
        <v>1.2696582234818843</v>
      </c>
      <c r="D92" s="18">
        <f t="shared" si="210"/>
        <v>4.9612276253681475</v>
      </c>
      <c r="E92" s="18">
        <f t="shared" si="210"/>
        <v>3.0088410434498725</v>
      </c>
      <c r="F92" s="18">
        <f t="shared" si="211"/>
        <v>3.504815091177238</v>
      </c>
      <c r="H92" s="18">
        <f t="shared" si="212"/>
        <v>3.6555676901567358</v>
      </c>
      <c r="I92" s="18">
        <f t="shared" si="213"/>
        <v>3.4842649101046508</v>
      </c>
      <c r="J92" s="18">
        <f t="shared" si="214"/>
        <v>5.9660007427756678</v>
      </c>
      <c r="L92" t="str">
        <f t="shared" si="255"/>
        <v>35 Business and public service associate professionals</v>
      </c>
      <c r="M92" s="18">
        <f t="shared" si="215"/>
        <v>6.9288213470336535</v>
      </c>
      <c r="N92" s="18">
        <f t="shared" si="215"/>
        <v>-2.2284831134649519</v>
      </c>
      <c r="O92" s="18">
        <f t="shared" si="215"/>
        <v>4.6486726369945774</v>
      </c>
      <c r="P92" s="18">
        <f t="shared" si="215"/>
        <v>2.8203635440568142</v>
      </c>
      <c r="Q92" s="18">
        <f t="shared" si="216"/>
        <v>3.0634130061647502</v>
      </c>
      <c r="S92" s="18">
        <f t="shared" si="217"/>
        <v>3.4262229266763367</v>
      </c>
      <c r="T92" s="18">
        <f t="shared" si="218"/>
        <v>3.5067239512541759</v>
      </c>
      <c r="U92" s="18">
        <f t="shared" si="219"/>
        <v>5.8147821273698996</v>
      </c>
      <c r="W92" t="str">
        <f t="shared" si="256"/>
        <v>35 Business and public service associate professionals</v>
      </c>
      <c r="X92" s="18">
        <f t="shared" si="220"/>
        <v>2.904091135404685</v>
      </c>
      <c r="Y92" s="18">
        <f t="shared" si="220"/>
        <v>9.4119597981256788</v>
      </c>
      <c r="Z92" s="18">
        <f t="shared" si="220"/>
        <v>-0.79911790997674315</v>
      </c>
      <c r="AA92" s="18">
        <f t="shared" si="220"/>
        <v>1.0960872676550881</v>
      </c>
      <c r="AB92" s="18">
        <f t="shared" si="221"/>
        <v>0.99773197228505417</v>
      </c>
      <c r="AD92" s="18">
        <f t="shared" si="222"/>
        <v>0.4603629514360108</v>
      </c>
      <c r="AE92" s="18">
        <f t="shared" si="223"/>
        <v>2.7739614947491997</v>
      </c>
      <c r="AF92" s="18">
        <f t="shared" si="224"/>
        <v>3.0911941618381844</v>
      </c>
      <c r="AH92" t="str">
        <f t="shared" si="257"/>
        <v>35 Business and public service associate professionals</v>
      </c>
      <c r="AI92" s="18">
        <f t="shared" si="225"/>
        <v>3.2874463537819976</v>
      </c>
      <c r="AJ92" s="18">
        <f t="shared" si="225"/>
        <v>15.684748713068174</v>
      </c>
      <c r="AK92" s="18">
        <f t="shared" si="225"/>
        <v>-0.39031800578134268</v>
      </c>
      <c r="AL92" s="18">
        <f t="shared" si="225"/>
        <v>1.8042603507215427</v>
      </c>
      <c r="AM92" s="18">
        <f t="shared" si="226"/>
        <v>1.9242942123764983</v>
      </c>
      <c r="AO92" s="18">
        <f t="shared" si="227"/>
        <v>1.0674138967874391</v>
      </c>
      <c r="AP92" s="18">
        <f t="shared" si="228"/>
        <v>2.7748922256737751</v>
      </c>
      <c r="AQ92" s="18">
        <f t="shared" si="229"/>
        <v>3.5204213575310783</v>
      </c>
      <c r="AS92" t="str">
        <f t="shared" si="258"/>
        <v>35 Business and public service associate professionals</v>
      </c>
      <c r="AT92" s="18">
        <f t="shared" si="230"/>
        <v>2.7314295864788507</v>
      </c>
      <c r="AU92" s="18">
        <f t="shared" si="230"/>
        <v>12.780741410049057</v>
      </c>
      <c r="AV92" s="18">
        <f t="shared" si="230"/>
        <v>-0.84134242499487311</v>
      </c>
      <c r="AW92" s="18">
        <f t="shared" si="230"/>
        <v>1.3561766974229172</v>
      </c>
      <c r="AX92" s="18">
        <f t="shared" si="231"/>
        <v>1.3384823799853063</v>
      </c>
      <c r="AZ92" s="18">
        <f t="shared" si="232"/>
        <v>0.61831175992481668</v>
      </c>
      <c r="BA92" s="18">
        <f t="shared" si="233"/>
        <v>2.641019524697219</v>
      </c>
      <c r="BB92" s="18">
        <f t="shared" si="234"/>
        <v>3.076203150610457</v>
      </c>
      <c r="BD92" t="str">
        <f t="shared" si="259"/>
        <v>35 Business and public service associate professionals</v>
      </c>
      <c r="BE92" s="18">
        <f t="shared" si="235"/>
        <v>1.2538869799219254</v>
      </c>
      <c r="BF92" s="18">
        <f t="shared" si="235"/>
        <v>-0.24757720270497385</v>
      </c>
      <c r="BG92" s="18">
        <f t="shared" si="235"/>
        <v>-0.65011410896469446</v>
      </c>
      <c r="BH92" s="18">
        <f t="shared" si="235"/>
        <v>-0.26095300151893763</v>
      </c>
      <c r="BI92" s="18">
        <f t="shared" si="236"/>
        <v>-0.38189440445893785</v>
      </c>
      <c r="BK92" s="18">
        <f t="shared" si="237"/>
        <v>-0.39084245134259898</v>
      </c>
      <c r="BL92" s="18">
        <f t="shared" si="238"/>
        <v>2.3781581357914083</v>
      </c>
      <c r="BM92" s="18">
        <f t="shared" si="239"/>
        <v>2.0992117908564589</v>
      </c>
      <c r="BO92" t="str">
        <f t="shared" si="260"/>
        <v>35 Business and public service associate professionals</v>
      </c>
      <c r="BP92" s="18">
        <f t="shared" si="240"/>
        <v>1.3241895346281618</v>
      </c>
      <c r="BQ92" s="18">
        <f t="shared" si="240"/>
        <v>2.1465690877837451</v>
      </c>
      <c r="BR92" s="18">
        <f t="shared" si="240"/>
        <v>-2.8295824571256456</v>
      </c>
      <c r="BS92" s="18">
        <f t="shared" si="240"/>
        <v>-1.7430958621517778</v>
      </c>
      <c r="BT92" s="18">
        <f t="shared" si="241"/>
        <v>-1.8460445332122766</v>
      </c>
      <c r="BV92" s="18">
        <f t="shared" si="242"/>
        <v>-2.1066012046303206</v>
      </c>
      <c r="BW92" s="18">
        <f t="shared" si="243"/>
        <v>1.950766556976502</v>
      </c>
      <c r="BX92" s="18">
        <f t="shared" si="244"/>
        <v>0.40665997706332835</v>
      </c>
      <c r="BZ92" t="str">
        <f t="shared" si="261"/>
        <v>35 Business and public service associate professionals</v>
      </c>
      <c r="CA92" s="18">
        <f t="shared" si="245"/>
        <v>2.3179095996925136</v>
      </c>
      <c r="CB92" s="18">
        <f t="shared" si="245"/>
        <v>-8.134759978457895</v>
      </c>
      <c r="CC92" s="18">
        <f t="shared" si="245"/>
        <v>-2.715524504125777</v>
      </c>
      <c r="CD92" s="18">
        <f t="shared" si="245"/>
        <v>-2.7345987141702333</v>
      </c>
      <c r="CE92" s="18">
        <f t="shared" si="246"/>
        <v>-3.0752818045061914</v>
      </c>
      <c r="CG92" s="18">
        <f t="shared" si="247"/>
        <v>-2.7282410597261109</v>
      </c>
      <c r="CH92" s="18">
        <f t="shared" si="248"/>
        <v>1.7628279765703025</v>
      </c>
      <c r="CI92" s="18">
        <f t="shared" si="249"/>
        <v>-0.27125852235042602</v>
      </c>
      <c r="CK92" t="str">
        <f t="shared" si="262"/>
        <v>35 Business and public service associate professionals</v>
      </c>
      <c r="CL92" s="18">
        <f t="shared" si="250"/>
        <v>4.3939175286056065</v>
      </c>
      <c r="CM92" s="18">
        <f t="shared" si="250"/>
        <v>-22.523126349681789</v>
      </c>
      <c r="CN92" s="18">
        <f t="shared" si="250"/>
        <v>-3.7954019074315393</v>
      </c>
      <c r="CO92" s="18">
        <f t="shared" si="250"/>
        <v>0.85342301312196778</v>
      </c>
      <c r="CP92" s="18">
        <f t="shared" si="251"/>
        <v>-2.2473354897164288</v>
      </c>
      <c r="CR92" s="18">
        <f t="shared" si="252"/>
        <v>-0.72062407332285083</v>
      </c>
      <c r="CS92" s="18">
        <f t="shared" si="253"/>
        <v>1.5785787482167413</v>
      </c>
      <c r="CT92" s="18">
        <f t="shared" si="254"/>
        <v>1.006104039857747</v>
      </c>
    </row>
    <row r="93" spans="1:98" x14ac:dyDescent="0.2">
      <c r="A93" t="str">
        <f t="shared" si="209"/>
        <v>41 Administrative occupations</v>
      </c>
      <c r="B93" s="18">
        <f t="shared" si="210"/>
        <v>5.4656474207056549</v>
      </c>
      <c r="C93" s="18">
        <f t="shared" si="210"/>
        <v>-0.62442349698790256</v>
      </c>
      <c r="D93" s="18">
        <f t="shared" si="210"/>
        <v>5.807837233168045</v>
      </c>
      <c r="E93" s="18">
        <f t="shared" si="210"/>
        <v>3.9965852530009061</v>
      </c>
      <c r="F93" s="18">
        <f t="shared" si="211"/>
        <v>4.2626424563664056</v>
      </c>
      <c r="H93" s="18">
        <f t="shared" si="212"/>
        <v>4.5968643729283221</v>
      </c>
      <c r="I93" s="18">
        <f t="shared" si="213"/>
        <v>4.0724544084347558</v>
      </c>
      <c r="J93" s="18">
        <f t="shared" si="214"/>
        <v>7.0597227028361687</v>
      </c>
      <c r="L93" t="str">
        <f t="shared" si="255"/>
        <v>41 Administrative occupations</v>
      </c>
      <c r="M93" s="18">
        <f t="shared" si="215"/>
        <v>7.1548142052083374</v>
      </c>
      <c r="N93" s="18">
        <f t="shared" si="215"/>
        <v>-0.39705732493539037</v>
      </c>
      <c r="O93" s="18">
        <f t="shared" si="215"/>
        <v>5.0917160331597655</v>
      </c>
      <c r="P93" s="18">
        <f t="shared" si="215"/>
        <v>3.1839166291622867</v>
      </c>
      <c r="Q93" s="18">
        <f t="shared" si="216"/>
        <v>3.5475117303680914</v>
      </c>
      <c r="S93" s="18">
        <f t="shared" si="217"/>
        <v>3.815970211278441</v>
      </c>
      <c r="T93" s="18">
        <f t="shared" si="218"/>
        <v>3.8359090190997369</v>
      </c>
      <c r="U93" s="18">
        <f t="shared" si="219"/>
        <v>6.3344372511845215</v>
      </c>
      <c r="W93" t="str">
        <f t="shared" si="256"/>
        <v>41 Administrative occupations</v>
      </c>
      <c r="X93" s="18">
        <f t="shared" si="220"/>
        <v>1.9091319312552146</v>
      </c>
      <c r="Y93" s="18">
        <f t="shared" si="220"/>
        <v>18.147080076797415</v>
      </c>
      <c r="Z93" s="18">
        <f t="shared" si="220"/>
        <v>-0.17456605473392672</v>
      </c>
      <c r="AA93" s="18">
        <f t="shared" si="220"/>
        <v>1.5912818200959578</v>
      </c>
      <c r="AB93" s="18">
        <f t="shared" si="221"/>
        <v>1.9939917594479661</v>
      </c>
      <c r="AD93" s="18">
        <f t="shared" si="222"/>
        <v>0.99922212411136524</v>
      </c>
      <c r="AE93" s="18">
        <f t="shared" si="223"/>
        <v>3.1227422370012858</v>
      </c>
      <c r="AF93" s="18">
        <f t="shared" si="224"/>
        <v>3.7889090870610209</v>
      </c>
      <c r="AH93" t="str">
        <f t="shared" si="257"/>
        <v>41 Administrative occupations</v>
      </c>
      <c r="AI93" s="18">
        <f t="shared" si="225"/>
        <v>2.3818173248565166</v>
      </c>
      <c r="AJ93" s="18">
        <f t="shared" si="225"/>
        <v>22.711066387069966</v>
      </c>
      <c r="AK93" s="18">
        <f t="shared" si="225"/>
        <v>-0.79296280946276054</v>
      </c>
      <c r="AL93" s="18">
        <f t="shared" si="225"/>
        <v>1.5755117469413715</v>
      </c>
      <c r="AM93" s="18">
        <f t="shared" si="226"/>
        <v>2.0276526421591834</v>
      </c>
      <c r="AO93" s="18">
        <f t="shared" si="227"/>
        <v>0.77980319023589484</v>
      </c>
      <c r="AP93" s="18">
        <f t="shared" si="228"/>
        <v>3.1799494641429948</v>
      </c>
      <c r="AQ93" s="18">
        <f t="shared" si="229"/>
        <v>3.6931951760190262</v>
      </c>
      <c r="AS93" t="str">
        <f t="shared" si="258"/>
        <v>41 Administrative occupations</v>
      </c>
      <c r="AT93" s="18">
        <f t="shared" si="230"/>
        <v>2.4820899618774206</v>
      </c>
      <c r="AU93" s="18">
        <f t="shared" si="230"/>
        <v>16.575336923311813</v>
      </c>
      <c r="AV93" s="18">
        <f t="shared" si="230"/>
        <v>-0.92849050918580867</v>
      </c>
      <c r="AW93" s="18">
        <f t="shared" si="230"/>
        <v>1.8009112981141939</v>
      </c>
      <c r="AX93" s="18">
        <f t="shared" si="231"/>
        <v>1.7985758511345429</v>
      </c>
      <c r="AZ93" s="18">
        <f t="shared" si="232"/>
        <v>0.88285643598198238</v>
      </c>
      <c r="BA93" s="18">
        <f t="shared" si="233"/>
        <v>3.0664287831015713</v>
      </c>
      <c r="BB93" s="18">
        <f t="shared" si="234"/>
        <v>3.6576658004098261</v>
      </c>
      <c r="BD93" t="str">
        <f t="shared" si="259"/>
        <v>41 Administrative occupations</v>
      </c>
      <c r="BE93" s="18">
        <f t="shared" si="235"/>
        <v>-1.3873752061153821</v>
      </c>
      <c r="BF93" s="18">
        <f t="shared" si="235"/>
        <v>2.5356224669343952</v>
      </c>
      <c r="BG93" s="18">
        <f t="shared" si="235"/>
        <v>-1.3489431434907773</v>
      </c>
      <c r="BH93" s="18">
        <f t="shared" si="235"/>
        <v>-1.3021091562963383</v>
      </c>
      <c r="BI93" s="18">
        <f t="shared" si="236"/>
        <v>-1.0811889587078682</v>
      </c>
      <c r="BK93" s="18">
        <f t="shared" si="237"/>
        <v>-1.3177229553011038</v>
      </c>
      <c r="BL93" s="18">
        <f t="shared" si="238"/>
        <v>2.561443307623601</v>
      </c>
      <c r="BM93" s="18">
        <f t="shared" si="239"/>
        <v>1.6643695191405072</v>
      </c>
      <c r="BO93" t="str">
        <f t="shared" si="260"/>
        <v>41 Administrative occupations</v>
      </c>
      <c r="BP93" s="18">
        <f t="shared" si="240"/>
        <v>-0.10575367569353178</v>
      </c>
      <c r="BQ93" s="18">
        <f t="shared" si="240"/>
        <v>-4.2328578564729042</v>
      </c>
      <c r="BR93" s="18">
        <f t="shared" si="240"/>
        <v>-2.8793744682686029</v>
      </c>
      <c r="BS93" s="18">
        <f t="shared" si="240"/>
        <v>-3.3394014151954421</v>
      </c>
      <c r="BT93" s="18">
        <f t="shared" si="241"/>
        <v>-3.2520452550695689</v>
      </c>
      <c r="BV93" s="18">
        <f t="shared" si="242"/>
        <v>-3.186301720559459</v>
      </c>
      <c r="BW93" s="18">
        <f t="shared" si="243"/>
        <v>2.0160842859599848</v>
      </c>
      <c r="BX93" s="18">
        <f t="shared" si="244"/>
        <v>-0.2420170820305434</v>
      </c>
      <c r="BZ93" t="str">
        <f t="shared" si="261"/>
        <v>41 Administrative occupations</v>
      </c>
      <c r="CA93" s="18">
        <f t="shared" si="245"/>
        <v>-1.1433891718136802</v>
      </c>
      <c r="CB93" s="18">
        <f t="shared" si="245"/>
        <v>-14.775424008965354</v>
      </c>
      <c r="CC93" s="18">
        <f t="shared" si="245"/>
        <v>-5.3847665665815221</v>
      </c>
      <c r="CD93" s="18">
        <f t="shared" si="245"/>
        <v>-8.0982416676954276</v>
      </c>
      <c r="CE93" s="18">
        <f t="shared" si="246"/>
        <v>-7.6949368210227238</v>
      </c>
      <c r="CG93" s="18">
        <f t="shared" si="247"/>
        <v>-7.2025087140128896</v>
      </c>
      <c r="CH93" s="18">
        <f t="shared" si="248"/>
        <v>1.4195437651823406</v>
      </c>
      <c r="CI93" s="18">
        <f t="shared" si="249"/>
        <v>-3.7766192005354804</v>
      </c>
      <c r="CK93" t="str">
        <f t="shared" si="262"/>
        <v>41 Administrative occupations</v>
      </c>
      <c r="CL93" s="18">
        <f t="shared" si="250"/>
        <v>1.1769390172715166</v>
      </c>
      <c r="CM93" s="18">
        <f t="shared" si="250"/>
        <v>-24.250181030071495</v>
      </c>
      <c r="CN93" s="18">
        <f t="shared" si="250"/>
        <v>-4.4519446937129619</v>
      </c>
      <c r="CO93" s="18">
        <f t="shared" si="250"/>
        <v>-1.418985540845219</v>
      </c>
      <c r="CP93" s="18">
        <f t="shared" si="251"/>
        <v>-3.9712046837322657</v>
      </c>
      <c r="CR93" s="18">
        <f t="shared" si="252"/>
        <v>-2.4405209138884776</v>
      </c>
      <c r="CS93" s="18">
        <f t="shared" si="253"/>
        <v>1.3879048195841515</v>
      </c>
      <c r="CT93" s="18">
        <f t="shared" si="254"/>
        <v>-0.55442867271864316</v>
      </c>
    </row>
    <row r="94" spans="1:98" x14ac:dyDescent="0.2">
      <c r="A94" t="str">
        <f t="shared" si="209"/>
        <v>42 Secretarial and related occupations</v>
      </c>
      <c r="B94" s="18">
        <f t="shared" si="210"/>
        <v>6.2771343109100375</v>
      </c>
      <c r="C94" s="18">
        <f t="shared" si="210"/>
        <v>-5.5297036047768033</v>
      </c>
      <c r="D94" s="18">
        <f t="shared" si="210"/>
        <v>10.599169041090416</v>
      </c>
      <c r="E94" s="18">
        <f t="shared" si="210"/>
        <v>5.9029202834876893</v>
      </c>
      <c r="F94" s="18">
        <f t="shared" si="211"/>
        <v>6.5849467026911412</v>
      </c>
      <c r="H94" s="18">
        <f t="shared" si="212"/>
        <v>7.4457508941208062</v>
      </c>
      <c r="I94" s="18">
        <f t="shared" si="213"/>
        <v>5.4906455016654254</v>
      </c>
      <c r="J94" s="18">
        <f t="shared" si="214"/>
        <v>9.9803477385873798</v>
      </c>
      <c r="L94" t="str">
        <f t="shared" si="255"/>
        <v>42 Secretarial and related occupations</v>
      </c>
      <c r="M94" s="18">
        <f t="shared" si="215"/>
        <v>5.2244032852058808</v>
      </c>
      <c r="N94" s="18">
        <f t="shared" si="215"/>
        <v>2.7988189496230165</v>
      </c>
      <c r="O94" s="18">
        <f t="shared" si="215"/>
        <v>9.5725569415184619</v>
      </c>
      <c r="P94" s="18">
        <f t="shared" si="215"/>
        <v>2.0655719649392168</v>
      </c>
      <c r="Q94" s="18">
        <f t="shared" si="216"/>
        <v>4.4012299684265122</v>
      </c>
      <c r="S94" s="18">
        <f t="shared" si="217"/>
        <v>4.5089412057755851</v>
      </c>
      <c r="T94" s="18">
        <f t="shared" si="218"/>
        <v>4.4537236985783712</v>
      </c>
      <c r="U94" s="18">
        <f t="shared" si="219"/>
        <v>7.2572798777191805</v>
      </c>
      <c r="W94" t="str">
        <f t="shared" si="256"/>
        <v>42 Secretarial and related occupations</v>
      </c>
      <c r="X94" s="18">
        <f t="shared" si="220"/>
        <v>1.5001801077333399</v>
      </c>
      <c r="Y94" s="18">
        <f t="shared" si="220"/>
        <v>19.68922759281222</v>
      </c>
      <c r="Z94" s="18">
        <f t="shared" si="220"/>
        <v>5.73287390858086</v>
      </c>
      <c r="AA94" s="18">
        <f t="shared" si="220"/>
        <v>2.2437245588144972</v>
      </c>
      <c r="AB94" s="18">
        <f t="shared" si="221"/>
        <v>4.3438823487863099</v>
      </c>
      <c r="AD94" s="18">
        <f t="shared" si="222"/>
        <v>3.3937895963593867</v>
      </c>
      <c r="AE94" s="18">
        <f t="shared" si="223"/>
        <v>4.2610587076958417</v>
      </c>
      <c r="AF94" s="18">
        <f t="shared" si="224"/>
        <v>6.3546855698971783</v>
      </c>
      <c r="AH94" t="str">
        <f t="shared" si="257"/>
        <v>42 Secretarial and related occupations</v>
      </c>
      <c r="AI94" s="18">
        <f t="shared" si="225"/>
        <v>1.8285113944515929</v>
      </c>
      <c r="AJ94" s="18">
        <f t="shared" si="225"/>
        <v>21.600260286875095</v>
      </c>
      <c r="AK94" s="18">
        <f t="shared" si="225"/>
        <v>4.2768536295065163</v>
      </c>
      <c r="AL94" s="18">
        <f t="shared" si="225"/>
        <v>0.97292458235811452</v>
      </c>
      <c r="AM94" s="18">
        <f t="shared" si="226"/>
        <v>3.1858665494970184</v>
      </c>
      <c r="AO94" s="18">
        <f t="shared" si="227"/>
        <v>2.0624360072107883</v>
      </c>
      <c r="AP94" s="18">
        <f t="shared" si="228"/>
        <v>3.8397371851730533</v>
      </c>
      <c r="AQ94" s="18">
        <f t="shared" si="229"/>
        <v>5.1305515837442472</v>
      </c>
      <c r="AS94" t="str">
        <f t="shared" si="258"/>
        <v>42 Secretarial and related occupations</v>
      </c>
      <c r="AT94" s="18">
        <f t="shared" si="230"/>
        <v>0.29022991784053431</v>
      </c>
      <c r="AU94" s="18">
        <f t="shared" si="230"/>
        <v>23.776116976998686</v>
      </c>
      <c r="AV94" s="18">
        <f t="shared" si="230"/>
        <v>2.194717095279386</v>
      </c>
      <c r="AW94" s="18">
        <f t="shared" si="230"/>
        <v>-1.5253844341356237</v>
      </c>
      <c r="AX94" s="18">
        <f t="shared" si="231"/>
        <v>1.0564124362805405</v>
      </c>
      <c r="AZ94" s="18">
        <f t="shared" si="232"/>
        <v>-0.30064593257497219</v>
      </c>
      <c r="BA94" s="18">
        <f t="shared" si="233"/>
        <v>3.2139515623968773</v>
      </c>
      <c r="BB94" s="18">
        <f t="shared" si="234"/>
        <v>3.0224230878892255</v>
      </c>
      <c r="BD94" t="str">
        <f t="shared" si="259"/>
        <v>42 Secretarial and related occupations</v>
      </c>
      <c r="BE94" s="18">
        <f t="shared" si="235"/>
        <v>-4.0527848648071458</v>
      </c>
      <c r="BF94" s="18">
        <f t="shared" si="235"/>
        <v>3.3072827659527571</v>
      </c>
      <c r="BG94" s="18">
        <f t="shared" si="235"/>
        <v>3.8397539811878101</v>
      </c>
      <c r="BH94" s="18">
        <f t="shared" si="235"/>
        <v>-5.6136518557056032</v>
      </c>
      <c r="BI94" s="18">
        <f t="shared" si="236"/>
        <v>-2.2053573580305241</v>
      </c>
      <c r="BK94" s="18">
        <f t="shared" si="237"/>
        <v>-2.5622293038191746</v>
      </c>
      <c r="BL94" s="18">
        <f t="shared" si="238"/>
        <v>2.9387969321170049</v>
      </c>
      <c r="BM94" s="18">
        <f t="shared" si="239"/>
        <v>1.3435739502926536</v>
      </c>
      <c r="BO94" t="str">
        <f t="shared" si="260"/>
        <v>42 Secretarial and related occupations</v>
      </c>
      <c r="BP94" s="18">
        <f t="shared" si="240"/>
        <v>-2.4883964365428168</v>
      </c>
      <c r="BQ94" s="18">
        <f t="shared" si="240"/>
        <v>-14.474713165674814</v>
      </c>
      <c r="BR94" s="18">
        <f t="shared" si="240"/>
        <v>-2.5347793900090787</v>
      </c>
      <c r="BS94" s="18">
        <f t="shared" si="240"/>
        <v>-12.756722837948665</v>
      </c>
      <c r="BT94" s="18">
        <f t="shared" si="241"/>
        <v>-9.7953527749366938</v>
      </c>
      <c r="BV94" s="18">
        <f t="shared" si="242"/>
        <v>-9.4744433667224843</v>
      </c>
      <c r="BW94" s="18">
        <f t="shared" si="243"/>
        <v>1.8246186142717891</v>
      </c>
      <c r="BX94" s="18">
        <f t="shared" si="244"/>
        <v>-4.0692171611342198</v>
      </c>
      <c r="BZ94" t="str">
        <f t="shared" si="261"/>
        <v>42 Secretarial and related occupations</v>
      </c>
      <c r="CA94" s="18">
        <f t="shared" si="245"/>
        <v>0.14290221409696269</v>
      </c>
      <c r="CB94" s="18">
        <f t="shared" si="245"/>
        <v>-17.85558152809773</v>
      </c>
      <c r="CC94" s="18">
        <f t="shared" si="245"/>
        <v>-8.5362638879357355</v>
      </c>
      <c r="CD94" s="18">
        <f t="shared" si="245"/>
        <v>-14.054601230636532</v>
      </c>
      <c r="CE94" s="18">
        <f t="shared" si="246"/>
        <v>-12.614260452996529</v>
      </c>
      <c r="CG94" s="18">
        <f t="shared" si="247"/>
        <v>-12.25317727576909</v>
      </c>
      <c r="CH94" s="18">
        <f t="shared" si="248"/>
        <v>1.2509171076670711</v>
      </c>
      <c r="CI94" s="18">
        <f t="shared" si="249"/>
        <v>-6.8354199989799858</v>
      </c>
      <c r="CK94" t="str">
        <f t="shared" si="262"/>
        <v>42 Secretarial and related occupations</v>
      </c>
      <c r="CL94" s="18">
        <f t="shared" si="250"/>
        <v>4.354071304756757</v>
      </c>
      <c r="CM94" s="18">
        <f t="shared" si="250"/>
        <v>-27.290740130673786</v>
      </c>
      <c r="CN94" s="18">
        <f t="shared" si="250"/>
        <v>2.1302972436116674</v>
      </c>
      <c r="CO94" s="18">
        <f t="shared" si="250"/>
        <v>1.3655993588970849</v>
      </c>
      <c r="CP94" s="18">
        <f t="shared" si="251"/>
        <v>-0.4842571164293874</v>
      </c>
      <c r="CR94" s="18">
        <f t="shared" si="252"/>
        <v>1.6198603435402914</v>
      </c>
      <c r="CS94" s="18">
        <f t="shared" si="253"/>
        <v>2.3622881257178818</v>
      </c>
      <c r="CT94" s="18">
        <f t="shared" si="254"/>
        <v>3.5680399428356102</v>
      </c>
    </row>
    <row r="95" spans="1:98" x14ac:dyDescent="0.2">
      <c r="A95" t="str">
        <f t="shared" si="209"/>
        <v>51 Skilled agricultural and related trades</v>
      </c>
      <c r="B95" s="18">
        <f t="shared" si="210"/>
        <v>13.966214101806361</v>
      </c>
      <c r="C95" s="18">
        <f t="shared" si="210"/>
        <v>-26.363990261932145</v>
      </c>
      <c r="D95" s="18">
        <f t="shared" si="210"/>
        <v>6.6590037941904656</v>
      </c>
      <c r="E95" s="18">
        <f t="shared" si="210"/>
        <v>5.0187421509771069</v>
      </c>
      <c r="F95" s="18">
        <f t="shared" si="211"/>
        <v>3.212934058244965</v>
      </c>
      <c r="H95" s="18">
        <f t="shared" si="212"/>
        <v>5.562673939742302</v>
      </c>
      <c r="I95" s="18">
        <f t="shared" si="213"/>
        <v>4.9622696886089557</v>
      </c>
      <c r="J95" s="18">
        <f t="shared" si="214"/>
        <v>8.3288957547488671</v>
      </c>
      <c r="L95" t="str">
        <f t="shared" si="255"/>
        <v>51 Skilled agricultural and related trades</v>
      </c>
      <c r="M95" s="18">
        <f t="shared" si="215"/>
        <v>7.0224737455393482</v>
      </c>
      <c r="N95" s="18">
        <f t="shared" si="215"/>
        <v>-25.744753478531013</v>
      </c>
      <c r="O95" s="18">
        <f t="shared" si="215"/>
        <v>6.5999171221881703</v>
      </c>
      <c r="P95" s="18">
        <f t="shared" si="215"/>
        <v>3.8991017884374424</v>
      </c>
      <c r="Q95" s="18">
        <f t="shared" si="216"/>
        <v>2.5597227488873164</v>
      </c>
      <c r="S95" s="18">
        <f t="shared" si="217"/>
        <v>4.7916835702547456</v>
      </c>
      <c r="T95" s="18">
        <f t="shared" si="218"/>
        <v>4.3800386634810451</v>
      </c>
      <c r="U95" s="18">
        <f t="shared" si="219"/>
        <v>7.4055887670509524</v>
      </c>
      <c r="W95" t="str">
        <f t="shared" si="256"/>
        <v>51 Skilled agricultural and related trades</v>
      </c>
      <c r="X95" s="18">
        <f t="shared" si="220"/>
        <v>3.8498480789954881</v>
      </c>
      <c r="Y95" s="18">
        <f t="shared" si="220"/>
        <v>5.3664000092152886</v>
      </c>
      <c r="Z95" s="18">
        <f t="shared" si="220"/>
        <v>2.2603232581919208</v>
      </c>
      <c r="AA95" s="18">
        <f t="shared" si="220"/>
        <v>3.4024391345806482</v>
      </c>
      <c r="AB95" s="18">
        <f t="shared" si="221"/>
        <v>3.1654106812549099</v>
      </c>
      <c r="AD95" s="18">
        <f t="shared" si="222"/>
        <v>3.0203235034134135</v>
      </c>
      <c r="AE95" s="18">
        <f t="shared" si="223"/>
        <v>4.2191916059305834</v>
      </c>
      <c r="AF95" s="18">
        <f t="shared" si="224"/>
        <v>6.0726399490486083</v>
      </c>
      <c r="AH95" t="str">
        <f t="shared" si="257"/>
        <v>51 Skilled agricultural and related trades</v>
      </c>
      <c r="AI95" s="18">
        <f t="shared" si="225"/>
        <v>5.774084379072475</v>
      </c>
      <c r="AJ95" s="18">
        <f t="shared" si="225"/>
        <v>-11.660793669894954</v>
      </c>
      <c r="AK95" s="18">
        <f t="shared" si="225"/>
        <v>3.6405935292798564</v>
      </c>
      <c r="AL95" s="18">
        <f t="shared" si="225"/>
        <v>3.1020566121393367</v>
      </c>
      <c r="AM95" s="18">
        <f t="shared" si="226"/>
        <v>2.2774201046682041</v>
      </c>
      <c r="AO95" s="18">
        <f t="shared" si="227"/>
        <v>3.2812572705196663</v>
      </c>
      <c r="AP95" s="18">
        <f t="shared" si="228"/>
        <v>4.4788194300936945</v>
      </c>
      <c r="AQ95" s="18">
        <f t="shared" si="229"/>
        <v>6.4462028854964437</v>
      </c>
      <c r="AS95" t="str">
        <f t="shared" si="258"/>
        <v>51 Skilled agricultural and related trades</v>
      </c>
      <c r="AT95" s="18">
        <f t="shared" si="230"/>
        <v>4.4937269060292495</v>
      </c>
      <c r="AU95" s="18">
        <f t="shared" si="230"/>
        <v>-7.7297295221510964</v>
      </c>
      <c r="AV95" s="18">
        <f t="shared" si="230"/>
        <v>3.3361688677233214</v>
      </c>
      <c r="AW95" s="18">
        <f t="shared" si="230"/>
        <v>3.6723896437135251</v>
      </c>
      <c r="AX95" s="18">
        <f t="shared" si="231"/>
        <v>2.8157544436310467</v>
      </c>
      <c r="AZ95" s="18">
        <f t="shared" si="232"/>
        <v>3.5601946773597071</v>
      </c>
      <c r="BA95" s="18">
        <f t="shared" si="233"/>
        <v>4.2084787454530259</v>
      </c>
      <c r="BB95" s="18">
        <f t="shared" si="234"/>
        <v>6.428009090779474</v>
      </c>
      <c r="BD95" t="str">
        <f t="shared" si="259"/>
        <v>51 Skilled agricultural and related trades</v>
      </c>
      <c r="BE95" s="18">
        <f t="shared" si="235"/>
        <v>3.9702010103421337</v>
      </c>
      <c r="BF95" s="18">
        <f t="shared" si="235"/>
        <v>-39.53639177180176</v>
      </c>
      <c r="BG95" s="18">
        <f t="shared" si="235"/>
        <v>1.5303791569933667</v>
      </c>
      <c r="BH95" s="18">
        <f t="shared" si="235"/>
        <v>1.2111505493898056</v>
      </c>
      <c r="BI95" s="18">
        <f t="shared" si="236"/>
        <v>-1.899243269016393</v>
      </c>
      <c r="BK95" s="18">
        <f t="shared" si="237"/>
        <v>1.3174484059619074</v>
      </c>
      <c r="BL95" s="18">
        <f t="shared" si="238"/>
        <v>3.092676116328974</v>
      </c>
      <c r="BM95" s="18">
        <f t="shared" si="239"/>
        <v>3.981144913528234</v>
      </c>
      <c r="BO95" t="str">
        <f t="shared" si="260"/>
        <v>51 Skilled agricultural and related trades</v>
      </c>
      <c r="BP95" s="18">
        <f t="shared" si="240"/>
        <v>3.2329197103212692</v>
      </c>
      <c r="BQ95" s="18">
        <f t="shared" si="240"/>
        <v>-22.512321636047261</v>
      </c>
      <c r="BR95" s="18">
        <f t="shared" si="240"/>
        <v>-0.16606351063200853</v>
      </c>
      <c r="BS95" s="18">
        <f t="shared" si="240"/>
        <v>0.5109791696124244</v>
      </c>
      <c r="BT95" s="18">
        <f t="shared" si="241"/>
        <v>-1.3186876040542139</v>
      </c>
      <c r="BV95" s="18">
        <f t="shared" si="242"/>
        <v>0.28478964196876344</v>
      </c>
      <c r="BW95" s="18">
        <f t="shared" si="243"/>
        <v>2.9642598653732311</v>
      </c>
      <c r="BX95" s="18">
        <f t="shared" si="244"/>
        <v>3.1547872321121329</v>
      </c>
      <c r="BZ95" t="str">
        <f t="shared" si="261"/>
        <v>51 Skilled agricultural and related trades</v>
      </c>
      <c r="CA95" s="18">
        <f t="shared" si="245"/>
        <v>1.0015638932184823</v>
      </c>
      <c r="CB95" s="18">
        <f t="shared" si="245"/>
        <v>-20.313182592360302</v>
      </c>
      <c r="CC95" s="18">
        <f t="shared" si="245"/>
        <v>0.31048202377637057</v>
      </c>
      <c r="CD95" s="18">
        <f t="shared" si="245"/>
        <v>3.1366923750907771</v>
      </c>
      <c r="CE95" s="18">
        <f t="shared" si="246"/>
        <v>0.60987950739801455</v>
      </c>
      <c r="CG95" s="18">
        <f t="shared" si="247"/>
        <v>2.1858837682656951</v>
      </c>
      <c r="CH95" s="18">
        <f t="shared" si="248"/>
        <v>2.8672009744909355</v>
      </c>
      <c r="CI95" s="18">
        <f t="shared" si="249"/>
        <v>4.4129425090581043</v>
      </c>
      <c r="CK95" t="str">
        <f t="shared" si="262"/>
        <v>51 Skilled agricultural and related trades</v>
      </c>
      <c r="CL95" s="18">
        <f t="shared" si="250"/>
        <v>4.1248514298465766</v>
      </c>
      <c r="CM95" s="18">
        <f t="shared" si="250"/>
        <v>-44.314563418961875</v>
      </c>
      <c r="CN95" s="18">
        <f t="shared" si="250"/>
        <v>2.7068768992481118</v>
      </c>
      <c r="CO95" s="18">
        <f t="shared" si="250"/>
        <v>-5.2524890403193636</v>
      </c>
      <c r="CP95" s="18">
        <f t="shared" si="251"/>
        <v>-6.00849924850404</v>
      </c>
      <c r="CR95" s="18">
        <f t="shared" si="252"/>
        <v>-2.6703755455515288</v>
      </c>
      <c r="CS95" s="18">
        <f t="shared" si="253"/>
        <v>1.8255798643280086</v>
      </c>
      <c r="CT95" s="18">
        <f t="shared" si="254"/>
        <v>-0.1477447913632246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0.76837327465935079</v>
      </c>
      <c r="C96" s="18">
        <f t="shared" si="210"/>
        <v>-7.1985172097167371</v>
      </c>
      <c r="D96" s="18">
        <f t="shared" si="210"/>
        <v>5.4391625585200609</v>
      </c>
      <c r="E96" s="18">
        <f t="shared" si="210"/>
        <v>2.4441589936239128</v>
      </c>
      <c r="F96" s="18">
        <f t="shared" si="211"/>
        <v>2.73414050320131</v>
      </c>
      <c r="H96" s="18">
        <f t="shared" si="212"/>
        <v>3.4329195888797681</v>
      </c>
      <c r="I96" s="18">
        <f t="shared" si="213"/>
        <v>3.299941927584138</v>
      </c>
      <c r="J96" s="18">
        <f t="shared" si="214"/>
        <v>5.6684937045763384</v>
      </c>
      <c r="L96" t="str">
        <f t="shared" si="255"/>
        <v>52 Skilled metal, electrical and electronic trades</v>
      </c>
      <c r="M96" s="18">
        <f t="shared" si="215"/>
        <v>4.3603635585360845</v>
      </c>
      <c r="N96" s="18">
        <f t="shared" si="215"/>
        <v>-8.9172972693148616</v>
      </c>
      <c r="O96" s="18">
        <f t="shared" si="215"/>
        <v>9.8266802959759314</v>
      </c>
      <c r="P96" s="18">
        <f t="shared" si="215"/>
        <v>3.526622565415316</v>
      </c>
      <c r="Q96" s="18">
        <f t="shared" si="216"/>
        <v>4.6148840781295553</v>
      </c>
      <c r="S96" s="18">
        <f t="shared" si="217"/>
        <v>5.5854275245885709</v>
      </c>
      <c r="T96" s="18">
        <f t="shared" si="218"/>
        <v>4.3129773676104932</v>
      </c>
      <c r="U96" s="18">
        <f t="shared" si="219"/>
        <v>7.9351596072813058</v>
      </c>
      <c r="W96" t="str">
        <f t="shared" si="256"/>
        <v>52 Skilled metal, electrical and electronic trades</v>
      </c>
      <c r="X96" s="18">
        <f t="shared" si="220"/>
        <v>1.4698202649393366</v>
      </c>
      <c r="Y96" s="18">
        <f t="shared" si="220"/>
        <v>-6.7836910961871055</v>
      </c>
      <c r="Z96" s="18">
        <f t="shared" si="220"/>
        <v>4.5156930874779899</v>
      </c>
      <c r="AA96" s="18">
        <f t="shared" si="220"/>
        <v>2.3527787812646084</v>
      </c>
      <c r="AB96" s="18">
        <f t="shared" si="221"/>
        <v>2.4235295786047661</v>
      </c>
      <c r="AD96" s="18">
        <f t="shared" si="222"/>
        <v>3.0687304991759756</v>
      </c>
      <c r="AE96" s="18">
        <f t="shared" si="223"/>
        <v>3.4301341501988158</v>
      </c>
      <c r="AF96" s="18">
        <f t="shared" si="224"/>
        <v>5.4988127074266036</v>
      </c>
      <c r="AH96" t="str">
        <f t="shared" si="257"/>
        <v>52 Skilled metal, electrical and electronic trades</v>
      </c>
      <c r="AI96" s="18">
        <f t="shared" si="225"/>
        <v>1.1435732586283276</v>
      </c>
      <c r="AJ96" s="18">
        <f t="shared" si="225"/>
        <v>-2.3175216990722447</v>
      </c>
      <c r="AK96" s="18">
        <f t="shared" si="225"/>
        <v>1.5570406445645002</v>
      </c>
      <c r="AL96" s="18">
        <f t="shared" si="225"/>
        <v>2.9592581385938121</v>
      </c>
      <c r="AM96" s="18">
        <f t="shared" si="226"/>
        <v>2.1824488053324265</v>
      </c>
      <c r="AO96" s="18">
        <f t="shared" si="227"/>
        <v>2.4897142154698404</v>
      </c>
      <c r="AP96" s="18">
        <f t="shared" si="228"/>
        <v>2.9131578607608954</v>
      </c>
      <c r="AQ96" s="18">
        <f t="shared" si="229"/>
        <v>4.6751035301068722</v>
      </c>
      <c r="AS96" t="str">
        <f t="shared" si="258"/>
        <v>52 Skilled metal, electrical and electronic trades</v>
      </c>
      <c r="AT96" s="18">
        <f t="shared" si="230"/>
        <v>0.16661298504170308</v>
      </c>
      <c r="AU96" s="18">
        <f t="shared" si="230"/>
        <v>-0.84386053157978758</v>
      </c>
      <c r="AV96" s="18">
        <f t="shared" si="230"/>
        <v>1.9815074332941274</v>
      </c>
      <c r="AW96" s="18">
        <f t="shared" si="230"/>
        <v>2.1225972183017028</v>
      </c>
      <c r="AX96" s="18">
        <f t="shared" si="231"/>
        <v>1.8905903949363312</v>
      </c>
      <c r="AZ96" s="18">
        <f t="shared" si="232"/>
        <v>2.0755456149062379</v>
      </c>
      <c r="BA96" s="18">
        <f t="shared" si="233"/>
        <v>2.8669504835236559</v>
      </c>
      <c r="BB96" s="18">
        <f t="shared" si="234"/>
        <v>4.3313177404495695</v>
      </c>
      <c r="BD96" t="str">
        <f t="shared" si="259"/>
        <v>52 Skilled metal, electrical and electronic trades</v>
      </c>
      <c r="BE96" s="18">
        <f t="shared" si="235"/>
        <v>1.1627385274208368</v>
      </c>
      <c r="BF96" s="18">
        <f t="shared" si="235"/>
        <v>-16.811058798002399</v>
      </c>
      <c r="BG96" s="18">
        <f t="shared" si="235"/>
        <v>1.7808163866814164</v>
      </c>
      <c r="BH96" s="18">
        <f t="shared" si="235"/>
        <v>7.2971362623808211E-2</v>
      </c>
      <c r="BI96" s="18">
        <f t="shared" si="236"/>
        <v>-0.55162299785737057</v>
      </c>
      <c r="BK96" s="18">
        <f t="shared" si="237"/>
        <v>0.63904494331359363</v>
      </c>
      <c r="BL96" s="18">
        <f t="shared" si="238"/>
        <v>2.1377833771618393</v>
      </c>
      <c r="BM96" s="18">
        <f t="shared" si="239"/>
        <v>2.6187124653872962</v>
      </c>
      <c r="BO96" t="str">
        <f t="shared" si="260"/>
        <v>52 Skilled metal, electrical and electronic trades</v>
      </c>
      <c r="BP96" s="18">
        <f t="shared" si="240"/>
        <v>-1.6994941095247462</v>
      </c>
      <c r="BQ96" s="18">
        <f t="shared" si="240"/>
        <v>1.0569306029195369</v>
      </c>
      <c r="BR96" s="18">
        <f t="shared" si="240"/>
        <v>-2.24999387235153</v>
      </c>
      <c r="BS96" s="18">
        <f t="shared" si="240"/>
        <v>-1.0365194309246872</v>
      </c>
      <c r="BT96" s="18">
        <f t="shared" si="241"/>
        <v>-1.2882775592718221</v>
      </c>
      <c r="BV96" s="18">
        <f t="shared" si="242"/>
        <v>-1.4426755366401478</v>
      </c>
      <c r="BW96" s="18">
        <f t="shared" si="243"/>
        <v>1.9159841533356481</v>
      </c>
      <c r="BX96" s="18">
        <f t="shared" si="244"/>
        <v>0.83877502286655581</v>
      </c>
      <c r="BZ96" t="str">
        <f t="shared" si="261"/>
        <v>52 Skilled metal, electrical and electronic trades</v>
      </c>
      <c r="CA96" s="18">
        <f t="shared" si="245"/>
        <v>-2.2370898512936388</v>
      </c>
      <c r="CB96" s="18">
        <f t="shared" si="245"/>
        <v>-16.639737170823821</v>
      </c>
      <c r="CC96" s="18">
        <f t="shared" si="245"/>
        <v>-0.61335079294811967</v>
      </c>
      <c r="CD96" s="18">
        <f t="shared" si="245"/>
        <v>-4.8901776001781467</v>
      </c>
      <c r="CE96" s="18">
        <f t="shared" si="246"/>
        <v>-4.3652307944771707</v>
      </c>
      <c r="CG96" s="18">
        <f t="shared" si="247"/>
        <v>-3.4854189016000015</v>
      </c>
      <c r="CH96" s="18">
        <f t="shared" si="248"/>
        <v>1.8845989981189248</v>
      </c>
      <c r="CI96" s="18">
        <f t="shared" si="249"/>
        <v>-0.62273429284515069</v>
      </c>
      <c r="CK96" t="str">
        <f t="shared" si="262"/>
        <v>52 Skilled metal, electrical and electronic trades</v>
      </c>
      <c r="CL96" s="18">
        <f t="shared" si="250"/>
        <v>2.8790575135740015</v>
      </c>
      <c r="CM96" s="18">
        <f t="shared" si="250"/>
        <v>-34.02017412075238</v>
      </c>
      <c r="CN96" s="18">
        <f t="shared" si="250"/>
        <v>-7.9908826829844237E-3</v>
      </c>
      <c r="CO96" s="18">
        <f t="shared" si="250"/>
        <v>-2.0005672300407507</v>
      </c>
      <c r="CP96" s="18">
        <f t="shared" si="251"/>
        <v>-3.7906947263119828</v>
      </c>
      <c r="CR96" s="18">
        <f t="shared" si="252"/>
        <v>-1.3408265129278396</v>
      </c>
      <c r="CS96" s="18">
        <f t="shared" si="253"/>
        <v>1.8525542678742735</v>
      </c>
      <c r="CT96" s="18">
        <f t="shared" si="254"/>
        <v>0.83995725029228918</v>
      </c>
    </row>
    <row r="97" spans="1:98" x14ac:dyDescent="0.2">
      <c r="A97" t="str">
        <f t="shared" si="209"/>
        <v>53 Skilled construction and building trades</v>
      </c>
      <c r="B97" s="18">
        <f t="shared" si="210"/>
        <v>-10.372802842470886</v>
      </c>
      <c r="C97" s="18">
        <f t="shared" si="210"/>
        <v>-27.991570124982189</v>
      </c>
      <c r="D97" s="18">
        <f t="shared" si="210"/>
        <v>14.525886279924038</v>
      </c>
      <c r="E97" s="18">
        <f t="shared" si="210"/>
        <v>0.55333845796159409</v>
      </c>
      <c r="F97" s="18">
        <f t="shared" si="211"/>
        <v>2.5632234589640257</v>
      </c>
      <c r="H97" s="18">
        <f t="shared" si="212"/>
        <v>5.0103767278325995</v>
      </c>
      <c r="I97" s="18">
        <f t="shared" si="213"/>
        <v>4.354249104606156</v>
      </c>
      <c r="J97" s="18">
        <f t="shared" si="214"/>
        <v>7.5442490966759923</v>
      </c>
      <c r="L97" t="str">
        <f t="shared" si="255"/>
        <v>53 Skilled construction and building trades</v>
      </c>
      <c r="M97" s="18">
        <f t="shared" si="215"/>
        <v>0.45446706983125473</v>
      </c>
      <c r="N97" s="18">
        <f t="shared" si="215"/>
        <v>-0.38915533559857884</v>
      </c>
      <c r="O97" s="18">
        <f t="shared" si="215"/>
        <v>7.585414415749403</v>
      </c>
      <c r="P97" s="18">
        <f t="shared" si="215"/>
        <v>1.5612702183444904</v>
      </c>
      <c r="Q97" s="18">
        <f t="shared" si="216"/>
        <v>3.2814146774696296</v>
      </c>
      <c r="S97" s="18">
        <f t="shared" si="217"/>
        <v>3.5308743183772862</v>
      </c>
      <c r="T97" s="18">
        <f t="shared" si="218"/>
        <v>3.7532304063636168</v>
      </c>
      <c r="U97" s="18">
        <f t="shared" si="219"/>
        <v>6.0710274370324724</v>
      </c>
      <c r="W97" t="str">
        <f t="shared" si="256"/>
        <v>53 Skilled construction and building trades</v>
      </c>
      <c r="X97" s="18">
        <f t="shared" si="220"/>
        <v>-3.3684356802551441</v>
      </c>
      <c r="Y97" s="18">
        <f t="shared" si="220"/>
        <v>5.1311020326338941</v>
      </c>
      <c r="Z97" s="18">
        <f t="shared" si="220"/>
        <v>5.840921686610101</v>
      </c>
      <c r="AA97" s="18">
        <f t="shared" si="220"/>
        <v>1.5327818436205121</v>
      </c>
      <c r="AB97" s="18">
        <f t="shared" si="221"/>
        <v>3.0840287773360675</v>
      </c>
      <c r="AD97" s="18">
        <f t="shared" si="222"/>
        <v>2.9489831328787242</v>
      </c>
      <c r="AE97" s="18">
        <f t="shared" si="223"/>
        <v>3.6283742809239294</v>
      </c>
      <c r="AF97" s="18">
        <f t="shared" si="224"/>
        <v>5.5650794929202885</v>
      </c>
      <c r="AH97" t="str">
        <f t="shared" si="257"/>
        <v>53 Skilled construction and building trades</v>
      </c>
      <c r="AI97" s="18">
        <f t="shared" si="225"/>
        <v>0.63983522739061716</v>
      </c>
      <c r="AJ97" s="18">
        <f t="shared" si="225"/>
        <v>13.40769278688918</v>
      </c>
      <c r="AK97" s="18">
        <f t="shared" si="225"/>
        <v>5.0749025933243486</v>
      </c>
      <c r="AL97" s="18">
        <f t="shared" si="225"/>
        <v>1.6632115055437824</v>
      </c>
      <c r="AM97" s="18">
        <f t="shared" si="226"/>
        <v>3.4215360969429565</v>
      </c>
      <c r="AO97" s="18">
        <f t="shared" si="227"/>
        <v>2.7879525168003516</v>
      </c>
      <c r="AP97" s="18">
        <f t="shared" si="228"/>
        <v>3.7528821203702822</v>
      </c>
      <c r="AQ97" s="18">
        <f t="shared" si="229"/>
        <v>5.549857749286935</v>
      </c>
      <c r="AS97" t="str">
        <f t="shared" si="258"/>
        <v>53 Skilled construction and building trades</v>
      </c>
      <c r="AT97" s="18">
        <f t="shared" si="230"/>
        <v>-3.0031538870968211</v>
      </c>
      <c r="AU97" s="18">
        <f t="shared" si="230"/>
        <v>18.060682434338204</v>
      </c>
      <c r="AV97" s="18">
        <f t="shared" si="230"/>
        <v>6.1836438628166235</v>
      </c>
      <c r="AW97" s="18">
        <f t="shared" si="230"/>
        <v>1.1344246411878256</v>
      </c>
      <c r="AX97" s="18">
        <f t="shared" si="231"/>
        <v>3.6839343419994286</v>
      </c>
      <c r="AZ97" s="18">
        <f t="shared" si="232"/>
        <v>2.7902400568419639</v>
      </c>
      <c r="BA97" s="18">
        <f t="shared" si="233"/>
        <v>3.7852410575315965</v>
      </c>
      <c r="BB97" s="18">
        <f t="shared" si="234"/>
        <v>5.5768875188186851</v>
      </c>
      <c r="BD97" t="str">
        <f t="shared" si="259"/>
        <v>53 Skilled construction and building trades</v>
      </c>
      <c r="BE97" s="18">
        <f t="shared" si="235"/>
        <v>-2.0806898694105014</v>
      </c>
      <c r="BF97" s="18">
        <f t="shared" si="235"/>
        <v>-6.2897354015753137</v>
      </c>
      <c r="BG97" s="18">
        <f t="shared" si="235"/>
        <v>2.3471529056216189</v>
      </c>
      <c r="BH97" s="18">
        <f t="shared" si="235"/>
        <v>-1.230422444958057</v>
      </c>
      <c r="BI97" s="18">
        <f t="shared" si="236"/>
        <v>-0.45375735984504173</v>
      </c>
      <c r="BK97" s="18">
        <f t="shared" si="237"/>
        <v>-5.2012727873540499E-2</v>
      </c>
      <c r="BL97" s="18">
        <f t="shared" si="238"/>
        <v>2.2468627229193405</v>
      </c>
      <c r="BM97" s="18">
        <f t="shared" si="239"/>
        <v>2.2087946642201928</v>
      </c>
      <c r="BO97" t="str">
        <f t="shared" si="260"/>
        <v>53 Skilled construction and building trades</v>
      </c>
      <c r="BP97" s="18">
        <f t="shared" si="240"/>
        <v>-1.9091139730947559</v>
      </c>
      <c r="BQ97" s="18">
        <f t="shared" si="240"/>
        <v>13.945618162696572</v>
      </c>
      <c r="BR97" s="18">
        <f t="shared" si="240"/>
        <v>0.63432128081795103</v>
      </c>
      <c r="BS97" s="18">
        <f t="shared" si="240"/>
        <v>-9.4891856211998249E-2</v>
      </c>
      <c r="BT97" s="18">
        <f t="shared" si="241"/>
        <v>0.95877533665356118</v>
      </c>
      <c r="BV97" s="18">
        <f t="shared" si="242"/>
        <v>0.14759017946956998</v>
      </c>
      <c r="BW97" s="18">
        <f t="shared" si="243"/>
        <v>2.5667986334391824</v>
      </c>
      <c r="BX97" s="18">
        <f t="shared" si="244"/>
        <v>2.6706408949344063</v>
      </c>
      <c r="BZ97" t="str">
        <f t="shared" si="261"/>
        <v>53 Skilled construction and building trades</v>
      </c>
      <c r="CA97" s="18">
        <f t="shared" si="245"/>
        <v>-4.0790283919717618</v>
      </c>
      <c r="CB97" s="18">
        <f t="shared" si="245"/>
        <v>-0.41128087644500821</v>
      </c>
      <c r="CC97" s="18">
        <f t="shared" si="245"/>
        <v>1.0526567312943769</v>
      </c>
      <c r="CD97" s="18">
        <f t="shared" si="245"/>
        <v>-0.97881708135411083</v>
      </c>
      <c r="CE97" s="18">
        <f t="shared" si="246"/>
        <v>-0.31280626626545294</v>
      </c>
      <c r="CG97" s="18">
        <f t="shared" si="247"/>
        <v>-0.30623783116817682</v>
      </c>
      <c r="CH97" s="18">
        <f t="shared" si="248"/>
        <v>2.3532558243783086</v>
      </c>
      <c r="CI97" s="18">
        <f t="shared" si="249"/>
        <v>2.1335387245563719</v>
      </c>
      <c r="CK97" t="str">
        <f t="shared" si="262"/>
        <v>53 Skilled construction and building trades</v>
      </c>
      <c r="CL97" s="18">
        <f t="shared" si="250"/>
        <v>-2.6409425424999022</v>
      </c>
      <c r="CM97" s="18">
        <f t="shared" si="250"/>
        <v>-24.625337082040399</v>
      </c>
      <c r="CN97" s="18">
        <f t="shared" si="250"/>
        <v>-5.0560388755312875</v>
      </c>
      <c r="CO97" s="18">
        <f t="shared" si="250"/>
        <v>-14.082198671727008</v>
      </c>
      <c r="CP97" s="18">
        <f t="shared" si="251"/>
        <v>-12.080116485774928</v>
      </c>
      <c r="CR97" s="18">
        <f t="shared" si="252"/>
        <v>-11.173090529581053</v>
      </c>
      <c r="CS97" s="18">
        <f t="shared" si="253"/>
        <v>0.92361915379919335</v>
      </c>
      <c r="CT97" s="18">
        <f t="shared" si="254"/>
        <v>-7.3734881964319872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1.066325950476732</v>
      </c>
      <c r="C98" s="18">
        <f t="shared" si="210"/>
        <v>-0.57476389042524501</v>
      </c>
      <c r="D98" s="18">
        <f t="shared" si="210"/>
        <v>7.3848280336444194</v>
      </c>
      <c r="E98" s="18">
        <f t="shared" si="210"/>
        <v>3.7253576518028186</v>
      </c>
      <c r="F98" s="18">
        <f t="shared" si="211"/>
        <v>4.5782311694755329</v>
      </c>
      <c r="H98" s="18">
        <f t="shared" si="212"/>
        <v>4.9311105565134739</v>
      </c>
      <c r="I98" s="18">
        <f t="shared" si="213"/>
        <v>4.1710251463722869</v>
      </c>
      <c r="J98" s="18">
        <f t="shared" si="214"/>
        <v>7.3670145049998137</v>
      </c>
      <c r="L98" t="str">
        <f t="shared" si="255"/>
        <v>54 Textiles, printing and other skilled trades</v>
      </c>
      <c r="M98" s="18">
        <f t="shared" si="215"/>
        <v>4.5955546421869498</v>
      </c>
      <c r="N98" s="18">
        <f t="shared" si="215"/>
        <v>-0.14373626765832315</v>
      </c>
      <c r="O98" s="18">
        <f t="shared" si="215"/>
        <v>6.5208154517063965</v>
      </c>
      <c r="P98" s="18">
        <f t="shared" si="215"/>
        <v>4.0688729542284641</v>
      </c>
      <c r="Q98" s="18">
        <f t="shared" si="216"/>
        <v>4.5586012631100514</v>
      </c>
      <c r="S98" s="18">
        <f t="shared" si="217"/>
        <v>4.8798509914800059</v>
      </c>
      <c r="T98" s="18">
        <f t="shared" si="218"/>
        <v>4.3924550291936759</v>
      </c>
      <c r="U98" s="18">
        <f t="shared" si="219"/>
        <v>7.4764060834777268</v>
      </c>
      <c r="W98" t="str">
        <f t="shared" si="256"/>
        <v>54 Textiles, printing and other skilled trades</v>
      </c>
      <c r="X98" s="18">
        <f t="shared" si="220"/>
        <v>-0.14294267239828296</v>
      </c>
      <c r="Y98" s="18">
        <f t="shared" si="220"/>
        <v>8.8141290591820187</v>
      </c>
      <c r="Z98" s="18">
        <f t="shared" si="220"/>
        <v>3.5051892941228235</v>
      </c>
      <c r="AA98" s="18">
        <f t="shared" si="220"/>
        <v>3.0808988663109549</v>
      </c>
      <c r="AB98" s="18">
        <f t="shared" si="221"/>
        <v>3.5630584089831885</v>
      </c>
      <c r="AD98" s="18">
        <f t="shared" si="222"/>
        <v>3.2221354049537743</v>
      </c>
      <c r="AE98" s="18">
        <f t="shared" si="223"/>
        <v>3.7791704724808861</v>
      </c>
      <c r="AF98" s="18">
        <f t="shared" si="224"/>
        <v>5.8721470821684774</v>
      </c>
      <c r="AH98" t="str">
        <f t="shared" si="257"/>
        <v>54 Textiles, printing and other skilled trades</v>
      </c>
      <c r="AI98" s="18">
        <f t="shared" si="225"/>
        <v>-0.27381629016273168</v>
      </c>
      <c r="AJ98" s="18">
        <f t="shared" si="225"/>
        <v>22.20134643604661</v>
      </c>
      <c r="AK98" s="18">
        <f t="shared" si="225"/>
        <v>0.42574075874368678</v>
      </c>
      <c r="AL98" s="18">
        <f t="shared" si="225"/>
        <v>2.697653989494464</v>
      </c>
      <c r="AM98" s="18">
        <f t="shared" si="226"/>
        <v>3.0965547408766669</v>
      </c>
      <c r="AO98" s="18">
        <f t="shared" si="227"/>
        <v>1.9346954657837534</v>
      </c>
      <c r="AP98" s="18">
        <f t="shared" si="228"/>
        <v>3.3590851545651113</v>
      </c>
      <c r="AQ98" s="18">
        <f t="shared" si="229"/>
        <v>4.6397140576310614</v>
      </c>
      <c r="AS98" t="str">
        <f t="shared" si="258"/>
        <v>54 Textiles, printing and other skilled trades</v>
      </c>
      <c r="AT98" s="18">
        <f t="shared" si="230"/>
        <v>-6.7453514292681316E-2</v>
      </c>
      <c r="AU98" s="18">
        <f t="shared" si="230"/>
        <v>10.415486976361699</v>
      </c>
      <c r="AV98" s="18">
        <f t="shared" si="230"/>
        <v>1.9799854281100648</v>
      </c>
      <c r="AW98" s="18">
        <f t="shared" si="230"/>
        <v>2.3525650878043702</v>
      </c>
      <c r="AX98" s="18">
        <f t="shared" si="231"/>
        <v>2.7216535893976213</v>
      </c>
      <c r="AZ98" s="18">
        <f t="shared" si="232"/>
        <v>2.2282208680384441</v>
      </c>
      <c r="BA98" s="18">
        <f t="shared" si="233"/>
        <v>3.383720436247839</v>
      </c>
      <c r="BB98" s="18">
        <f t="shared" si="234"/>
        <v>4.8646428036457801</v>
      </c>
      <c r="BD98" t="str">
        <f t="shared" si="259"/>
        <v>54 Textiles, printing and other skilled trades</v>
      </c>
      <c r="BE98" s="18">
        <f t="shared" si="235"/>
        <v>-1.5491798666781409</v>
      </c>
      <c r="BF98" s="18">
        <f t="shared" si="235"/>
        <v>-5.9388107154842658</v>
      </c>
      <c r="BG98" s="18">
        <f t="shared" si="235"/>
        <v>2.9417812904614982</v>
      </c>
      <c r="BH98" s="18">
        <f t="shared" si="235"/>
        <v>1.0352533202618197</v>
      </c>
      <c r="BI98" s="18">
        <f t="shared" si="236"/>
        <v>1.173934167919799</v>
      </c>
      <c r="BK98" s="18">
        <f t="shared" si="237"/>
        <v>1.666806690533873</v>
      </c>
      <c r="BL98" s="18">
        <f t="shared" si="238"/>
        <v>2.7671796468618615</v>
      </c>
      <c r="BM98" s="18">
        <f t="shared" si="239"/>
        <v>3.9475974639568312</v>
      </c>
      <c r="BO98" t="str">
        <f t="shared" si="260"/>
        <v>54 Textiles, printing and other skilled trades</v>
      </c>
      <c r="BP98" s="18">
        <f t="shared" si="240"/>
        <v>-4.475621715317124</v>
      </c>
      <c r="BQ98" s="18">
        <f t="shared" si="240"/>
        <v>3.378516159853806</v>
      </c>
      <c r="BR98" s="18">
        <f t="shared" si="240"/>
        <v>-1.8404420524002707</v>
      </c>
      <c r="BS98" s="18">
        <f t="shared" si="240"/>
        <v>-1.1902168055989093</v>
      </c>
      <c r="BT98" s="18">
        <f t="shared" si="241"/>
        <v>-1.1149140229791854</v>
      </c>
      <c r="BV98" s="18">
        <f t="shared" si="242"/>
        <v>-1.4074357287891859</v>
      </c>
      <c r="BW98" s="18">
        <f t="shared" si="243"/>
        <v>2.0652458744683022</v>
      </c>
      <c r="BX98" s="18">
        <f t="shared" si="244"/>
        <v>1.0366666739613617</v>
      </c>
      <c r="BZ98" t="str">
        <f t="shared" si="261"/>
        <v>54 Textiles, printing and other skilled trades</v>
      </c>
      <c r="CA98" s="18">
        <f t="shared" si="245"/>
        <v>-3.4965322497802709</v>
      </c>
      <c r="CB98" s="18">
        <f t="shared" si="245"/>
        <v>-6.2580480434089143</v>
      </c>
      <c r="CC98" s="18">
        <f t="shared" si="245"/>
        <v>-0.92513421871759371</v>
      </c>
      <c r="CD98" s="18">
        <f t="shared" si="245"/>
        <v>-1.8271853007089334</v>
      </c>
      <c r="CE98" s="18">
        <f t="shared" si="246"/>
        <v>-1.8299544020731862</v>
      </c>
      <c r="CG98" s="18">
        <f t="shared" si="247"/>
        <v>-1.5274178682640915</v>
      </c>
      <c r="CH98" s="18">
        <f t="shared" si="248"/>
        <v>1.9831665387632036</v>
      </c>
      <c r="CI98" s="18">
        <f t="shared" si="249"/>
        <v>0.85593047334788785</v>
      </c>
      <c r="CK98" t="str">
        <f t="shared" si="262"/>
        <v>54 Textiles, printing and other skilled trades</v>
      </c>
      <c r="CL98" s="18">
        <f t="shared" si="250"/>
        <v>-3.2470413578380097</v>
      </c>
      <c r="CM98" s="18">
        <f t="shared" si="250"/>
        <v>-21.457029399956951</v>
      </c>
      <c r="CN98" s="18">
        <f t="shared" si="250"/>
        <v>-6.7219199710646826</v>
      </c>
      <c r="CO98" s="18">
        <f t="shared" si="250"/>
        <v>-2.8684849082500574</v>
      </c>
      <c r="CP98" s="18">
        <f t="shared" si="251"/>
        <v>-5.3543988442913859</v>
      </c>
      <c r="CR98" s="18">
        <f t="shared" si="252"/>
        <v>-4.1703339279082652</v>
      </c>
      <c r="CS98" s="18">
        <f t="shared" si="253"/>
        <v>1.14739087868998</v>
      </c>
      <c r="CT98" s="18">
        <f t="shared" si="254"/>
        <v>-2.2164015163021689</v>
      </c>
    </row>
    <row r="99" spans="1:98" x14ac:dyDescent="0.2">
      <c r="A99" t="str">
        <f t="shared" si="209"/>
        <v>61 Caring personal service occupations</v>
      </c>
      <c r="B99" s="18">
        <f t="shared" si="210"/>
        <v>6.4994092503064316</v>
      </c>
      <c r="C99" s="18">
        <f t="shared" si="210"/>
        <v>-7.1125326357370238</v>
      </c>
      <c r="D99" s="18">
        <f t="shared" si="210"/>
        <v>8.5999929506752402</v>
      </c>
      <c r="E99" s="18">
        <f t="shared" si="210"/>
        <v>3.8967546955136267</v>
      </c>
      <c r="F99" s="18">
        <f t="shared" si="211"/>
        <v>4.6093179628097225</v>
      </c>
      <c r="H99" s="18">
        <f t="shared" si="212"/>
        <v>5.4414218958343863</v>
      </c>
      <c r="I99" s="18">
        <f t="shared" si="213"/>
        <v>4.59302915718105</v>
      </c>
      <c r="J99" s="18">
        <f t="shared" si="214"/>
        <v>8.0069713460206415</v>
      </c>
      <c r="L99" t="str">
        <f t="shared" si="255"/>
        <v>61 Caring personal service occupations</v>
      </c>
      <c r="M99" s="18">
        <f t="shared" si="215"/>
        <v>11.891805570808689</v>
      </c>
      <c r="N99" s="18">
        <f t="shared" si="215"/>
        <v>-8.68176924506181</v>
      </c>
      <c r="O99" s="18">
        <f t="shared" si="215"/>
        <v>7.8415353321665604</v>
      </c>
      <c r="P99" s="18">
        <f t="shared" si="215"/>
        <v>3.9838295920268774</v>
      </c>
      <c r="Q99" s="18">
        <f t="shared" si="216"/>
        <v>4.3239728489942175</v>
      </c>
      <c r="S99" s="18">
        <f t="shared" si="217"/>
        <v>5.2541494306539205</v>
      </c>
      <c r="T99" s="18">
        <f t="shared" si="218"/>
        <v>4.6246985208725278</v>
      </c>
      <c r="U99" s="18">
        <f t="shared" si="219"/>
        <v>7.8942913751462562</v>
      </c>
      <c r="W99" t="str">
        <f t="shared" si="256"/>
        <v>61 Caring personal service occupations</v>
      </c>
      <c r="X99" s="18">
        <f t="shared" si="220"/>
        <v>6.4480917018649775</v>
      </c>
      <c r="Y99" s="18">
        <f t="shared" si="220"/>
        <v>12.068962925565296</v>
      </c>
      <c r="Z99" s="18">
        <f t="shared" si="220"/>
        <v>2.4444216537275132</v>
      </c>
      <c r="AA99" s="18">
        <f t="shared" si="220"/>
        <v>2.7155170123308592</v>
      </c>
      <c r="AB99" s="18">
        <f t="shared" si="221"/>
        <v>3.1912725784750018</v>
      </c>
      <c r="AD99" s="18">
        <f t="shared" si="222"/>
        <v>2.6250722763030865</v>
      </c>
      <c r="AE99" s="18">
        <f t="shared" si="223"/>
        <v>3.9819910217451682</v>
      </c>
      <c r="AF99" s="18">
        <f t="shared" si="224"/>
        <v>5.6213479824614776</v>
      </c>
      <c r="AH99" t="str">
        <f t="shared" si="257"/>
        <v>61 Caring personal service occupations</v>
      </c>
      <c r="AI99" s="18">
        <f t="shared" si="225"/>
        <v>4.2365102890014938</v>
      </c>
      <c r="AJ99" s="18">
        <f t="shared" si="225"/>
        <v>13.632543809961572</v>
      </c>
      <c r="AK99" s="18">
        <f t="shared" si="225"/>
        <v>-3.4390119467531122E-2</v>
      </c>
      <c r="AL99" s="18">
        <f t="shared" si="225"/>
        <v>1.3980997931232197</v>
      </c>
      <c r="AM99" s="18">
        <f t="shared" si="226"/>
        <v>1.6695437237529864</v>
      </c>
      <c r="AO99" s="18">
        <f t="shared" si="227"/>
        <v>0.9183367466337744</v>
      </c>
      <c r="AP99" s="18">
        <f t="shared" si="228"/>
        <v>3.2449928265093186</v>
      </c>
      <c r="AQ99" s="18">
        <f t="shared" si="229"/>
        <v>3.8464037021372688</v>
      </c>
      <c r="AS99" t="str">
        <f t="shared" si="258"/>
        <v>61 Caring personal service occupations</v>
      </c>
      <c r="AT99" s="18">
        <f t="shared" si="230"/>
        <v>5.5501418013681025</v>
      </c>
      <c r="AU99" s="18">
        <f t="shared" si="230"/>
        <v>13.283663185736284</v>
      </c>
      <c r="AV99" s="18">
        <f t="shared" si="230"/>
        <v>0.17305739271920029</v>
      </c>
      <c r="AW99" s="18">
        <f t="shared" si="230"/>
        <v>1.7125244217124802</v>
      </c>
      <c r="AX99" s="18">
        <f t="shared" si="231"/>
        <v>1.9128956589250068</v>
      </c>
      <c r="AZ99" s="18">
        <f t="shared" si="232"/>
        <v>1.1967578027495485</v>
      </c>
      <c r="BA99" s="18">
        <f t="shared" si="233"/>
        <v>3.359712657518088</v>
      </c>
      <c r="BB99" s="18">
        <f t="shared" si="234"/>
        <v>4.1374119773277762</v>
      </c>
      <c r="BD99" t="str">
        <f t="shared" si="259"/>
        <v>61 Caring personal service occupations</v>
      </c>
      <c r="BE99" s="18">
        <f t="shared" si="235"/>
        <v>3.389431612035021</v>
      </c>
      <c r="BF99" s="18">
        <f t="shared" si="235"/>
        <v>-2.1949978426324623</v>
      </c>
      <c r="BG99" s="18">
        <f t="shared" si="235"/>
        <v>2.7045214965315312</v>
      </c>
      <c r="BH99" s="18">
        <f t="shared" si="235"/>
        <v>1.4678023033942722</v>
      </c>
      <c r="BI99" s="18">
        <f t="shared" si="236"/>
        <v>1.6188940610232017</v>
      </c>
      <c r="BK99" s="18">
        <f t="shared" si="237"/>
        <v>1.8783784511312351</v>
      </c>
      <c r="BL99" s="18">
        <f t="shared" si="238"/>
        <v>3.6576391526659924</v>
      </c>
      <c r="BM99" s="18">
        <f t="shared" si="239"/>
        <v>4.8541528941903334</v>
      </c>
      <c r="BO99" t="str">
        <f t="shared" si="260"/>
        <v>61 Caring personal service occupations</v>
      </c>
      <c r="BP99" s="18">
        <f t="shared" si="240"/>
        <v>3.1334883795841817</v>
      </c>
      <c r="BQ99" s="18">
        <f t="shared" si="240"/>
        <v>-14.317808752021078</v>
      </c>
      <c r="BR99" s="18">
        <f t="shared" si="240"/>
        <v>0.89087978268245216</v>
      </c>
      <c r="BS99" s="18">
        <f t="shared" si="240"/>
        <v>-1.2359722010472751</v>
      </c>
      <c r="BT99" s="18">
        <f t="shared" si="241"/>
        <v>-1.4552192573609624</v>
      </c>
      <c r="BV99" s="18">
        <f t="shared" si="242"/>
        <v>-0.53205052599497593</v>
      </c>
      <c r="BW99" s="18">
        <f t="shared" si="243"/>
        <v>2.7404264605897843</v>
      </c>
      <c r="BX99" s="18">
        <f t="shared" si="244"/>
        <v>2.3806049664254925</v>
      </c>
      <c r="BZ99" t="str">
        <f t="shared" si="261"/>
        <v>61 Caring personal service occupations</v>
      </c>
      <c r="CA99" s="18">
        <f t="shared" si="245"/>
        <v>-7.1616321545026507</v>
      </c>
      <c r="CB99" s="18">
        <f t="shared" si="245"/>
        <v>-21.918404840195173</v>
      </c>
      <c r="CC99" s="18">
        <f t="shared" si="245"/>
        <v>-5.9952876687078271</v>
      </c>
      <c r="CD99" s="18">
        <f t="shared" si="245"/>
        <v>-2.1074169013681865</v>
      </c>
      <c r="CE99" s="18">
        <f t="shared" si="246"/>
        <v>-4.6957719868275678</v>
      </c>
      <c r="CG99" s="18">
        <f t="shared" si="247"/>
        <v>-3.4209193004648752</v>
      </c>
      <c r="CH99" s="18">
        <f t="shared" si="248"/>
        <v>1.4243851174239541</v>
      </c>
      <c r="CI99" s="18">
        <f t="shared" si="249"/>
        <v>-1.237726457920707</v>
      </c>
      <c r="CK99" t="str">
        <f t="shared" si="262"/>
        <v>61 Caring personal service occupations</v>
      </c>
      <c r="CL99" s="18">
        <f t="shared" si="250"/>
        <v>0.62848393666605773</v>
      </c>
      <c r="CM99" s="18">
        <f t="shared" si="250"/>
        <v>-32.219805990233056</v>
      </c>
      <c r="CN99" s="18">
        <f t="shared" si="250"/>
        <v>1.0366025845454097</v>
      </c>
      <c r="CO99" s="18">
        <f t="shared" si="250"/>
        <v>-1.4742135111607602</v>
      </c>
      <c r="CP99" s="18">
        <f t="shared" si="251"/>
        <v>-2.9909561813427521</v>
      </c>
      <c r="CR99" s="18">
        <f t="shared" si="252"/>
        <v>-0.64428531021221147</v>
      </c>
      <c r="CS99" s="18">
        <f t="shared" si="253"/>
        <v>1.5640657461943652</v>
      </c>
      <c r="CT99" s="18">
        <f t="shared" si="254"/>
        <v>1.0505643341337301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4.4937194980302575</v>
      </c>
      <c r="C100" s="18">
        <f t="shared" si="210"/>
        <v>-8.7159724326850601</v>
      </c>
      <c r="D100" s="18">
        <f t="shared" si="210"/>
        <v>7.7657407389112088</v>
      </c>
      <c r="E100" s="18">
        <f t="shared" si="210"/>
        <v>4.4836038373059495</v>
      </c>
      <c r="F100" s="18">
        <f t="shared" si="211"/>
        <v>4.6116347961404847</v>
      </c>
      <c r="H100" s="18">
        <f t="shared" si="212"/>
        <v>5.5663895707615652</v>
      </c>
      <c r="I100" s="18">
        <f t="shared" si="213"/>
        <v>4.4161145405875679</v>
      </c>
      <c r="J100" s="18">
        <f t="shared" si="214"/>
        <v>7.9854228105684433</v>
      </c>
      <c r="L100" t="str">
        <f t="shared" si="255"/>
        <v>62 Leisure, travel and related personal service occupations</v>
      </c>
      <c r="M100" s="18">
        <f t="shared" si="215"/>
        <v>8.2662711823968458</v>
      </c>
      <c r="N100" s="18">
        <f t="shared" si="215"/>
        <v>-9.3414149881502659</v>
      </c>
      <c r="O100" s="18">
        <f t="shared" si="215"/>
        <v>6.7431622688413073</v>
      </c>
      <c r="P100" s="18">
        <f t="shared" si="215"/>
        <v>2.8838402803708973</v>
      </c>
      <c r="Q100" s="18">
        <f t="shared" si="216"/>
        <v>3.2550515376257305</v>
      </c>
      <c r="S100" s="18">
        <f t="shared" si="217"/>
        <v>4.1545225814948461</v>
      </c>
      <c r="T100" s="18">
        <f t="shared" si="218"/>
        <v>3.9694317561357551</v>
      </c>
      <c r="U100" s="18">
        <f t="shared" si="219"/>
        <v>6.6711004564399046</v>
      </c>
      <c r="W100" t="str">
        <f t="shared" si="256"/>
        <v>62 Leisure, travel and related personal service occupations</v>
      </c>
      <c r="X100" s="18">
        <f t="shared" si="220"/>
        <v>7.5905344911278316</v>
      </c>
      <c r="Y100" s="18">
        <f t="shared" si="220"/>
        <v>15.985579873430744</v>
      </c>
      <c r="Z100" s="18">
        <f t="shared" si="220"/>
        <v>4.0474994018713462</v>
      </c>
      <c r="AA100" s="18">
        <f t="shared" si="220"/>
        <v>3.6132819058888543</v>
      </c>
      <c r="AB100" s="18">
        <f t="shared" si="221"/>
        <v>4.4827953755175676</v>
      </c>
      <c r="AD100" s="18">
        <f t="shared" si="222"/>
        <v>3.7578193520246383</v>
      </c>
      <c r="AE100" s="18">
        <f t="shared" si="223"/>
        <v>4.1142676426695335</v>
      </c>
      <c r="AF100" s="18">
        <f t="shared" si="224"/>
        <v>6.4946560339590675</v>
      </c>
      <c r="AH100" t="str">
        <f t="shared" si="257"/>
        <v>62 Leisure, travel and related personal service occupations</v>
      </c>
      <c r="AI100" s="18">
        <f t="shared" si="225"/>
        <v>7.7173286203063851</v>
      </c>
      <c r="AJ100" s="18">
        <f t="shared" si="225"/>
        <v>16.442026861621262</v>
      </c>
      <c r="AK100" s="18">
        <f t="shared" si="225"/>
        <v>1.2505395370625116</v>
      </c>
      <c r="AL100" s="18">
        <f t="shared" si="225"/>
        <v>2.9995372038011725</v>
      </c>
      <c r="AM100" s="18">
        <f t="shared" si="226"/>
        <v>3.2382362385901642</v>
      </c>
      <c r="AO100" s="18">
        <f t="shared" si="227"/>
        <v>2.4132065952585657</v>
      </c>
      <c r="AP100" s="18">
        <f t="shared" si="228"/>
        <v>3.6840742743761812</v>
      </c>
      <c r="AQ100" s="18">
        <f t="shared" si="229"/>
        <v>5.23757756159966</v>
      </c>
      <c r="AS100" t="str">
        <f t="shared" si="258"/>
        <v>62 Leisure, travel and related personal service occupations</v>
      </c>
      <c r="AT100" s="18">
        <f t="shared" si="230"/>
        <v>7.1909004454031367</v>
      </c>
      <c r="AU100" s="18">
        <f t="shared" si="230"/>
        <v>34.533042214786661</v>
      </c>
      <c r="AV100" s="18">
        <f t="shared" si="230"/>
        <v>2.6883272482279619</v>
      </c>
      <c r="AW100" s="18">
        <f t="shared" si="230"/>
        <v>3.6240663263387374</v>
      </c>
      <c r="AX100" s="18">
        <f t="shared" si="231"/>
        <v>5.0304053470372923</v>
      </c>
      <c r="AZ100" s="18">
        <f t="shared" si="232"/>
        <v>3.3112096896668275</v>
      </c>
      <c r="BA100" s="18">
        <f t="shared" si="233"/>
        <v>3.98264993118016</v>
      </c>
      <c r="BB100" s="18">
        <f t="shared" si="234"/>
        <v>6.0878726934731953</v>
      </c>
      <c r="BD100" t="str">
        <f t="shared" si="259"/>
        <v>62 Leisure, travel and related personal service occupations</v>
      </c>
      <c r="BE100" s="18">
        <f t="shared" si="235"/>
        <v>1.4446840863733712</v>
      </c>
      <c r="BF100" s="18">
        <f t="shared" si="235"/>
        <v>3.1567596758601324</v>
      </c>
      <c r="BG100" s="18">
        <f t="shared" si="235"/>
        <v>0.3308544930402002</v>
      </c>
      <c r="BH100" s="18">
        <f t="shared" si="235"/>
        <v>-0.45658225957622145</v>
      </c>
      <c r="BI100" s="18">
        <f t="shared" si="236"/>
        <v>1.1452059164418493E-2</v>
      </c>
      <c r="BK100" s="18">
        <f t="shared" si="237"/>
        <v>-0.19479242823320364</v>
      </c>
      <c r="BL100" s="18">
        <f t="shared" si="238"/>
        <v>2.6683161879445638</v>
      </c>
      <c r="BM100" s="18">
        <f t="shared" si="239"/>
        <v>2.5341889470765544</v>
      </c>
      <c r="BO100" t="str">
        <f t="shared" si="260"/>
        <v>62 Leisure, travel and related personal service occupations</v>
      </c>
      <c r="BP100" s="18">
        <f t="shared" si="240"/>
        <v>3.2117755024885009</v>
      </c>
      <c r="BQ100" s="18">
        <f t="shared" si="240"/>
        <v>-4.2697588101239692</v>
      </c>
      <c r="BR100" s="18">
        <f t="shared" si="240"/>
        <v>-1.5344427375540093</v>
      </c>
      <c r="BS100" s="18">
        <f t="shared" si="240"/>
        <v>-2.6605637622674538</v>
      </c>
      <c r="BT100" s="18">
        <f t="shared" si="241"/>
        <v>-2.4117689132230224</v>
      </c>
      <c r="BV100" s="18">
        <f t="shared" si="242"/>
        <v>-2.286628422082837</v>
      </c>
      <c r="BW100" s="18">
        <f t="shared" si="243"/>
        <v>2.2797410768008453</v>
      </c>
      <c r="BX100" s="18">
        <f t="shared" si="244"/>
        <v>0.69291223490848264</v>
      </c>
      <c r="BZ100" t="str">
        <f t="shared" si="261"/>
        <v>62 Leisure, travel and related personal service occupations</v>
      </c>
      <c r="CA100" s="18">
        <f t="shared" si="245"/>
        <v>5.0411017011536163</v>
      </c>
      <c r="CB100" s="18">
        <f t="shared" si="245"/>
        <v>-6.9402768646351864</v>
      </c>
      <c r="CC100" s="18">
        <f t="shared" si="245"/>
        <v>-0.19747051039848973</v>
      </c>
      <c r="CD100" s="18">
        <f t="shared" si="245"/>
        <v>-2.7771996206691241</v>
      </c>
      <c r="CE100" s="18">
        <f t="shared" si="246"/>
        <v>-2.2460258319480175</v>
      </c>
      <c r="CG100" s="18">
        <f t="shared" si="247"/>
        <v>-1.9247854174956447</v>
      </c>
      <c r="CH100" s="18">
        <f t="shared" si="248"/>
        <v>2.1871866323730282</v>
      </c>
      <c r="CI100" s="18">
        <f t="shared" si="249"/>
        <v>0.82116955404822889</v>
      </c>
      <c r="CK100" t="str">
        <f t="shared" si="262"/>
        <v>62 Leisure, travel and related personal service occupations</v>
      </c>
      <c r="CL100" s="18">
        <f t="shared" si="250"/>
        <v>1.6799251393597281</v>
      </c>
      <c r="CM100" s="18">
        <f t="shared" si="250"/>
        <v>-31.216836313097819</v>
      </c>
      <c r="CN100" s="18">
        <f t="shared" si="250"/>
        <v>-3.3896037279451119</v>
      </c>
      <c r="CO100" s="18">
        <f t="shared" si="250"/>
        <v>-2.9591970371904974</v>
      </c>
      <c r="CP100" s="18">
        <f t="shared" si="251"/>
        <v>-5.1561707576607274</v>
      </c>
      <c r="CR100" s="18">
        <f t="shared" si="252"/>
        <v>-3.1028785683085092</v>
      </c>
      <c r="CS100" s="18">
        <f t="shared" si="253"/>
        <v>1.3922963814640976</v>
      </c>
      <c r="CT100" s="18">
        <f t="shared" si="254"/>
        <v>-1.0487250526773795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3.143264361506537</v>
      </c>
      <c r="C101" s="18">
        <f t="shared" si="210"/>
        <v>5.9790214825365728</v>
      </c>
      <c r="D101" s="18">
        <f t="shared" si="210"/>
        <v>6.8797759589582785</v>
      </c>
      <c r="E101" s="18">
        <f t="shared" si="210"/>
        <v>3.0773255048763382</v>
      </c>
      <c r="F101" s="18">
        <f t="shared" si="211"/>
        <v>4.4318717963656606</v>
      </c>
      <c r="H101" s="18">
        <f t="shared" si="212"/>
        <v>4.3295352251190744</v>
      </c>
      <c r="I101" s="18">
        <f t="shared" si="213"/>
        <v>4.2462061980654831</v>
      </c>
      <c r="J101" s="18">
        <f t="shared" si="214"/>
        <v>6.9880996904972514</v>
      </c>
      <c r="L101" t="str">
        <f t="shared" si="255"/>
        <v>63 Community and civil enforcement occupations</v>
      </c>
      <c r="M101" s="18">
        <f t="shared" si="215"/>
        <v>-0.14987658779569424</v>
      </c>
      <c r="N101" s="18">
        <f t="shared" si="215"/>
        <v>31.124491617137593</v>
      </c>
      <c r="O101" s="18">
        <f t="shared" si="215"/>
        <v>0.89792580470418049</v>
      </c>
      <c r="P101" s="18">
        <f t="shared" si="215"/>
        <v>3.2306492765713068</v>
      </c>
      <c r="Q101" s="18">
        <f t="shared" si="216"/>
        <v>4.0396421814665517</v>
      </c>
      <c r="S101" s="18">
        <f t="shared" si="217"/>
        <v>2.4471431290718382</v>
      </c>
      <c r="T101" s="18">
        <f t="shared" si="218"/>
        <v>3.3634296398112662</v>
      </c>
      <c r="U101" s="18">
        <f t="shared" si="219"/>
        <v>5.002360140446771</v>
      </c>
      <c r="W101" t="str">
        <f t="shared" si="256"/>
        <v>63 Community and civil enforcement occupations</v>
      </c>
      <c r="X101" s="18">
        <f t="shared" si="220"/>
        <v>-0.66737999410512172</v>
      </c>
      <c r="Y101" s="18">
        <f t="shared" si="220"/>
        <v>23.492692890335441</v>
      </c>
      <c r="Z101" s="18">
        <f t="shared" si="220"/>
        <v>2.1676232407157991</v>
      </c>
      <c r="AA101" s="18">
        <f t="shared" si="220"/>
        <v>2.5434223210775153</v>
      </c>
      <c r="AB101" s="18">
        <f t="shared" si="221"/>
        <v>3.6228092131110223</v>
      </c>
      <c r="AD101" s="18">
        <f t="shared" si="222"/>
        <v>2.418002624088178</v>
      </c>
      <c r="AE101" s="18">
        <f t="shared" si="223"/>
        <v>3.9245424514070981</v>
      </c>
      <c r="AF101" s="18">
        <f t="shared" si="224"/>
        <v>5.4366691392088828</v>
      </c>
      <c r="AH101" t="str">
        <f t="shared" si="257"/>
        <v>63 Community and civil enforcement occupations</v>
      </c>
      <c r="AI101" s="18">
        <f t="shared" si="225"/>
        <v>-2.4880105562914978</v>
      </c>
      <c r="AJ101" s="18">
        <f t="shared" si="225"/>
        <v>51.237962352180212</v>
      </c>
      <c r="AK101" s="18">
        <f t="shared" si="225"/>
        <v>-3.8934604567725684</v>
      </c>
      <c r="AL101" s="18">
        <f t="shared" si="225"/>
        <v>2.3611506198858656</v>
      </c>
      <c r="AM101" s="18">
        <f t="shared" si="226"/>
        <v>2.8427235229383063</v>
      </c>
      <c r="AO101" s="18">
        <f t="shared" si="227"/>
        <v>0.23231307420121805</v>
      </c>
      <c r="AP101" s="18">
        <f t="shared" si="228"/>
        <v>2.8823057851214751</v>
      </c>
      <c r="AQ101" s="18">
        <f t="shared" si="229"/>
        <v>3.0392469146117707</v>
      </c>
      <c r="AS101" t="str">
        <f t="shared" si="258"/>
        <v>63 Community and civil enforcement occupations</v>
      </c>
      <c r="AT101" s="18">
        <f t="shared" si="230"/>
        <v>-5.6678517517748546</v>
      </c>
      <c r="AU101" s="18">
        <f t="shared" si="230"/>
        <v>43.595084663167128</v>
      </c>
      <c r="AV101" s="18">
        <f t="shared" si="230"/>
        <v>-3.983778129825899</v>
      </c>
      <c r="AW101" s="18">
        <f t="shared" si="230"/>
        <v>1.4725169367584945</v>
      </c>
      <c r="AX101" s="18">
        <f t="shared" si="231"/>
        <v>1.9228796611573173</v>
      </c>
      <c r="AZ101" s="18">
        <f t="shared" si="232"/>
        <v>-0.37985729377665312</v>
      </c>
      <c r="BA101" s="18">
        <f t="shared" si="233"/>
        <v>2.8482836997988814</v>
      </c>
      <c r="BB101" s="18">
        <f t="shared" si="234"/>
        <v>2.5942781601551168</v>
      </c>
      <c r="BD101" t="str">
        <f t="shared" si="259"/>
        <v>63 Community and civil enforcement occupations</v>
      </c>
      <c r="BE101" s="18">
        <f t="shared" si="235"/>
        <v>-7.6605361451828387</v>
      </c>
      <c r="BF101" s="18">
        <f t="shared" si="235"/>
        <v>36.211238632089326</v>
      </c>
      <c r="BG101" s="18">
        <f t="shared" si="235"/>
        <v>-6.3839482568448851</v>
      </c>
      <c r="BH101" s="18">
        <f t="shared" si="235"/>
        <v>1.2879645645486493</v>
      </c>
      <c r="BI101" s="18">
        <f t="shared" si="236"/>
        <v>0.67205561815064652</v>
      </c>
      <c r="BK101" s="18">
        <f t="shared" si="237"/>
        <v>-1.3367684017601467</v>
      </c>
      <c r="BL101" s="18">
        <f t="shared" si="238"/>
        <v>1.7584170124220755</v>
      </c>
      <c r="BM101" s="18">
        <f t="shared" si="239"/>
        <v>0.73460610260442927</v>
      </c>
      <c r="BO101" t="str">
        <f t="shared" si="260"/>
        <v>63 Community and civil enforcement occupations</v>
      </c>
      <c r="BP101" s="18">
        <f t="shared" si="240"/>
        <v>-3.9765050864421059</v>
      </c>
      <c r="BQ101" s="18">
        <f t="shared" si="240"/>
        <v>42.088849284212415</v>
      </c>
      <c r="BR101" s="18">
        <f t="shared" si="240"/>
        <v>-6.6282248600502802</v>
      </c>
      <c r="BS101" s="18">
        <f t="shared" si="240"/>
        <v>0.42691624599935363</v>
      </c>
      <c r="BT101" s="18">
        <f t="shared" si="241"/>
        <v>0.31911891997364883</v>
      </c>
      <c r="BV101" s="18">
        <f t="shared" si="242"/>
        <v>-1.9821233968870033</v>
      </c>
      <c r="BW101" s="18">
        <f t="shared" si="243"/>
        <v>1.8715209134990918</v>
      </c>
      <c r="BX101" s="18">
        <f t="shared" si="244"/>
        <v>0.39713483177230557</v>
      </c>
      <c r="BZ101" t="str">
        <f t="shared" si="261"/>
        <v>63 Community and civil enforcement occupations</v>
      </c>
      <c r="CA101" s="18">
        <f t="shared" si="245"/>
        <v>-2.1527248243171426</v>
      </c>
      <c r="CB101" s="18">
        <f t="shared" si="245"/>
        <v>30.20267182208989</v>
      </c>
      <c r="CC101" s="18">
        <f t="shared" si="245"/>
        <v>-6.2435556797328147</v>
      </c>
      <c r="CD101" s="18">
        <f t="shared" si="245"/>
        <v>-0.48295845801454851</v>
      </c>
      <c r="CE101" s="18">
        <f t="shared" si="246"/>
        <v>-0.66552366013701292</v>
      </c>
      <c r="CG101" s="18">
        <f t="shared" si="247"/>
        <v>-2.4414476360181903</v>
      </c>
      <c r="CH101" s="18">
        <f t="shared" si="248"/>
        <v>1.7484497099865548</v>
      </c>
      <c r="CI101" s="18">
        <f t="shared" si="249"/>
        <v>-8.6253679929471083E-2</v>
      </c>
      <c r="CK101" t="str">
        <f t="shared" si="262"/>
        <v>63 Community and civil enforcement occupations</v>
      </c>
      <c r="CL101" s="18">
        <f t="shared" si="250"/>
        <v>-7.2340756967068431</v>
      </c>
      <c r="CM101" s="18">
        <f t="shared" si="250"/>
        <v>11.883832472125523</v>
      </c>
      <c r="CN101" s="18">
        <f t="shared" si="250"/>
        <v>-13.433933641677864</v>
      </c>
      <c r="CO101" s="18">
        <f t="shared" si="250"/>
        <v>-3.7218050444826289</v>
      </c>
      <c r="CP101" s="18">
        <f t="shared" si="251"/>
        <v>-5.9899959167847623</v>
      </c>
      <c r="CR101" s="18">
        <f t="shared" si="252"/>
        <v>-7.0745825633050208</v>
      </c>
      <c r="CS101" s="18">
        <f t="shared" si="253"/>
        <v>0.73154433699342825</v>
      </c>
      <c r="CT101" s="18">
        <f t="shared" si="254"/>
        <v>-5.2094192518124522</v>
      </c>
    </row>
    <row r="102" spans="1:98" x14ac:dyDescent="0.2">
      <c r="A102" t="str">
        <f t="shared" si="209"/>
        <v>71 Sales occupations</v>
      </c>
      <c r="B102" s="18">
        <f t="shared" si="210"/>
        <v>2.7630760609360872</v>
      </c>
      <c r="C102" s="18">
        <f t="shared" si="210"/>
        <v>-12.800721888172895</v>
      </c>
      <c r="D102" s="18">
        <f t="shared" si="210"/>
        <v>4.9204628407425677</v>
      </c>
      <c r="E102" s="18">
        <f t="shared" si="210"/>
        <v>2.7114894796085753</v>
      </c>
      <c r="F102" s="18">
        <f t="shared" si="211"/>
        <v>2.3440877894128631</v>
      </c>
      <c r="H102" s="18">
        <f t="shared" si="212"/>
        <v>3.4425975043200996</v>
      </c>
      <c r="I102" s="18">
        <f t="shared" si="213"/>
        <v>3.4995641116695841</v>
      </c>
      <c r="J102" s="18">
        <f t="shared" si="214"/>
        <v>5.8214316344045169</v>
      </c>
      <c r="L102" t="str">
        <f t="shared" si="255"/>
        <v>71 Sales occupations</v>
      </c>
      <c r="M102" s="18">
        <f t="shared" si="215"/>
        <v>4.4021621914043019</v>
      </c>
      <c r="N102" s="18">
        <f t="shared" si="215"/>
        <v>1.1866029483599494</v>
      </c>
      <c r="O102" s="18">
        <f t="shared" si="215"/>
        <v>4.8215470430879037</v>
      </c>
      <c r="P102" s="18">
        <f t="shared" si="215"/>
        <v>3.4210632255143869</v>
      </c>
      <c r="Q102" s="18">
        <f t="shared" si="216"/>
        <v>3.7150101035036132</v>
      </c>
      <c r="S102" s="18">
        <f t="shared" si="217"/>
        <v>3.8857996808448148</v>
      </c>
      <c r="T102" s="18">
        <f t="shared" si="218"/>
        <v>3.5301049593329026</v>
      </c>
      <c r="U102" s="18">
        <f t="shared" si="219"/>
        <v>6.1680307021712233</v>
      </c>
      <c r="W102" t="str">
        <f t="shared" si="256"/>
        <v>71 Sales occupations</v>
      </c>
      <c r="X102" s="18">
        <f t="shared" si="220"/>
        <v>0.97686525460429774</v>
      </c>
      <c r="Y102" s="18">
        <f t="shared" si="220"/>
        <v>18.12240103455165</v>
      </c>
      <c r="Z102" s="18">
        <f t="shared" si="220"/>
        <v>0.62003034037012572</v>
      </c>
      <c r="AA102" s="18">
        <f t="shared" si="220"/>
        <v>2.7021528351445889</v>
      </c>
      <c r="AB102" s="18">
        <f t="shared" si="221"/>
        <v>2.9430123255928198</v>
      </c>
      <c r="AD102" s="18">
        <f t="shared" si="222"/>
        <v>2.0033682625238747</v>
      </c>
      <c r="AE102" s="18">
        <f t="shared" si="223"/>
        <v>3.2290739328840079</v>
      </c>
      <c r="AF102" s="18">
        <f t="shared" si="224"/>
        <v>4.5788193386677944</v>
      </c>
      <c r="AH102" t="str">
        <f t="shared" si="257"/>
        <v>71 Sales occupations</v>
      </c>
      <c r="AI102" s="18">
        <f t="shared" si="225"/>
        <v>-0.32844171096796382</v>
      </c>
      <c r="AJ102" s="18">
        <f t="shared" si="225"/>
        <v>20.179736996081111</v>
      </c>
      <c r="AK102" s="18">
        <f t="shared" si="225"/>
        <v>-0.9604703645577084</v>
      </c>
      <c r="AL102" s="18">
        <f t="shared" si="225"/>
        <v>2.1846090081009573</v>
      </c>
      <c r="AM102" s="18">
        <f t="shared" si="226"/>
        <v>2.2222793516956774</v>
      </c>
      <c r="AO102" s="18">
        <f t="shared" si="227"/>
        <v>1.1253058304092622</v>
      </c>
      <c r="AP102" s="18">
        <f t="shared" si="228"/>
        <v>3.0129633694585323</v>
      </c>
      <c r="AQ102" s="18">
        <f t="shared" si="229"/>
        <v>3.7761822785589816</v>
      </c>
      <c r="AS102" t="str">
        <f t="shared" si="258"/>
        <v>71 Sales occupations</v>
      </c>
      <c r="AT102" s="18">
        <f t="shared" si="230"/>
        <v>-0.87378196156656651</v>
      </c>
      <c r="AU102" s="18">
        <f t="shared" si="230"/>
        <v>16.318616433056654</v>
      </c>
      <c r="AV102" s="18">
        <f t="shared" si="230"/>
        <v>-1.3864823141353733</v>
      </c>
      <c r="AW102" s="18">
        <f t="shared" si="230"/>
        <v>1.7491922403446658</v>
      </c>
      <c r="AX102" s="18">
        <f t="shared" si="231"/>
        <v>1.6049985585753879</v>
      </c>
      <c r="AZ102" s="18">
        <f t="shared" si="232"/>
        <v>0.69304255802082881</v>
      </c>
      <c r="BA102" s="18">
        <f t="shared" si="233"/>
        <v>2.564371846223934</v>
      </c>
      <c r="BB102" s="18">
        <f t="shared" si="234"/>
        <v>3.0578994027202766</v>
      </c>
      <c r="BD102" t="str">
        <f t="shared" si="259"/>
        <v>71 Sales occupations</v>
      </c>
      <c r="BE102" s="18">
        <f t="shared" si="235"/>
        <v>-1.9985655150182358</v>
      </c>
      <c r="BF102" s="18">
        <f t="shared" si="235"/>
        <v>1.9598780760173851</v>
      </c>
      <c r="BG102" s="18">
        <f t="shared" si="235"/>
        <v>0.22879496039589498</v>
      </c>
      <c r="BH102" s="18">
        <f t="shared" si="235"/>
        <v>0.55963636390432558</v>
      </c>
      <c r="BI102" s="18">
        <f t="shared" si="236"/>
        <v>0.54299075900754445</v>
      </c>
      <c r="BK102" s="18">
        <f t="shared" si="237"/>
        <v>0.4492347335426583</v>
      </c>
      <c r="BL102" s="18">
        <f t="shared" si="238"/>
        <v>2.633009376541473</v>
      </c>
      <c r="BM102" s="18">
        <f t="shared" si="239"/>
        <v>2.9483627526422973</v>
      </c>
      <c r="BO102" t="str">
        <f t="shared" si="260"/>
        <v>71 Sales occupations</v>
      </c>
      <c r="BP102" s="18">
        <f t="shared" si="240"/>
        <v>-2.7420992748081963</v>
      </c>
      <c r="BQ102" s="18">
        <f t="shared" si="240"/>
        <v>-3.1369962910400728</v>
      </c>
      <c r="BR102" s="18">
        <f t="shared" si="240"/>
        <v>-2.2669864166471987</v>
      </c>
      <c r="BS102" s="18">
        <f t="shared" si="240"/>
        <v>-2.3456366280263374</v>
      </c>
      <c r="BT102" s="18">
        <f t="shared" si="241"/>
        <v>-2.3707265776797493</v>
      </c>
      <c r="BV102" s="18">
        <f t="shared" si="242"/>
        <v>-2.3194269260176203</v>
      </c>
      <c r="BW102" s="18">
        <f t="shared" si="243"/>
        <v>2.1857038334076817</v>
      </c>
      <c r="BX102" s="18">
        <f t="shared" si="244"/>
        <v>0.55378693609577923</v>
      </c>
      <c r="BZ102" t="str">
        <f t="shared" si="261"/>
        <v>71 Sales occupations</v>
      </c>
      <c r="CA102" s="18">
        <f t="shared" si="245"/>
        <v>-1.6015597028472328</v>
      </c>
      <c r="CB102" s="18">
        <f t="shared" si="245"/>
        <v>-10.338396261131145</v>
      </c>
      <c r="CC102" s="18">
        <f t="shared" si="245"/>
        <v>-4.6509816779539248</v>
      </c>
      <c r="CD102" s="18">
        <f t="shared" si="245"/>
        <v>-7.5025184231363617</v>
      </c>
      <c r="CE102" s="18">
        <f t="shared" si="246"/>
        <v>-6.8022516832062507</v>
      </c>
      <c r="CG102" s="18">
        <f t="shared" si="247"/>
        <v>-6.5616097973717036</v>
      </c>
      <c r="CH102" s="18">
        <f t="shared" si="248"/>
        <v>1.4449156122961382</v>
      </c>
      <c r="CI102" s="18">
        <f t="shared" si="249"/>
        <v>-3.3331162727278318</v>
      </c>
      <c r="CK102" t="str">
        <f t="shared" si="262"/>
        <v>71 Sales occupations</v>
      </c>
      <c r="CL102" s="18">
        <f t="shared" si="250"/>
        <v>-3.8409398491920155</v>
      </c>
      <c r="CM102" s="18">
        <f t="shared" si="250"/>
        <v>-27.470411921368743</v>
      </c>
      <c r="CN102" s="18">
        <f t="shared" si="250"/>
        <v>-5.9734026897110937</v>
      </c>
      <c r="CO102" s="18">
        <f t="shared" si="250"/>
        <v>-5.1218917011282672</v>
      </c>
      <c r="CP102" s="18">
        <f t="shared" si="251"/>
        <v>-6.963832630138489</v>
      </c>
      <c r="CR102" s="18">
        <f t="shared" si="252"/>
        <v>-5.4065820822601811</v>
      </c>
      <c r="CS102" s="18">
        <f t="shared" si="253"/>
        <v>0.989717351993602</v>
      </c>
      <c r="CT102" s="18">
        <f t="shared" si="254"/>
        <v>-3.4170139315043313</v>
      </c>
    </row>
    <row r="103" spans="1:98" x14ac:dyDescent="0.2">
      <c r="A103" t="str">
        <f t="shared" si="209"/>
        <v>72 Customer service occupations</v>
      </c>
      <c r="B103" s="18">
        <f t="shared" si="210"/>
        <v>6.2778133356468313</v>
      </c>
      <c r="C103" s="18">
        <f t="shared" si="210"/>
        <v>-0.19903656960874594</v>
      </c>
      <c r="D103" s="18">
        <f t="shared" si="210"/>
        <v>11.514315139936681</v>
      </c>
      <c r="E103" s="18">
        <f t="shared" si="210"/>
        <v>4.1464500249973391</v>
      </c>
      <c r="F103" s="18">
        <f t="shared" si="211"/>
        <v>6.1120083739902187</v>
      </c>
      <c r="H103" s="18">
        <f t="shared" si="212"/>
        <v>6.5466635368548021</v>
      </c>
      <c r="I103" s="18">
        <f t="shared" si="213"/>
        <v>4.3338600899696322</v>
      </c>
      <c r="J103" s="18">
        <f t="shared" si="214"/>
        <v>8.6656468068152073</v>
      </c>
      <c r="L103" t="str">
        <f t="shared" si="255"/>
        <v>72 Customer service occupations</v>
      </c>
      <c r="M103" s="18">
        <f t="shared" si="215"/>
        <v>9.992989778862583</v>
      </c>
      <c r="N103" s="18">
        <f t="shared" si="215"/>
        <v>-3.1256483794499079</v>
      </c>
      <c r="O103" s="18">
        <f t="shared" si="215"/>
        <v>11.334412852505849</v>
      </c>
      <c r="P103" s="18">
        <f t="shared" si="215"/>
        <v>4.2722400963975948</v>
      </c>
      <c r="Q103" s="18">
        <f t="shared" si="216"/>
        <v>5.9412724886824586</v>
      </c>
      <c r="S103" s="18">
        <f t="shared" si="217"/>
        <v>6.5750659684022494</v>
      </c>
      <c r="T103" s="18">
        <f t="shared" si="218"/>
        <v>4.5280310681141245</v>
      </c>
      <c r="U103" s="18">
        <f t="shared" si="219"/>
        <v>8.7974257204028525</v>
      </c>
      <c r="W103" t="str">
        <f t="shared" si="256"/>
        <v>72 Customer service occupations</v>
      </c>
      <c r="X103" s="18">
        <f t="shared" si="220"/>
        <v>4.8491413712157927</v>
      </c>
      <c r="Y103" s="18">
        <f t="shared" si="220"/>
        <v>18.200941716879782</v>
      </c>
      <c r="Z103" s="18">
        <f t="shared" si="220"/>
        <v>5.7665570322409376</v>
      </c>
      <c r="AA103" s="18">
        <f t="shared" si="220"/>
        <v>3.2765987108182681</v>
      </c>
      <c r="AB103" s="18">
        <f t="shared" si="221"/>
        <v>4.9298078018475078</v>
      </c>
      <c r="AD103" s="18">
        <f t="shared" si="222"/>
        <v>4.1000025359651637</v>
      </c>
      <c r="AE103" s="18">
        <f t="shared" si="223"/>
        <v>3.8129792420752651</v>
      </c>
      <c r="AF103" s="18">
        <f t="shared" si="224"/>
        <v>6.5226733239432955</v>
      </c>
      <c r="AH103" t="str">
        <f t="shared" si="257"/>
        <v>72 Customer service occupations</v>
      </c>
      <c r="AI103" s="18">
        <f t="shared" si="225"/>
        <v>5.8303781803945798</v>
      </c>
      <c r="AJ103" s="18">
        <f t="shared" si="225"/>
        <v>23.730752958785395</v>
      </c>
      <c r="AK103" s="18">
        <f t="shared" si="225"/>
        <v>5.7909374548432035</v>
      </c>
      <c r="AL103" s="18">
        <f t="shared" si="225"/>
        <v>3.4445324228263852</v>
      </c>
      <c r="AM103" s="18">
        <f t="shared" si="226"/>
        <v>5.3445838991427852</v>
      </c>
      <c r="AO103" s="18">
        <f t="shared" si="227"/>
        <v>4.2208271920354257</v>
      </c>
      <c r="AP103" s="18">
        <f t="shared" si="228"/>
        <v>3.988419389506781</v>
      </c>
      <c r="AQ103" s="18">
        <f t="shared" si="229"/>
        <v>6.7318115905824927</v>
      </c>
      <c r="AS103" t="str">
        <f t="shared" si="258"/>
        <v>72 Customer service occupations</v>
      </c>
      <c r="AT103" s="18">
        <f t="shared" si="230"/>
        <v>4.5476155294251308</v>
      </c>
      <c r="AU103" s="18">
        <f t="shared" si="230"/>
        <v>18.05586389363296</v>
      </c>
      <c r="AV103" s="18">
        <f t="shared" si="230"/>
        <v>4.505097472392583</v>
      </c>
      <c r="AW103" s="18">
        <f t="shared" si="230"/>
        <v>2.250723345819039</v>
      </c>
      <c r="AX103" s="18">
        <f t="shared" si="231"/>
        <v>3.8789202228342479</v>
      </c>
      <c r="AZ103" s="18">
        <f t="shared" si="232"/>
        <v>2.9967254601097837</v>
      </c>
      <c r="BA103" s="18">
        <f t="shared" si="233"/>
        <v>3.4038611793996587</v>
      </c>
      <c r="BB103" s="18">
        <f t="shared" si="234"/>
        <v>5.4268871727089163</v>
      </c>
      <c r="BD103" t="str">
        <f t="shared" si="259"/>
        <v>72 Customer service occupations</v>
      </c>
      <c r="BE103" s="18">
        <f t="shared" si="235"/>
        <v>1.5367308307778327</v>
      </c>
      <c r="BF103" s="18">
        <f t="shared" si="235"/>
        <v>3.7647141676358187</v>
      </c>
      <c r="BG103" s="18">
        <f t="shared" si="235"/>
        <v>4.960158156828065</v>
      </c>
      <c r="BH103" s="18">
        <f t="shared" si="235"/>
        <v>1.0196433557635665</v>
      </c>
      <c r="BI103" s="18">
        <f t="shared" si="236"/>
        <v>2.4063528166306414</v>
      </c>
      <c r="BK103" s="18">
        <f t="shared" si="237"/>
        <v>2.3164302339761633</v>
      </c>
      <c r="BL103" s="18">
        <f t="shared" si="238"/>
        <v>3.1476798129307593</v>
      </c>
      <c r="BM103" s="18">
        <f t="shared" si="239"/>
        <v>4.7353024473428373</v>
      </c>
      <c r="BO103" t="str">
        <f t="shared" si="260"/>
        <v>72 Customer service occupations</v>
      </c>
      <c r="BP103" s="18">
        <f t="shared" si="240"/>
        <v>4.651145346308394</v>
      </c>
      <c r="BQ103" s="18">
        <f t="shared" si="240"/>
        <v>-6.8313087145553064</v>
      </c>
      <c r="BR103" s="18">
        <f t="shared" si="240"/>
        <v>5.3016051751457294</v>
      </c>
      <c r="BS103" s="18">
        <f t="shared" si="240"/>
        <v>0.14335987314140208</v>
      </c>
      <c r="BT103" s="18">
        <f t="shared" si="241"/>
        <v>1.2696148745551694</v>
      </c>
      <c r="BV103" s="18">
        <f t="shared" si="242"/>
        <v>1.834070243326047</v>
      </c>
      <c r="BW103" s="18">
        <f t="shared" si="243"/>
        <v>3.2377881246009155</v>
      </c>
      <c r="BX103" s="18">
        <f t="shared" si="244"/>
        <v>4.4672258786741637</v>
      </c>
      <c r="BZ103" t="str">
        <f t="shared" si="261"/>
        <v>72 Customer service occupations</v>
      </c>
      <c r="CA103" s="18">
        <f t="shared" si="245"/>
        <v>1.0547856788254206</v>
      </c>
      <c r="CB103" s="18">
        <f t="shared" si="245"/>
        <v>-6.0792981153279353</v>
      </c>
      <c r="CC103" s="18">
        <f t="shared" si="245"/>
        <v>1.6095144256629945</v>
      </c>
      <c r="CD103" s="18">
        <f t="shared" si="245"/>
        <v>-0.4162731737568981</v>
      </c>
      <c r="CE103" s="18">
        <f t="shared" si="246"/>
        <v>-0.15362315052325215</v>
      </c>
      <c r="CG103" s="18">
        <f t="shared" si="247"/>
        <v>0.25446156004043097</v>
      </c>
      <c r="CH103" s="18">
        <f t="shared" si="248"/>
        <v>2.0698776928140372</v>
      </c>
      <c r="CI103" s="18">
        <f t="shared" si="249"/>
        <v>2.261781410104291</v>
      </c>
      <c r="CK103" t="str">
        <f t="shared" si="262"/>
        <v>72 Customer service occupations</v>
      </c>
      <c r="CL103" s="18">
        <f t="shared" si="250"/>
        <v>6.0981781029584292</v>
      </c>
      <c r="CM103" s="18">
        <f t="shared" si="250"/>
        <v>-17.146819362058118</v>
      </c>
      <c r="CN103" s="18">
        <f t="shared" si="250"/>
        <v>6.7248627191943244</v>
      </c>
      <c r="CO103" s="18">
        <f t="shared" si="250"/>
        <v>0.9166425916464549</v>
      </c>
      <c r="CP103" s="18">
        <f t="shared" si="251"/>
        <v>1.4387926565415654</v>
      </c>
      <c r="CR103" s="18">
        <f t="shared" si="252"/>
        <v>2.8167165594897625</v>
      </c>
      <c r="CS103" s="18">
        <f t="shared" si="253"/>
        <v>2.3847706739187791</v>
      </c>
      <c r="CT103" s="18">
        <f t="shared" si="254"/>
        <v>4.5204230018012659</v>
      </c>
    </row>
    <row r="104" spans="1:98" x14ac:dyDescent="0.2">
      <c r="A104" t="str">
        <f t="shared" si="209"/>
        <v>81 Process, plant and machine operatives</v>
      </c>
      <c r="B104" s="18">
        <f t="shared" si="210"/>
        <v>7.9624059923522283</v>
      </c>
      <c r="C104" s="18">
        <f t="shared" si="210"/>
        <v>-12.650755640057621</v>
      </c>
      <c r="D104" s="18">
        <f t="shared" si="210"/>
        <v>12.637752489802612</v>
      </c>
      <c r="E104" s="18">
        <f t="shared" si="210"/>
        <v>6.0560764224243391</v>
      </c>
      <c r="F104" s="18">
        <f t="shared" si="211"/>
        <v>6.7676446895569509</v>
      </c>
      <c r="H104" s="18">
        <f t="shared" si="212"/>
        <v>8.2060880117828425</v>
      </c>
      <c r="I104" s="18">
        <f t="shared" si="213"/>
        <v>5.4713637486925704</v>
      </c>
      <c r="J104" s="18">
        <f t="shared" si="214"/>
        <v>10.526793926895749</v>
      </c>
      <c r="L104" t="str">
        <f t="shared" si="255"/>
        <v>81 Process, plant and machine operatives</v>
      </c>
      <c r="M104" s="18">
        <f t="shared" si="215"/>
        <v>5.054034489678183</v>
      </c>
      <c r="N104" s="18">
        <f t="shared" si="215"/>
        <v>-10.526336698750017</v>
      </c>
      <c r="O104" s="18">
        <f t="shared" si="215"/>
        <v>12.930044248059591</v>
      </c>
      <c r="P104" s="18">
        <f t="shared" si="215"/>
        <v>4.5763055724712176</v>
      </c>
      <c r="Q104" s="18">
        <f t="shared" si="216"/>
        <v>6.0790761799610848</v>
      </c>
      <c r="S104" s="18">
        <f t="shared" si="217"/>
        <v>7.289864357673026</v>
      </c>
      <c r="T104" s="18">
        <f t="shared" si="218"/>
        <v>4.7005178409777804</v>
      </c>
      <c r="U104" s="18">
        <f t="shared" si="219"/>
        <v>9.4318059438958102</v>
      </c>
      <c r="W104" t="str">
        <f t="shared" si="256"/>
        <v>81 Process, plant and machine operatives</v>
      </c>
      <c r="X104" s="18">
        <f t="shared" si="220"/>
        <v>0.90841217668164997</v>
      </c>
      <c r="Y104" s="18">
        <f t="shared" si="220"/>
        <v>9.2304502446250538</v>
      </c>
      <c r="Z104" s="18">
        <f t="shared" si="220"/>
        <v>9.084269417862112</v>
      </c>
      <c r="AA104" s="18">
        <f t="shared" si="220"/>
        <v>5.5211836148846727</v>
      </c>
      <c r="AB104" s="18">
        <f t="shared" si="221"/>
        <v>6.8524369093391213</v>
      </c>
      <c r="AD104" s="18">
        <f t="shared" si="222"/>
        <v>6.6957560267818961</v>
      </c>
      <c r="AE104" s="18">
        <f t="shared" si="223"/>
        <v>4.5583321758823958</v>
      </c>
      <c r="AF104" s="18">
        <f t="shared" si="224"/>
        <v>8.905136167254657</v>
      </c>
      <c r="AH104" t="str">
        <f t="shared" si="257"/>
        <v>81 Process, plant and machine operatives</v>
      </c>
      <c r="AI104" s="18">
        <f t="shared" si="225"/>
        <v>0.75535270866777804</v>
      </c>
      <c r="AJ104" s="18">
        <f t="shared" si="225"/>
        <v>15.791087230491897</v>
      </c>
      <c r="AK104" s="18">
        <f t="shared" si="225"/>
        <v>7.3418616692167316</v>
      </c>
      <c r="AL104" s="18">
        <f t="shared" si="225"/>
        <v>3.7911443690290758</v>
      </c>
      <c r="AM104" s="18">
        <f t="shared" si="226"/>
        <v>5.6076149157219257</v>
      </c>
      <c r="AO104" s="18">
        <f t="shared" si="227"/>
        <v>4.9614708544891473</v>
      </c>
      <c r="AP104" s="18">
        <f t="shared" si="228"/>
        <v>3.8129628633695622</v>
      </c>
      <c r="AQ104" s="18">
        <f t="shared" si="229"/>
        <v>7.1572488988400407</v>
      </c>
      <c r="AS104" t="str">
        <f t="shared" si="258"/>
        <v>81 Process, plant and machine operatives</v>
      </c>
      <c r="AT104" s="18">
        <f t="shared" si="230"/>
        <v>1.1269719786113352</v>
      </c>
      <c r="AU104" s="18">
        <f t="shared" si="230"/>
        <v>4.2047105305806243</v>
      </c>
      <c r="AV104" s="18">
        <f t="shared" si="230"/>
        <v>8.1210204293413302</v>
      </c>
      <c r="AW104" s="18">
        <f t="shared" si="230"/>
        <v>3.4899049054872622</v>
      </c>
      <c r="AX104" s="18">
        <f t="shared" si="231"/>
        <v>4.9605552156644306</v>
      </c>
      <c r="AZ104" s="18">
        <f t="shared" si="232"/>
        <v>5.0111393559256312</v>
      </c>
      <c r="BA104" s="18">
        <f t="shared" si="233"/>
        <v>3.8990393310559535</v>
      </c>
      <c r="BB104" s="18">
        <f t="shared" si="234"/>
        <v>7.2495271411764595</v>
      </c>
      <c r="BD104" t="str">
        <f t="shared" si="259"/>
        <v>81 Process, plant and machine operatives</v>
      </c>
      <c r="BE104" s="18">
        <f t="shared" si="235"/>
        <v>1.6882685792093843</v>
      </c>
      <c r="BF104" s="18">
        <f t="shared" si="235"/>
        <v>-13.949498724031418</v>
      </c>
      <c r="BG104" s="18">
        <f t="shared" si="235"/>
        <v>8.0984472642822816</v>
      </c>
      <c r="BH104" s="18">
        <f t="shared" si="235"/>
        <v>2.1014797906462546</v>
      </c>
      <c r="BI104" s="18">
        <f t="shared" si="236"/>
        <v>2.8337540676510065</v>
      </c>
      <c r="BK104" s="18">
        <f t="shared" si="237"/>
        <v>4.062560958108774</v>
      </c>
      <c r="BL104" s="18">
        <f t="shared" si="238"/>
        <v>3.0147468589550863</v>
      </c>
      <c r="BM104" s="18">
        <f t="shared" si="239"/>
        <v>5.9467989577838276</v>
      </c>
      <c r="BO104" t="str">
        <f t="shared" si="260"/>
        <v>81 Process, plant and machine operatives</v>
      </c>
      <c r="BP104" s="18">
        <f t="shared" si="240"/>
        <v>0.35858218336588532</v>
      </c>
      <c r="BQ104" s="18">
        <f t="shared" si="240"/>
        <v>-2.8243234229709868</v>
      </c>
      <c r="BR104" s="18">
        <f t="shared" si="240"/>
        <v>4.9081432239138634</v>
      </c>
      <c r="BS104" s="18">
        <f t="shared" si="240"/>
        <v>0.68300689745466325</v>
      </c>
      <c r="BT104" s="18">
        <f t="shared" si="241"/>
        <v>1.7590008931359868</v>
      </c>
      <c r="BV104" s="18">
        <f t="shared" si="242"/>
        <v>2.0721317543376916</v>
      </c>
      <c r="BW104" s="18">
        <f t="shared" si="243"/>
        <v>2.7939978891055484</v>
      </c>
      <c r="BX104" s="18">
        <f t="shared" si="244"/>
        <v>4.2689861300176934</v>
      </c>
      <c r="BZ104" t="str">
        <f t="shared" si="261"/>
        <v>81 Process, plant and machine operatives</v>
      </c>
      <c r="CA104" s="18">
        <f t="shared" si="245"/>
        <v>-0.72146131335867336</v>
      </c>
      <c r="CB104" s="18">
        <f t="shared" si="245"/>
        <v>-15.00344101103318</v>
      </c>
      <c r="CC104" s="18">
        <f t="shared" si="245"/>
        <v>2.7461467128538253</v>
      </c>
      <c r="CD104" s="18">
        <f t="shared" si="245"/>
        <v>-7.1900000779225319</v>
      </c>
      <c r="CE104" s="18">
        <f t="shared" si="246"/>
        <v>-4.7179595236753631</v>
      </c>
      <c r="CG104" s="18">
        <f t="shared" si="247"/>
        <v>-3.9895815074388219</v>
      </c>
      <c r="CH104" s="18">
        <f t="shared" si="248"/>
        <v>1.9685314527169595</v>
      </c>
      <c r="CI104" s="18">
        <f t="shared" si="249"/>
        <v>-0.82892637572929972</v>
      </c>
      <c r="CK104" t="str">
        <f t="shared" si="262"/>
        <v>81 Process, plant and machine operatives</v>
      </c>
      <c r="CL104" s="18">
        <f t="shared" si="250"/>
        <v>-4.2272128043655428</v>
      </c>
      <c r="CM104" s="18">
        <f t="shared" si="250"/>
        <v>-32.129128495522593</v>
      </c>
      <c r="CN104" s="18">
        <f t="shared" si="250"/>
        <v>-8.4351206829774927</v>
      </c>
      <c r="CO104" s="18">
        <f t="shared" si="250"/>
        <v>-8.4063312822012843</v>
      </c>
      <c r="CP104" s="18">
        <f t="shared" si="251"/>
        <v>-10.115167571927252</v>
      </c>
      <c r="CR104" s="18">
        <f t="shared" si="252"/>
        <v>-8.4159287547449058</v>
      </c>
      <c r="CS104" s="18">
        <f t="shared" si="253"/>
        <v>0.78956883302427894</v>
      </c>
      <c r="CT104" s="18">
        <f t="shared" si="254"/>
        <v>-6.0412875561907553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11.57953065927213</v>
      </c>
      <c r="C105" s="18">
        <f t="shared" si="210"/>
        <v>-2.3515717318064677</v>
      </c>
      <c r="D105" s="18">
        <f t="shared" si="210"/>
        <v>10.303587411084546</v>
      </c>
      <c r="E105" s="18">
        <f t="shared" si="210"/>
        <v>3.2655652216192932</v>
      </c>
      <c r="F105" s="18">
        <f t="shared" si="211"/>
        <v>5.0474572073087476</v>
      </c>
      <c r="H105" s="18">
        <f t="shared" si="212"/>
        <v>5.560206243778687</v>
      </c>
      <c r="I105" s="18">
        <f t="shared" si="213"/>
        <v>5.2403962112220537</v>
      </c>
      <c r="J105" s="18">
        <f t="shared" si="214"/>
        <v>8.5072293537516543</v>
      </c>
      <c r="L105" t="str">
        <f t="shared" si="255"/>
        <v>82 Transport and mobile machine drivers and operatives</v>
      </c>
      <c r="M105" s="18">
        <f t="shared" si="215"/>
        <v>9.67965845902674</v>
      </c>
      <c r="N105" s="18">
        <f t="shared" si="215"/>
        <v>8.8442003782351897E-2</v>
      </c>
      <c r="O105" s="18">
        <f t="shared" si="215"/>
        <v>7.9086215931326809</v>
      </c>
      <c r="P105" s="18">
        <f t="shared" si="215"/>
        <v>3.5597441175035271</v>
      </c>
      <c r="Q105" s="18">
        <f t="shared" si="216"/>
        <v>4.6763079744232217</v>
      </c>
      <c r="S105" s="18">
        <f t="shared" si="217"/>
        <v>4.9895386776925621</v>
      </c>
      <c r="T105" s="18">
        <f t="shared" si="218"/>
        <v>4.8182070474734884</v>
      </c>
      <c r="U105" s="18">
        <f t="shared" si="219"/>
        <v>7.8376999369061062</v>
      </c>
      <c r="W105" t="str">
        <f t="shared" si="256"/>
        <v>82 Transport and mobile machine drivers and operatives</v>
      </c>
      <c r="X105" s="18">
        <f t="shared" si="220"/>
        <v>7.8949460470445043</v>
      </c>
      <c r="Y105" s="18">
        <f t="shared" si="220"/>
        <v>7.4914938162736311</v>
      </c>
      <c r="Z105" s="18">
        <f t="shared" si="220"/>
        <v>4.5669078721515044</v>
      </c>
      <c r="AA105" s="18">
        <f t="shared" si="220"/>
        <v>3.0616221406729149</v>
      </c>
      <c r="AB105" s="18">
        <f t="shared" si="221"/>
        <v>3.8023528943620821</v>
      </c>
      <c r="AD105" s="18">
        <f t="shared" si="222"/>
        <v>3.5609608231835788</v>
      </c>
      <c r="AE105" s="18">
        <f t="shared" si="223"/>
        <v>4.4222162309095481</v>
      </c>
      <c r="AF105" s="18">
        <f t="shared" si="224"/>
        <v>6.5882623844052857</v>
      </c>
      <c r="AH105" t="str">
        <f t="shared" si="257"/>
        <v>82 Transport and mobile machine drivers and operatives</v>
      </c>
      <c r="AI105" s="18">
        <f t="shared" si="225"/>
        <v>8.0825804342055783</v>
      </c>
      <c r="AJ105" s="18">
        <f t="shared" si="225"/>
        <v>7.5356018915557765</v>
      </c>
      <c r="AK105" s="18">
        <f t="shared" si="225"/>
        <v>5.6353218318098808</v>
      </c>
      <c r="AL105" s="18">
        <f t="shared" si="225"/>
        <v>2.5817322143810495</v>
      </c>
      <c r="AM105" s="18">
        <f t="shared" si="226"/>
        <v>3.8319826977608384</v>
      </c>
      <c r="AO105" s="18">
        <f t="shared" si="227"/>
        <v>3.5896594919487379</v>
      </c>
      <c r="AP105" s="18">
        <f t="shared" si="228"/>
        <v>4.4844416711550261</v>
      </c>
      <c r="AQ105" s="18">
        <f t="shared" si="229"/>
        <v>6.6540627837819111</v>
      </c>
      <c r="AS105" t="str">
        <f t="shared" si="258"/>
        <v>82 Transport and mobile machine drivers and operatives</v>
      </c>
      <c r="AT105" s="18">
        <f t="shared" si="230"/>
        <v>7.1548667904652197</v>
      </c>
      <c r="AU105" s="18">
        <f t="shared" si="230"/>
        <v>8.2436521836077183</v>
      </c>
      <c r="AV105" s="18">
        <f t="shared" si="230"/>
        <v>5.0249366999780998</v>
      </c>
      <c r="AW105" s="18">
        <f t="shared" si="230"/>
        <v>2.2049595534027633</v>
      </c>
      <c r="AX105" s="18">
        <f t="shared" si="231"/>
        <v>3.4484571490808191</v>
      </c>
      <c r="AZ105" s="18">
        <f t="shared" si="232"/>
        <v>3.1364368322925884</v>
      </c>
      <c r="BA105" s="18">
        <f t="shared" si="233"/>
        <v>4.3792354110458342</v>
      </c>
      <c r="BB105" s="18">
        <f t="shared" si="234"/>
        <v>6.2741006924754261</v>
      </c>
      <c r="BD105" t="str">
        <f t="shared" si="259"/>
        <v>82 Transport and mobile machine drivers and operatives</v>
      </c>
      <c r="BE105" s="18">
        <f t="shared" si="235"/>
        <v>6.8965239968838743</v>
      </c>
      <c r="BF105" s="18">
        <f t="shared" si="235"/>
        <v>-15.116204121062927</v>
      </c>
      <c r="BG105" s="18">
        <f t="shared" si="235"/>
        <v>5.0064668344062202</v>
      </c>
      <c r="BH105" s="18">
        <f t="shared" si="235"/>
        <v>1.7314536357038834</v>
      </c>
      <c r="BI105" s="18">
        <f t="shared" si="236"/>
        <v>1.587692387565065</v>
      </c>
      <c r="BK105" s="18">
        <f t="shared" si="237"/>
        <v>2.8116151993466509</v>
      </c>
      <c r="BL105" s="18">
        <f t="shared" si="238"/>
        <v>3.4551994296319055</v>
      </c>
      <c r="BM105" s="18">
        <f t="shared" si="239"/>
        <v>5.3337092619401449</v>
      </c>
      <c r="BO105" t="str">
        <f t="shared" si="260"/>
        <v>82 Transport and mobile machine drivers and operatives</v>
      </c>
      <c r="BP105" s="18">
        <f t="shared" si="240"/>
        <v>4.9025954585542708</v>
      </c>
      <c r="BQ105" s="18">
        <f t="shared" si="240"/>
        <v>-2.3176007213830951</v>
      </c>
      <c r="BR105" s="18">
        <f t="shared" si="240"/>
        <v>1.6821099027644504</v>
      </c>
      <c r="BS105" s="18">
        <f t="shared" si="240"/>
        <v>0.3797324708329608</v>
      </c>
      <c r="BT105" s="18">
        <f t="shared" si="241"/>
        <v>0.61348976428245994</v>
      </c>
      <c r="BV105" s="18">
        <f t="shared" si="242"/>
        <v>0.81199417618291747</v>
      </c>
      <c r="BW105" s="18">
        <f t="shared" si="243"/>
        <v>3.2009686636810031</v>
      </c>
      <c r="BX105" s="18">
        <f t="shared" si="244"/>
        <v>3.7343658180598815</v>
      </c>
      <c r="BZ105" t="str">
        <f t="shared" si="261"/>
        <v>82 Transport and mobile machine drivers and operatives</v>
      </c>
      <c r="CA105" s="18">
        <f t="shared" si="245"/>
        <v>2.3753111497367474</v>
      </c>
      <c r="CB105" s="18">
        <f t="shared" si="245"/>
        <v>-17.070218595705889</v>
      </c>
      <c r="CC105" s="18">
        <f t="shared" si="245"/>
        <v>8.4009397835549393E-2</v>
      </c>
      <c r="CD105" s="18">
        <f t="shared" si="245"/>
        <v>-1.6653307302564535</v>
      </c>
      <c r="CE105" s="18">
        <f t="shared" si="246"/>
        <v>-2.1693276781148851</v>
      </c>
      <c r="CG105" s="18">
        <f t="shared" si="247"/>
        <v>-1.0856413762430406</v>
      </c>
      <c r="CH105" s="18">
        <f t="shared" si="248"/>
        <v>2.4928473068406731</v>
      </c>
      <c r="CI105" s="18">
        <f t="shared" si="249"/>
        <v>1.7422602186821567</v>
      </c>
      <c r="CK105" t="str">
        <f t="shared" si="262"/>
        <v>82 Transport and mobile machine drivers and operatives</v>
      </c>
      <c r="CL105" s="18">
        <f t="shared" si="250"/>
        <v>6.5748889943918476</v>
      </c>
      <c r="CM105" s="18">
        <f t="shared" si="250"/>
        <v>-26.211988254318118</v>
      </c>
      <c r="CN105" s="18">
        <f t="shared" si="250"/>
        <v>-2.0669517893021072</v>
      </c>
      <c r="CO105" s="18">
        <f t="shared" si="250"/>
        <v>-5.0220107141165542</v>
      </c>
      <c r="CP105" s="18">
        <f t="shared" si="251"/>
        <v>-5.6093737250179636</v>
      </c>
      <c r="CR105" s="18">
        <f t="shared" si="252"/>
        <v>-4.0470337440884236</v>
      </c>
      <c r="CS105" s="18">
        <f t="shared" si="253"/>
        <v>1.7239417211908803</v>
      </c>
      <c r="CT105" s="18">
        <f t="shared" si="254"/>
        <v>-1.2315817531734496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-5.4056939920459124</v>
      </c>
      <c r="C106" s="18">
        <f t="shared" si="210"/>
        <v>19.017053861366271</v>
      </c>
      <c r="D106" s="18">
        <f t="shared" si="210"/>
        <v>4.316837179776023</v>
      </c>
      <c r="E106" s="18">
        <f t="shared" si="210"/>
        <v>3.8477730046940994</v>
      </c>
      <c r="F106" s="18">
        <f t="shared" si="211"/>
        <v>4.884079355120674</v>
      </c>
      <c r="H106" s="18">
        <f t="shared" si="212"/>
        <v>4.0038929087167441</v>
      </c>
      <c r="I106" s="18">
        <f t="shared" si="213"/>
        <v>4.4004448812506869</v>
      </c>
      <c r="J106" s="18">
        <f t="shared" si="214"/>
        <v>6.8715513718212717</v>
      </c>
      <c r="L106" t="str">
        <f t="shared" si="255"/>
        <v>91 Elementary trades and related occupations</v>
      </c>
      <c r="M106" s="18">
        <f t="shared" si="215"/>
        <v>3.62808962491592</v>
      </c>
      <c r="N106" s="18">
        <f t="shared" si="215"/>
        <v>-4.4938147377399211</v>
      </c>
      <c r="O106" s="18">
        <f t="shared" si="215"/>
        <v>5.3574788232434223</v>
      </c>
      <c r="P106" s="18">
        <f t="shared" si="215"/>
        <v>3.6349642882105071</v>
      </c>
      <c r="Q106" s="18">
        <f t="shared" si="216"/>
        <v>3.6397449262165038</v>
      </c>
      <c r="S106" s="18">
        <f t="shared" si="217"/>
        <v>4.2059837546958523</v>
      </c>
      <c r="T106" s="18">
        <f t="shared" si="218"/>
        <v>3.8192225726056073</v>
      </c>
      <c r="U106" s="18">
        <f t="shared" si="219"/>
        <v>6.6039401678180232</v>
      </c>
      <c r="W106" t="str">
        <f t="shared" si="256"/>
        <v>91 Elementary trades and related occupations</v>
      </c>
      <c r="X106" s="18">
        <f t="shared" si="220"/>
        <v>1.1708498927111899</v>
      </c>
      <c r="Y106" s="18">
        <f t="shared" si="220"/>
        <v>-0.35737814500327314</v>
      </c>
      <c r="Z106" s="18">
        <f t="shared" si="220"/>
        <v>-1.2204591446600799</v>
      </c>
      <c r="AA106" s="18">
        <f t="shared" si="220"/>
        <v>1.7191793894756113</v>
      </c>
      <c r="AB106" s="18">
        <f t="shared" si="221"/>
        <v>0.6614171029467153</v>
      </c>
      <c r="AD106" s="18">
        <f t="shared" si="222"/>
        <v>0.72970598409196619</v>
      </c>
      <c r="AE106" s="18">
        <f t="shared" si="223"/>
        <v>3.1007712254714992</v>
      </c>
      <c r="AF106" s="18">
        <f t="shared" si="224"/>
        <v>3.5854470452507226</v>
      </c>
      <c r="AH106" t="str">
        <f t="shared" si="257"/>
        <v>91 Elementary trades and related occupations</v>
      </c>
      <c r="AI106" s="18">
        <f t="shared" si="225"/>
        <v>1.8271636479656239</v>
      </c>
      <c r="AJ106" s="18">
        <f t="shared" si="225"/>
        <v>-2.8229015498575483</v>
      </c>
      <c r="AK106" s="18">
        <f t="shared" si="225"/>
        <v>1.1791752020257285</v>
      </c>
      <c r="AL106" s="18">
        <f t="shared" si="225"/>
        <v>3.458718615528511</v>
      </c>
      <c r="AM106" s="18">
        <f t="shared" si="226"/>
        <v>2.3394690748179015</v>
      </c>
      <c r="AO106" s="18">
        <f t="shared" si="227"/>
        <v>2.6932208122363521</v>
      </c>
      <c r="AP106" s="18">
        <f t="shared" si="228"/>
        <v>3.4263751791043573</v>
      </c>
      <c r="AQ106" s="18">
        <f t="shared" si="229"/>
        <v>5.226940662385049</v>
      </c>
      <c r="AS106" t="str">
        <f t="shared" si="258"/>
        <v>91 Elementary trades and related occupations</v>
      </c>
      <c r="AT106" s="18">
        <f t="shared" si="230"/>
        <v>-0.25728188584092093</v>
      </c>
      <c r="AU106" s="18">
        <f t="shared" si="230"/>
        <v>22.487643283664994</v>
      </c>
      <c r="AV106" s="18">
        <f t="shared" si="230"/>
        <v>-0.37786109081276997</v>
      </c>
      <c r="AW106" s="18">
        <f t="shared" si="230"/>
        <v>1.9093749006389604</v>
      </c>
      <c r="AX106" s="18">
        <f t="shared" si="231"/>
        <v>2.3589471905781645</v>
      </c>
      <c r="AZ106" s="18">
        <f t="shared" si="232"/>
        <v>1.141186888523249</v>
      </c>
      <c r="BA106" s="18">
        <f t="shared" si="233"/>
        <v>2.8501138995328024</v>
      </c>
      <c r="BB106" s="18">
        <f t="shared" si="234"/>
        <v>3.6407729577734749</v>
      </c>
      <c r="BD106" t="str">
        <f t="shared" si="259"/>
        <v>91 Elementary trades and related occupations</v>
      </c>
      <c r="BE106" s="18">
        <f t="shared" si="235"/>
        <v>-0.23174547957920399</v>
      </c>
      <c r="BF106" s="18">
        <f t="shared" si="235"/>
        <v>-6.3415923188551933</v>
      </c>
      <c r="BG106" s="18">
        <f t="shared" si="235"/>
        <v>2.8239503976805969</v>
      </c>
      <c r="BH106" s="18">
        <f t="shared" si="235"/>
        <v>2.8709554216007183</v>
      </c>
      <c r="BI106" s="18">
        <f t="shared" si="236"/>
        <v>2.2548981698363724</v>
      </c>
      <c r="BK106" s="18">
        <f t="shared" si="237"/>
        <v>2.8552846932328846</v>
      </c>
      <c r="BL106" s="18">
        <f t="shared" si="238"/>
        <v>2.4364550033822319</v>
      </c>
      <c r="BM106" s="18">
        <f t="shared" si="239"/>
        <v>4.589671022552988</v>
      </c>
      <c r="BO106" t="str">
        <f t="shared" si="260"/>
        <v>91 Elementary trades and related occupations</v>
      </c>
      <c r="BP106" s="18">
        <f t="shared" si="240"/>
        <v>-2.0844316398929918</v>
      </c>
      <c r="BQ106" s="18">
        <f t="shared" si="240"/>
        <v>2.4329975358432288</v>
      </c>
      <c r="BR106" s="18">
        <f t="shared" si="240"/>
        <v>-3.3458610681471601</v>
      </c>
      <c r="BS106" s="18">
        <f t="shared" si="240"/>
        <v>0.20419400962816692</v>
      </c>
      <c r="BT106" s="18">
        <f t="shared" si="241"/>
        <v>-0.78266168242941969</v>
      </c>
      <c r="BV106" s="18">
        <f t="shared" si="242"/>
        <v>-0.99341408413284871</v>
      </c>
      <c r="BW106" s="18">
        <f t="shared" si="243"/>
        <v>1.8569081825162481</v>
      </c>
      <c r="BX106" s="18">
        <f t="shared" si="244"/>
        <v>1.1023429155134101</v>
      </c>
      <c r="BZ106" t="str">
        <f t="shared" si="261"/>
        <v>91 Elementary trades and related occupations</v>
      </c>
      <c r="CA106" s="18">
        <f t="shared" si="245"/>
        <v>-1.1951186928127799</v>
      </c>
      <c r="CB106" s="18">
        <f t="shared" si="245"/>
        <v>-14.462028997441346</v>
      </c>
      <c r="CC106" s="18">
        <f t="shared" si="245"/>
        <v>-3.9035976706400355</v>
      </c>
      <c r="CD106" s="18">
        <f t="shared" si="245"/>
        <v>-1.8124175315319735</v>
      </c>
      <c r="CE106" s="18">
        <f t="shared" si="246"/>
        <v>-3.3078390592665152</v>
      </c>
      <c r="CG106" s="18">
        <f t="shared" si="247"/>
        <v>-2.5144855917451747</v>
      </c>
      <c r="CH106" s="18">
        <f t="shared" si="248"/>
        <v>1.7266627388900613</v>
      </c>
      <c r="CI106" s="18">
        <f t="shared" si="249"/>
        <v>-0.16680052464047579</v>
      </c>
      <c r="CK106" t="str">
        <f t="shared" si="262"/>
        <v>91 Elementary trades and related occupations</v>
      </c>
      <c r="CL106" s="18">
        <f t="shared" si="250"/>
        <v>-1.9031031039409951</v>
      </c>
      <c r="CM106" s="18">
        <f t="shared" si="250"/>
        <v>-24.760516151044008</v>
      </c>
      <c r="CN106" s="18">
        <f t="shared" si="250"/>
        <v>-8.0470973565552875</v>
      </c>
      <c r="CO106" s="18">
        <f t="shared" si="250"/>
        <v>-4.5788435234837666</v>
      </c>
      <c r="CP106" s="18">
        <f t="shared" si="251"/>
        <v>-7.0669937307348496</v>
      </c>
      <c r="CR106" s="18">
        <f t="shared" si="252"/>
        <v>-5.7492246669584528</v>
      </c>
      <c r="CS106" s="18">
        <f t="shared" si="253"/>
        <v>1.0759814705151971</v>
      </c>
      <c r="CT106" s="18">
        <f t="shared" si="254"/>
        <v>-3.5051412960908745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5.2408620994004229</v>
      </c>
      <c r="C107" s="18">
        <f t="shared" si="210"/>
        <v>3.4684186915013404</v>
      </c>
      <c r="D107" s="18">
        <f t="shared" si="210"/>
        <v>8.0993444490044411</v>
      </c>
      <c r="E107" s="18">
        <f t="shared" si="210"/>
        <v>2.9382056317208693</v>
      </c>
      <c r="F107" s="18">
        <f t="shared" si="211"/>
        <v>4.557590272470935</v>
      </c>
      <c r="H107" s="18">
        <f t="shared" si="212"/>
        <v>4.6306080374242775</v>
      </c>
      <c r="I107" s="18">
        <f t="shared" si="213"/>
        <v>4.3745937846084049</v>
      </c>
      <c r="J107" s="18">
        <f t="shared" si="214"/>
        <v>7.2881805956973134</v>
      </c>
      <c r="L107" t="str">
        <f t="shared" ref="L107" si="263">A107</f>
        <v>92 Elementary administration and service occupations</v>
      </c>
      <c r="M107" s="18">
        <f t="shared" si="215"/>
        <v>8.5587703038363152</v>
      </c>
      <c r="N107" s="18">
        <f t="shared" si="215"/>
        <v>1.0842353548686789</v>
      </c>
      <c r="O107" s="18">
        <f t="shared" si="215"/>
        <v>8.140445429636344</v>
      </c>
      <c r="P107" s="18">
        <f t="shared" si="215"/>
        <v>3.5039830560095409</v>
      </c>
      <c r="Q107" s="18">
        <f t="shared" si="216"/>
        <v>4.7760873896193878</v>
      </c>
      <c r="S107" s="18">
        <f t="shared" si="217"/>
        <v>5.0269514870897591</v>
      </c>
      <c r="T107" s="18">
        <f t="shared" si="218"/>
        <v>4.4337377792770249</v>
      </c>
      <c r="U107" s="18">
        <f t="shared" si="219"/>
        <v>7.608290938019513</v>
      </c>
      <c r="W107" t="str">
        <f t="shared" ref="W107" si="264">A107</f>
        <v>92 Elementary administration and service occupations</v>
      </c>
      <c r="X107" s="18">
        <f t="shared" si="220"/>
        <v>4.9798096300428307</v>
      </c>
      <c r="Y107" s="18">
        <f t="shared" si="220"/>
        <v>16.474501615827243</v>
      </c>
      <c r="Z107" s="18">
        <f t="shared" si="220"/>
        <v>3.1046550574170828</v>
      </c>
      <c r="AA107" s="18">
        <f t="shared" si="220"/>
        <v>2.9734579993753618</v>
      </c>
      <c r="AB107" s="18">
        <f t="shared" si="221"/>
        <v>3.810719256391315</v>
      </c>
      <c r="AD107" s="18">
        <f t="shared" si="222"/>
        <v>3.0171717922626851</v>
      </c>
      <c r="AE107" s="18">
        <f t="shared" si="223"/>
        <v>4.0604524489075811</v>
      </c>
      <c r="AF107" s="18">
        <f t="shared" si="224"/>
        <v>5.9467964144817254</v>
      </c>
      <c r="AH107" t="str">
        <f t="shared" ref="AH107" si="265">L107</f>
        <v>92 Elementary administration and service occupations</v>
      </c>
      <c r="AI107" s="18">
        <f t="shared" si="225"/>
        <v>6.6283404785405953</v>
      </c>
      <c r="AJ107" s="18">
        <f t="shared" si="225"/>
        <v>16.366445840441159</v>
      </c>
      <c r="AK107" s="18">
        <f t="shared" si="225"/>
        <v>3.2877778620542308</v>
      </c>
      <c r="AL107" s="18">
        <f t="shared" si="225"/>
        <v>3.1833535726500939</v>
      </c>
      <c r="AM107" s="18">
        <f t="shared" si="226"/>
        <v>3.9945432435806172</v>
      </c>
      <c r="AO107" s="18">
        <f t="shared" si="227"/>
        <v>3.2181499334767993</v>
      </c>
      <c r="AP107" s="18">
        <f t="shared" si="228"/>
        <v>3.962809909583509</v>
      </c>
      <c r="AQ107" s="18">
        <f t="shared" si="229"/>
        <v>6.0087023749103796</v>
      </c>
      <c r="AS107" t="str">
        <f t="shared" ref="AS107" si="266">W107</f>
        <v>92 Elementary administration and service occupations</v>
      </c>
      <c r="AT107" s="18">
        <f t="shared" si="230"/>
        <v>3.1406816183515485</v>
      </c>
      <c r="AU107" s="18">
        <f t="shared" si="230"/>
        <v>23.791238869687991</v>
      </c>
      <c r="AV107" s="18">
        <f t="shared" si="230"/>
        <v>2.2268348316410336</v>
      </c>
      <c r="AW107" s="18">
        <f t="shared" si="230"/>
        <v>3.3952206165471122</v>
      </c>
      <c r="AX107" s="18">
        <f t="shared" si="231"/>
        <v>4.1945360432090073</v>
      </c>
      <c r="AZ107" s="18">
        <f t="shared" si="232"/>
        <v>3.0042824105268151</v>
      </c>
      <c r="BA107" s="18">
        <f t="shared" si="233"/>
        <v>3.8604996082889143</v>
      </c>
      <c r="BB107" s="18">
        <f t="shared" si="234"/>
        <v>5.7829229223808953</v>
      </c>
      <c r="BD107" t="str">
        <f t="shared" ref="BD107" si="267">AH107</f>
        <v>92 Elementary administration and service occupations</v>
      </c>
      <c r="BE107" s="18">
        <f t="shared" si="235"/>
        <v>-0.74019884240074107</v>
      </c>
      <c r="BF107" s="18">
        <f t="shared" si="235"/>
        <v>-4.1180651383968092</v>
      </c>
      <c r="BG107" s="18">
        <f t="shared" si="235"/>
        <v>0.8532797163399497</v>
      </c>
      <c r="BH107" s="18">
        <f t="shared" si="235"/>
        <v>3.0138996073070246E-3</v>
      </c>
      <c r="BI107" s="18">
        <f t="shared" si="236"/>
        <v>4.5737416504376682E-3</v>
      </c>
      <c r="BK107" s="18">
        <f t="shared" si="237"/>
        <v>0.28563635562348644</v>
      </c>
      <c r="BL107" s="18">
        <f t="shared" si="238"/>
        <v>2.9638334573310221</v>
      </c>
      <c r="BM107" s="18">
        <f t="shared" si="239"/>
        <v>3.1549421583797699</v>
      </c>
      <c r="BO107" t="str">
        <f t="shared" ref="BO107" si="268">AS107</f>
        <v>92 Elementary administration and service occupations</v>
      </c>
      <c r="BP107" s="18">
        <f t="shared" si="240"/>
        <v>2.193070039041034</v>
      </c>
      <c r="BQ107" s="18">
        <f t="shared" si="240"/>
        <v>-4.8126380521321561</v>
      </c>
      <c r="BR107" s="18">
        <f t="shared" si="240"/>
        <v>0.75064416095698139</v>
      </c>
      <c r="BS107" s="18">
        <f t="shared" si="240"/>
        <v>-0.69820457959521853</v>
      </c>
      <c r="BT107" s="18">
        <f t="shared" si="241"/>
        <v>-0.51116599355296444</v>
      </c>
      <c r="BV107" s="18">
        <f t="shared" si="242"/>
        <v>-0.2175849462411561</v>
      </c>
      <c r="BW107" s="18">
        <f t="shared" si="243"/>
        <v>2.6883178462348889</v>
      </c>
      <c r="BX107" s="18">
        <f t="shared" si="244"/>
        <v>2.5389878311096847</v>
      </c>
      <c r="BZ107" t="str">
        <f t="shared" ref="BZ107" si="269">BD107</f>
        <v>92 Elementary administration and service occupations</v>
      </c>
      <c r="CA107" s="18">
        <f t="shared" si="245"/>
        <v>4.0178094931085262</v>
      </c>
      <c r="CB107" s="18">
        <f t="shared" si="245"/>
        <v>-13.31117126152318</v>
      </c>
      <c r="CC107" s="18">
        <f t="shared" si="245"/>
        <v>0.48558999008543324</v>
      </c>
      <c r="CD107" s="18">
        <f t="shared" si="245"/>
        <v>-2.0620722136445835</v>
      </c>
      <c r="CE107" s="18">
        <f t="shared" si="246"/>
        <v>-2.0229298198356949</v>
      </c>
      <c r="CG107" s="18">
        <f t="shared" si="247"/>
        <v>-1.2201104749414826</v>
      </c>
      <c r="CH107" s="18">
        <f t="shared" si="248"/>
        <v>2.258374067577229</v>
      </c>
      <c r="CI107" s="18">
        <f t="shared" si="249"/>
        <v>1.3882353402680625</v>
      </c>
      <c r="CK107" t="str">
        <f t="shared" ref="CK107" si="270">BO107</f>
        <v>92 Elementary administration and service occupations</v>
      </c>
      <c r="CL107" s="18">
        <f t="shared" si="250"/>
        <v>-1.0628328559928901</v>
      </c>
      <c r="CM107" s="18">
        <f t="shared" si="250"/>
        <v>-33.270193173712514</v>
      </c>
      <c r="CN107" s="18">
        <f t="shared" si="250"/>
        <v>-7.3171306736808939</v>
      </c>
      <c r="CO107" s="18">
        <f t="shared" si="250"/>
        <v>-7.6854514180058064</v>
      </c>
      <c r="CP107" s="18">
        <f t="shared" si="251"/>
        <v>-9.4264958615903112</v>
      </c>
      <c r="CR107" s="18">
        <f t="shared" si="252"/>
        <v>-7.5628407581170727</v>
      </c>
      <c r="CS107" s="18">
        <f t="shared" si="253"/>
        <v>0.97399268255284888</v>
      </c>
      <c r="CT107" s="18">
        <f t="shared" si="254"/>
        <v>-4.9918294840886945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6.4016854403141643</v>
      </c>
      <c r="C109" s="26">
        <f>IF(AND(D$6-C$6 &lt;&gt; 0,C35&lt;&gt;0,D35&lt;&gt;0),(EXP(LN(D35/C35)/(D$6-C$6))-1)*100,0)</f>
        <v>-1.5475008901969955</v>
      </c>
      <c r="D109" s="26">
        <f>IF(AND(E$6-D$6 &lt;&gt; 0,D35&lt;&gt;0,E35&lt;&gt;0),(EXP(LN(E35/D35)/(E$6-D$6))-1)*100,0)</f>
        <v>4.9408216971242203</v>
      </c>
      <c r="E109" s="26">
        <f>IF(AND(F$6-E$6 &lt;&gt; 0,E35&lt;&gt;0,F35&lt;&gt;0),(EXP(LN(F35/E35)/(F$6-E$6))-1)*100,0)</f>
        <v>2.5938711923696678</v>
      </c>
      <c r="F109" s="26">
        <f>IF(AND(F$6-C$6 &lt;&gt; 0,C35&lt;&gt;0,F35&lt;&gt;0),(EXP(LN(F35/C35)/(F$6-C$6))-1)*100,0)</f>
        <v>3.0558622544639924</v>
      </c>
      <c r="H109" s="26">
        <f t="shared" ref="H109" si="271">IF($F$6-$D$6 &lt;&gt; 0,(EXP(LN(1+(H72/100))/($F$6-$D$6))-1)*100,0)</f>
        <v>3.3702972449496382</v>
      </c>
      <c r="I109" s="26">
        <f t="shared" ref="I109" si="272">IF(D35&gt;0,((1+(I35/D35))^(1/($F$6-$D$6))-1)*100,0)</f>
        <v>3.445150161546251</v>
      </c>
      <c r="J109" s="26">
        <f t="shared" ref="J109" si="273">IF($F$6-$D$6 &lt;&gt; 0,(EXP(LN(1+(J72/100))/($F$6-$D$6))-1)*100,0)</f>
        <v>5.7287935247241961</v>
      </c>
      <c r="L109" s="24" t="str">
        <f>L35</f>
        <v>All occupations</v>
      </c>
      <c r="M109" s="26">
        <f>IF(AND(N$6-M$6 &lt;&gt; 0,M35&lt;&gt;0,N35&lt;&gt;0),(EXP(LN(N35/M35)/(N$6-M$6))-1)*100,0)</f>
        <v>7.4102921334403105</v>
      </c>
      <c r="N109" s="26">
        <f>IF(AND(O$6-N$6 &lt;&gt; 0,N35&lt;&gt;0,O35&lt;&gt;0),(EXP(LN(O35/N35)/(O$6-N$6))-1)*100,0)</f>
        <v>-0.21460476548152974</v>
      </c>
      <c r="O109" s="26">
        <f>IF(AND(P$6-O$6 &lt;&gt; 0,O35&lt;&gt;0,P35&lt;&gt;0),(EXP(LN(P35/O35)/(P$6-O$6))-1)*100,0)</f>
        <v>5.1422932316374625</v>
      </c>
      <c r="P109" s="26">
        <f>IF(AND(Q$6-P$6 &lt;&gt; 0,P35&lt;&gt;0,Q35&lt;&gt;0),(EXP(LN(Q35/P35)/(Q$6-P$6))-1)*100,0)</f>
        <v>2.7416694878267478</v>
      </c>
      <c r="Q109" s="26">
        <f>IF(AND(Q$6-N$6 &lt;&gt; 0,N35&lt;&gt;0,Q35&lt;&gt;0),(EXP(LN(Q35/N35)/(Q$6-N$6))-1)*100,0)</f>
        <v>3.2972534934139652</v>
      </c>
      <c r="S109" s="26">
        <f t="shared" ref="S109" si="274">IF($F$6-$D$6 &lt;&gt; 0,(EXP(LN(1+(S72/100))/($F$6-$D$6))-1)*100,0)</f>
        <v>3.5357246125163</v>
      </c>
      <c r="T109" s="26">
        <f t="shared" ref="T109" si="275">IF(O35&gt;0,((1+(T35/O35))^(1/($F$6-$D$6))-1)*100,0)</f>
        <v>3.6121881186234273</v>
      </c>
      <c r="U109" s="26">
        <f t="shared" ref="U109" si="276">IF($F$6-$D$6 &lt;&gt; 0,(EXP(LN(1+(U72/100))/($F$6-$D$6))-1)*100,0)</f>
        <v>5.9712902656154032</v>
      </c>
      <c r="W109" s="24" t="str">
        <f>W35</f>
        <v>All occupations</v>
      </c>
      <c r="X109" s="26">
        <f>IF(AND(Y$6-X$6 &lt;&gt; 0,X35&lt;&gt;0,Y35&lt;&gt;0),(EXP(LN(Y35/X35)/(Y$6-X$6))-1)*100,0)</f>
        <v>3.5658029275156267</v>
      </c>
      <c r="Y109" s="26">
        <f>IF(AND(Z$6-Y$6 &lt;&gt; 0,Y35&lt;&gt;0,Z35&lt;&gt;0),(EXP(LN(Z35/Y35)/(Z$6-Y$6))-1)*100,0)</f>
        <v>11.876524131753087</v>
      </c>
      <c r="Z109" s="26">
        <f>IF(AND(AA$6-Z$6 &lt;&gt; 0,Z35&lt;&gt;0,AA35&lt;&gt;0),(EXP(LN(AA35/Z35)/(AA$6-Z$6))-1)*100,0)</f>
        <v>0.82572812431962461</v>
      </c>
      <c r="AA109" s="26">
        <f>IF(AND(AB$6-AA$6 &lt;&gt; 0,AA35&lt;&gt;0,AB35&lt;&gt;0),(EXP(LN(AB35/AA35)/(AB$6-AA$6))-1)*100,0)</f>
        <v>1.7636168433930788</v>
      </c>
      <c r="AB109" s="26">
        <f>IF(AND(AB$6-Y$6 &lt;&gt; 0,Y35&lt;&gt;0,AB35&lt;&gt;0),(EXP(LN(AB35/Y35)/(AB$6-Y$6))-1)*100,0)</f>
        <v>2.0722225459017141</v>
      </c>
      <c r="AD109" s="26">
        <f t="shared" ref="AD109" si="277">IF($F$6-$D$6 &lt;&gt; 0,(EXP(LN(1+(AD72/100))/($F$6-$D$6))-1)*100,0)</f>
        <v>1.4500218882192328</v>
      </c>
      <c r="AE109" s="26">
        <f t="shared" ref="AE109" si="278">IF(Z35&gt;0,((1+(AE35/Z35))^(1/($F$6-$D$6))-1)*100,0)</f>
        <v>3.1413340158958691</v>
      </c>
      <c r="AF109" s="26">
        <f t="shared" ref="AF109" si="279">IF($F$6-$D$6 &lt;&gt; 0,(EXP(LN(1+(AF72/100))/($F$6-$D$6))-1)*100,0)</f>
        <v>4.1162386105334958</v>
      </c>
      <c r="AH109" s="24" t="str">
        <f>AH35</f>
        <v>All occupations</v>
      </c>
      <c r="AI109" s="26">
        <f>IF(AND(AJ$6-AI$6 &lt;&gt; 0,AI35&lt;&gt;0,AJ35&lt;&gt;0),(EXP(LN(AJ35/AI35)/(AJ$6-AI$6))-1)*100,0)</f>
        <v>2.0647476570203604</v>
      </c>
      <c r="AJ109" s="26">
        <f>IF(AND(AK$6-AJ$6 &lt;&gt; 0,AJ35&lt;&gt;0,AK35&lt;&gt;0),(EXP(LN(AK35/AJ35)/(AK$6-AJ$6))-1)*100,0)</f>
        <v>14.117002384190179</v>
      </c>
      <c r="AK109" s="26">
        <f>IF(AND(AL$6-AK$6 &lt;&gt; 0,AK35&lt;&gt;0,AL35&lt;&gt;0),(EXP(LN(AL35/AK35)/(AL$6-AK$6))-1)*100,0)</f>
        <v>-0.22120246469915505</v>
      </c>
      <c r="AL109" s="26">
        <f>IF(AND(AM$6-AL$6 &lt;&gt; 0,AL35&lt;&gt;0,AM35&lt;&gt;0),(EXP(LN(AM35/AL35)/(AM$6-AL$6))-1)*100,0)</f>
        <v>1.7011913326663519</v>
      </c>
      <c r="AM109" s="26">
        <f>IF(AND(AM$6-AJ$6 &lt;&gt; 0,AJ35&lt;&gt;0,AM35&lt;&gt;0),(EXP(LN(AM35/AJ35)/(AM$6-AJ$6))-1)*100,0)</f>
        <v>1.826925337652785</v>
      </c>
      <c r="AO109" s="26">
        <f t="shared" ref="AO109" si="280">IF($F$6-$D$6 &lt;&gt; 0,(EXP(LN(1+(AO72/100))/($F$6-$D$6))-1)*100,0)</f>
        <v>1.0563129252401549</v>
      </c>
      <c r="AP109" s="26">
        <f t="shared" ref="AP109" si="281">IF(AK35&gt;0,((1+(AP35/AK35))^(1/($F$6-$D$6))-1)*100,0)</f>
        <v>3.01204186183468</v>
      </c>
      <c r="AQ109" s="26">
        <f t="shared" ref="AQ109" si="282">IF($F$6-$D$6 &lt;&gt; 0,(EXP(LN(1+(AQ72/100))/($F$6-$D$6))-1)*100,0)</f>
        <v>3.7273939460317873</v>
      </c>
      <c r="AS109" s="24" t="str">
        <f>AS35</f>
        <v>All occupations</v>
      </c>
      <c r="AT109" s="26">
        <f>IF(AND(AU$6-AT$6 &lt;&gt; 0,AT35&lt;&gt;0,AU35&lt;&gt;0),(EXP(LN(AU35/AT35)/(AU$6-AT$6))-1)*100,0)</f>
        <v>2.6890894601242499</v>
      </c>
      <c r="AU109" s="26">
        <f>IF(AND(AV$6-AU$6 &lt;&gt; 0,AU35&lt;&gt;0,AV35&lt;&gt;0),(EXP(LN(AV35/AU35)/(AV$6-AU$6))-1)*100,0)</f>
        <v>13.492475854456721</v>
      </c>
      <c r="AV109" s="26">
        <f>IF(AND(AW$6-AV$6 &lt;&gt; 0,AV35&lt;&gt;0,AW35&lt;&gt;0),(EXP(LN(AW35/AV35)/(AW$6-AV$6))-1)*100,0)</f>
        <v>0.41582631512644408</v>
      </c>
      <c r="AW109" s="26">
        <f>IF(AND(AX$6-AW$6 &lt;&gt; 0,AW35&lt;&gt;0,AX35&lt;&gt;0),(EXP(LN(AX35/AW35)/(AX$6-AW$6))-1)*100,0)</f>
        <v>1.7666955928296257</v>
      </c>
      <c r="AX109" s="26">
        <f>IF(AND(AX$6-AU$6 &lt;&gt; 0,AU35&lt;&gt;0,AX35&lt;&gt;0),(EXP(LN(AX35/AU35)/(AX$6-AU$6))-1)*100,0)</f>
        <v>2.0357038283905338</v>
      </c>
      <c r="AZ109" s="26">
        <f t="shared" ref="AZ109" si="283">IF($F$6-$D$6 &lt;&gt; 0,(EXP(LN(1+(AZ72/100))/($F$6-$D$6))-1)*100,0)</f>
        <v>1.3143986003113284</v>
      </c>
      <c r="BA109" s="26">
        <f t="shared" ref="BA109" si="284">IF(AV35&gt;0,((1+(BA35/AV35))^(1/($F$6-$D$6))-1)*100,0)</f>
        <v>3.0229995537837784</v>
      </c>
      <c r="BB109" s="26">
        <f t="shared" ref="BB109" si="285">IF($F$6-$D$6 &lt;&gt; 0,(EXP(LN(1+(BB72/100))/($F$6-$D$6))-1)*100,0)</f>
        <v>3.9172529254001276</v>
      </c>
      <c r="BD109" s="24" t="str">
        <f>BD35</f>
        <v>All occupations</v>
      </c>
      <c r="BE109" s="26">
        <f>IF(AND(BF$6-BE$6 &lt;&gt; 0,BE35&lt;&gt;0,BF35&lt;&gt;0),(EXP(LN(BF35/BE35)/(BF$6-BE$6))-1)*100,0)</f>
        <v>1.2114471656668124</v>
      </c>
      <c r="BF109" s="26">
        <f>IF(AND(BG$6-BF$6 &lt;&gt; 0,BF35&lt;&gt;0,BG35&lt;&gt;0),(EXP(LN(BG35/BF35)/(BG$6-BF$6))-1)*100,0)</f>
        <v>-3.4624674894384477</v>
      </c>
      <c r="BG109" s="26">
        <f>IF(AND(BH$6-BG$6 &lt;&gt; 0,BG35&lt;&gt;0,BH35&lt;&gt;0),(EXP(LN(BH35/BG35)/(BH$6-BG$6))-1)*100,0)</f>
        <v>1.447587748244672</v>
      </c>
      <c r="BH109" s="26">
        <f>IF(AND(BI$6-BH$6 &lt;&gt; 0,BH35&lt;&gt;0,BI35&lt;&gt;0),(EXP(LN(BI35/BH35)/(BI$6-BH$6))-1)*100,0)</f>
        <v>0.45401134258493681</v>
      </c>
      <c r="BI109" s="26">
        <f>IF(AND(BI$6-BF$6 &lt;&gt; 0,BF35&lt;&gt;0,BI35&lt;&gt;0),(EXP(LN(BI35/BF35)/(BI$6-BF$6))-1)*100,0)</f>
        <v>0.5133165907028836</v>
      </c>
      <c r="BK109" s="26">
        <f t="shared" ref="BK109" si="286">IF($F$6-$D$6 &lt;&gt; 0,(EXP(LN(1+(BK72/100))/($F$6-$D$6))-1)*100,0)</f>
        <v>0.78411751372535754</v>
      </c>
      <c r="BL109" s="26">
        <f t="shared" ref="BL109" si="287">IF(BG35&gt;0,((1+(BL35/BG35))^(1/($F$6-$D$6))-1)*100,0)</f>
        <v>2.7477211231856424</v>
      </c>
      <c r="BM109" s="26">
        <f t="shared" ref="BM109" si="288">IF($F$6-$D$6 &lt;&gt; 0,(EXP(LN(1+(BM72/100))/($F$6-$D$6))-1)*100,0)</f>
        <v>3.2938953315744257</v>
      </c>
      <c r="BO109" s="24" t="str">
        <f>BO35</f>
        <v>All occupations</v>
      </c>
      <c r="BP109" s="26">
        <f>IF(AND(BQ$6-BP$6 &lt;&gt; 0,BP35&lt;&gt;0,BQ35&lt;&gt;0),(EXP(LN(BQ35/BP35)/(BQ$6-BP$6))-1)*100,0)</f>
        <v>0.96437523205885611</v>
      </c>
      <c r="BQ109" s="26">
        <f>IF(AND(BR$6-BQ$6 &lt;&gt; 0,BQ35&lt;&gt;0,BR35&lt;&gt;0),(EXP(LN(BR35/BQ35)/(BR$6-BQ$6))-1)*100,0)</f>
        <v>-2.0533544714345653</v>
      </c>
      <c r="BR109" s="26">
        <f>IF(AND(BS$6-BR$6 &lt;&gt; 0,BR35&lt;&gt;0,BS35&lt;&gt;0),(EXP(LN(BS35/BR35)/(BS$6-BR$6))-1)*100,0)</f>
        <v>-0.5011377883851087</v>
      </c>
      <c r="BS109" s="26">
        <f>IF(AND(BT$6-BS$6 &lt;&gt; 0,BS35&lt;&gt;0,BT35&lt;&gt;0),(EXP(LN(BT35/BS35)/(BT$6-BS$6))-1)*100,0)</f>
        <v>-1.1862365881208592</v>
      </c>
      <c r="BT109" s="26">
        <f>IF(AND(BT$6-BQ$6 &lt;&gt; 0,BQ35&lt;&gt;0,BT35&lt;&gt;0),(EXP(LN(BT35/BQ35)/(BT$6-BQ$6))-1)*100,0)</f>
        <v>-1.0271881722994092</v>
      </c>
      <c r="BV109" s="26">
        <f t="shared" ref="BV109" si="289">IF($F$6-$D$6 &lt;&gt; 0,(EXP(LN(1+(BV72/100))/($F$6-$D$6))-1)*100,0)</f>
        <v>-0.958396070163825</v>
      </c>
      <c r="BW109" s="26">
        <f t="shared" ref="BW109" si="290">IF(BR35&gt;0,((1+(BW35/BR35))^(1/($F$6-$D$6))-1)*100,0)</f>
        <v>2.4116389702633745</v>
      </c>
      <c r="BX109" s="26">
        <f t="shared" ref="BX109" si="291">IF($F$6-$D$6 &lt;&gt; 0,(EXP(LN(1+(BX72/100))/($F$6-$D$6))-1)*100,0)</f>
        <v>1.7392773434480535</v>
      </c>
      <c r="BZ109" s="24" t="str">
        <f>BZ35</f>
        <v>All occupations</v>
      </c>
      <c r="CA109" s="26">
        <f>IF(AND(CB$6-CA$6 &lt;&gt; 0,CA35&lt;&gt;0,CB35&lt;&gt;0),(EXP(LN(CB35/CA35)/(CB$6-CA$6))-1)*100,0)</f>
        <v>1.0295507598037323</v>
      </c>
      <c r="CB109" s="26">
        <f>IF(AND(CC$6-CB$6 &lt;&gt; 0,CB35&lt;&gt;0,CC35&lt;&gt;0),(EXP(LN(CC35/CB35)/(CC$6-CB$6))-1)*100,0)</f>
        <v>-11.243926444926199</v>
      </c>
      <c r="CC109" s="26">
        <f>IF(AND(CD$6-CC$6 &lt;&gt; 0,CC35&lt;&gt;0,CD35&lt;&gt;0),(EXP(LN(CD35/CC35)/(CD$6-CC$6))-1)*100,0)</f>
        <v>-1.3110975136219727</v>
      </c>
      <c r="CD109" s="26">
        <f>IF(AND(CE$6-CD$6 &lt;&gt; 0,CD35&lt;&gt;0,CE35&lt;&gt;0),(EXP(LN(CE35/CD35)/(CE$6-CD$6))-1)*100,0)</f>
        <v>-2.9969677308581577</v>
      </c>
      <c r="CE109" s="26">
        <f>IF(AND(CE$6-CB$6 &lt;&gt; 0,CB35&lt;&gt;0,CE35&lt;&gt;0),(EXP(LN(CE35/CB35)/(CE$6-CB$6))-1)*100,0)</f>
        <v>-3.0133298782012208</v>
      </c>
      <c r="CG109" s="26">
        <f t="shared" ref="CG109" si="292">IF($F$6-$D$6 &lt;&gt; 0,(EXP(LN(1+(CG72/100))/($F$6-$D$6))-1)*100,0)</f>
        <v>-2.4382354389962613</v>
      </c>
      <c r="CH109" s="26">
        <f t="shared" ref="CH109" si="293">IF(CC35&gt;0,((1+(CH35/CC35))^(1/($F$6-$D$6))-1)*100,0)</f>
        <v>1.9939045830231095</v>
      </c>
      <c r="CI109" s="26">
        <f t="shared" ref="CI109" si="294">IF($F$6-$D$6 &lt;&gt; 0,(EXP(LN(1+(CI72/100))/($F$6-$D$6))-1)*100,0)</f>
        <v>0.23097292037483896</v>
      </c>
      <c r="CK109" s="24" t="str">
        <f>CK35</f>
        <v>All occupations</v>
      </c>
      <c r="CL109" s="26">
        <f>IF(AND(CM$6-CL$6 &lt;&gt; 0,CL35&lt;&gt;0,CM35&lt;&gt;0),(EXP(LN(CM35/CL35)/(CM$6-CL$6))-1)*100,0)</f>
        <v>0.75093256940752529</v>
      </c>
      <c r="CM109" s="26">
        <f>IF(AND(CN$6-CM$6 &lt;&gt; 0,CM35&lt;&gt;0,CN35&lt;&gt;0),(EXP(LN(CN35/CM35)/(CN$6-CM$6))-1)*100,0)</f>
        <v>-27.69360896599915</v>
      </c>
      <c r="CN109" s="26">
        <f>IF(AND(CO$6-CN$6 &lt;&gt; 0,CN35&lt;&gt;0,CO35&lt;&gt;0),(EXP(LN(CO35/CN35)/(CO$6-CN$6))-1)*100,0)</f>
        <v>-3.5829978225968118</v>
      </c>
      <c r="CO109" s="26">
        <f>IF(AND(CP$6-CO$6 &lt;&gt; 0,CO35&lt;&gt;0,CP35&lt;&gt;0),(EXP(LN(CP35/CO35)/(CP$6-CO$6))-1)*100,0)</f>
        <v>-3.4608728101593655</v>
      </c>
      <c r="CP109" s="26">
        <f>IF(AND(CP$6-CM$6 &lt;&gt; 0,CM35&lt;&gt;0,CP35&lt;&gt;0),(EXP(LN(CP35/CM35)/(CP$6-CM$6))-1)*100,0)</f>
        <v>-5.2266667363773944</v>
      </c>
      <c r="CR109" s="26">
        <f t="shared" ref="CR109" si="295">IF($F$6-$D$6 &lt;&gt; 0,(EXP(LN(1+(CR72/100))/($F$6-$D$6))-1)*100,0)</f>
        <v>-3.5015983254856886</v>
      </c>
      <c r="CS109" s="26">
        <f t="shared" ref="CS109" si="296">IF(CN35&gt;0,((1+(CS35/CN35))^(1/($F$6-$D$6))-1)*100,0)</f>
        <v>1.3781456729680786</v>
      </c>
      <c r="CT109" s="26">
        <f t="shared" ref="CT109" si="297">IF($F$6-$D$6 &lt;&gt; 0,(EXP(LN(1+(CT72/100))/($F$6-$D$6))-1)*100,0)</f>
        <v>-1.3644008189346746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Hertfordshire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Hertfordshire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Hertfordshire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Hertfordshire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Hertfordshire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Hertfordshire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Hertfordshire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Hertfordshire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Hertfordshire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0.2424642744132679</v>
      </c>
      <c r="C119" s="27">
        <f t="shared" si="299"/>
        <v>1.7815921084177511E-2</v>
      </c>
      <c r="D119" s="27">
        <f t="shared" si="299"/>
        <v>0.16132389047220552</v>
      </c>
      <c r="E119" s="27">
        <f t="shared" si="299"/>
        <v>0.34189076143599029</v>
      </c>
      <c r="F119" s="27">
        <f t="shared" ref="F119:F144" si="300">F8-D8</f>
        <v>0.50321465190819581</v>
      </c>
      <c r="L119" t="str">
        <f>A119</f>
        <v>11 Corporate managers and directors</v>
      </c>
      <c r="M119" s="27">
        <f t="shared" ref="M119:P144" si="301">N8-M8</f>
        <v>2.0333282852377215</v>
      </c>
      <c r="N119" s="27">
        <f t="shared" si="301"/>
        <v>-0.20917676457049605</v>
      </c>
      <c r="O119" s="27">
        <f t="shared" si="301"/>
        <v>1.1474968166170862</v>
      </c>
      <c r="P119" s="27">
        <f t="shared" si="301"/>
        <v>2.6493309107893959</v>
      </c>
      <c r="Q119" s="27">
        <f t="shared" ref="Q119:Q144" si="302">Q8-O8</f>
        <v>3.7968277274064821</v>
      </c>
      <c r="W119" t="str">
        <f>A119</f>
        <v>11 Corporate managers and directors</v>
      </c>
      <c r="X119" s="27">
        <f t="shared" ref="X119:AA144" si="303">Y8-X8</f>
        <v>3.2586166945969293</v>
      </c>
      <c r="Y119" s="27">
        <f t="shared" si="303"/>
        <v>0.96723961567319705</v>
      </c>
      <c r="Z119" s="27">
        <f t="shared" si="303"/>
        <v>-0.74425395474730394</v>
      </c>
      <c r="AA119" s="27">
        <f t="shared" si="303"/>
        <v>3.4622079459884212</v>
      </c>
      <c r="AB119" s="27">
        <f t="shared" ref="AB119:AB144" si="304">AB8-Z8</f>
        <v>2.7179539912411173</v>
      </c>
      <c r="AH119" t="str">
        <f>L119</f>
        <v>11 Corporate managers and directors</v>
      </c>
      <c r="AI119" s="27">
        <f t="shared" ref="AI119:AL144" si="305">AJ8-AI8</f>
        <v>0.32037680199503082</v>
      </c>
      <c r="AJ119" s="27">
        <f t="shared" si="305"/>
        <v>0.38519779290577461</v>
      </c>
      <c r="AK119" s="27">
        <f t="shared" si="305"/>
        <v>-0.29123103078846446</v>
      </c>
      <c r="AL119" s="27">
        <f t="shared" si="305"/>
        <v>0.40942507242550708</v>
      </c>
      <c r="AM119" s="27">
        <f t="shared" ref="AM119:AM144" si="306">AM8-AK8</f>
        <v>0.11819404163704261</v>
      </c>
      <c r="AS119" t="str">
        <f>W119</f>
        <v>11 Corporate managers and directors</v>
      </c>
      <c r="AT119" s="27">
        <f t="shared" ref="AT119:AW144" si="307">AU8-AT8</f>
        <v>0.62639416416857552</v>
      </c>
      <c r="AU119" s="27">
        <f t="shared" si="307"/>
        <v>0.6268389218571695</v>
      </c>
      <c r="AV119" s="27">
        <f t="shared" si="307"/>
        <v>-0.44340301699705975</v>
      </c>
      <c r="AW119" s="27">
        <f t="shared" si="307"/>
        <v>0.82814516296416674</v>
      </c>
      <c r="AX119" s="27">
        <f t="shared" ref="AX119:AX144" si="308">AX8-AV8</f>
        <v>0.38474214596710699</v>
      </c>
      <c r="BD119" t="str">
        <f>AH119</f>
        <v>11 Corporate managers and directors</v>
      </c>
      <c r="BE119" s="27">
        <f t="shared" ref="BE119:BH144" si="309">BF8-BE8</f>
        <v>2.0898463072469902</v>
      </c>
      <c r="BF119" s="27">
        <f t="shared" si="309"/>
        <v>-0.35538353371043918</v>
      </c>
      <c r="BG119" s="27">
        <f t="shared" si="309"/>
        <v>-0.5802083516720149</v>
      </c>
      <c r="BH119" s="27">
        <f t="shared" si="309"/>
        <v>1.2044503943678162</v>
      </c>
      <c r="BI119" s="27">
        <f t="shared" ref="BI119:BI144" si="310">BI8-BG8</f>
        <v>0.6242420426958013</v>
      </c>
      <c r="BO119" t="str">
        <f>AS119</f>
        <v>11 Corporate managers and directors</v>
      </c>
      <c r="BP119" s="27">
        <f t="shared" ref="BP119:BS144" si="311">BQ8-BP8</f>
        <v>0.83478012846038396</v>
      </c>
      <c r="BQ119" s="27">
        <f t="shared" si="311"/>
        <v>0.39010486629786101</v>
      </c>
      <c r="BR119" s="27">
        <f t="shared" si="311"/>
        <v>-1.6965884176083614</v>
      </c>
      <c r="BS119" s="27">
        <f t="shared" si="311"/>
        <v>-1.2551751961059168</v>
      </c>
      <c r="BT119" s="27">
        <f t="shared" ref="BT119:BT144" si="312">BT8-BR8</f>
        <v>-2.9517636137142782</v>
      </c>
      <c r="BZ119" t="str">
        <f>BD119</f>
        <v>11 Corporate managers and directors</v>
      </c>
      <c r="CA119" s="68">
        <f t="shared" ref="CA119:CD144" si="313">CB8-CA8</f>
        <v>0.87034629380368678</v>
      </c>
      <c r="CB119" s="68">
        <f t="shared" si="313"/>
        <v>-0.26414245194480923</v>
      </c>
      <c r="CC119" s="68">
        <f t="shared" si="313"/>
        <v>-0.63909349964762718</v>
      </c>
      <c r="CD119" s="68">
        <f t="shared" si="313"/>
        <v>-0.99020643643650175</v>
      </c>
      <c r="CE119" s="68">
        <f t="shared" ref="CE119:CE144" si="314">CE8-CC8</f>
        <v>-1.6292999360841289</v>
      </c>
      <c r="CK119" t="str">
        <f>BO119</f>
        <v>11 Corporate managers and directors</v>
      </c>
      <c r="CL119" s="68">
        <f t="shared" ref="CL119:CO144" si="315">CM8-CL8</f>
        <v>0.32355523003641107</v>
      </c>
      <c r="CM119" s="68">
        <f t="shared" si="315"/>
        <v>-0.31200599153908248</v>
      </c>
      <c r="CN119" s="68">
        <f t="shared" si="315"/>
        <v>-0.20431674554570756</v>
      </c>
      <c r="CO119" s="68">
        <f t="shared" si="315"/>
        <v>-0.10870379064784841</v>
      </c>
      <c r="CP119" s="68">
        <f t="shared" ref="CP119:CP144" si="316">CP8-CN8</f>
        <v>-0.31302053619355596</v>
      </c>
    </row>
    <row r="120" spans="1:94" x14ac:dyDescent="0.2">
      <c r="A120" t="str">
        <f t="shared" si="298"/>
        <v>12 Other managers and proprietors</v>
      </c>
      <c r="B120" s="27">
        <f t="shared" si="299"/>
        <v>6.3518913301754493E-2</v>
      </c>
      <c r="C120" s="27">
        <f t="shared" si="299"/>
        <v>-1.1808777980856444E-2</v>
      </c>
      <c r="D120" s="27">
        <f t="shared" si="299"/>
        <v>0.1812008737434998</v>
      </c>
      <c r="E120" s="27">
        <f t="shared" si="299"/>
        <v>0.19656294805725394</v>
      </c>
      <c r="F120" s="27">
        <f t="shared" si="300"/>
        <v>0.37776382180075374</v>
      </c>
      <c r="L120" t="str">
        <f t="shared" ref="L120:L143" si="317">A120</f>
        <v>12 Other managers and proprietors</v>
      </c>
      <c r="M120" s="27">
        <f t="shared" si="301"/>
        <v>0.65266315571842526</v>
      </c>
      <c r="N120" s="27">
        <f t="shared" si="301"/>
        <v>-6.9882423680732497E-2</v>
      </c>
      <c r="O120" s="27">
        <f t="shared" si="301"/>
        <v>1.3893641752284038</v>
      </c>
      <c r="P120" s="27">
        <f t="shared" si="301"/>
        <v>1.7197412610545948</v>
      </c>
      <c r="Q120" s="27">
        <f t="shared" si="302"/>
        <v>3.1091054362829986</v>
      </c>
      <c r="W120" t="str">
        <f t="shared" ref="W120:W143" si="318">A120</f>
        <v>12 Other managers and proprietors</v>
      </c>
      <c r="X120" s="27">
        <f t="shared" si="303"/>
        <v>0.51134092186697622</v>
      </c>
      <c r="Y120" s="27">
        <f t="shared" si="303"/>
        <v>0.55963759743101438</v>
      </c>
      <c r="Z120" s="27">
        <f t="shared" si="303"/>
        <v>1.5580908597870984</v>
      </c>
      <c r="AA120" s="27">
        <f t="shared" si="303"/>
        <v>2.1163999391955315</v>
      </c>
      <c r="AB120" s="27">
        <f t="shared" si="304"/>
        <v>3.6744907989826299</v>
      </c>
      <c r="AH120" t="str">
        <f t="shared" ref="AH120:AH143" si="319">L120</f>
        <v>12 Other managers and proprietors</v>
      </c>
      <c r="AI120" s="27">
        <f t="shared" si="305"/>
        <v>0.19010079326456086</v>
      </c>
      <c r="AJ120" s="27">
        <f t="shared" si="305"/>
        <v>0.28152387616911856</v>
      </c>
      <c r="AK120" s="27">
        <f t="shared" si="305"/>
        <v>0.34033581719356842</v>
      </c>
      <c r="AL120" s="27">
        <f t="shared" si="305"/>
        <v>0.6134325680899777</v>
      </c>
      <c r="AM120" s="27">
        <f t="shared" si="306"/>
        <v>0.95376838528354613</v>
      </c>
      <c r="AS120" t="str">
        <f t="shared" ref="AS120:AS143" si="320">W120</f>
        <v>12 Other managers and proprietors</v>
      </c>
      <c r="AT120" s="27">
        <f t="shared" si="307"/>
        <v>0.17565957747050898</v>
      </c>
      <c r="AU120" s="27">
        <f t="shared" si="307"/>
        <v>0.21865683784458856</v>
      </c>
      <c r="AV120" s="27">
        <f t="shared" si="307"/>
        <v>0.52380714969787423</v>
      </c>
      <c r="AW120" s="27">
        <f t="shared" si="307"/>
        <v>0.65837098341047939</v>
      </c>
      <c r="AX120" s="27">
        <f t="shared" si="308"/>
        <v>1.1821781331083536</v>
      </c>
      <c r="BD120" t="str">
        <f t="shared" ref="BD120:BD143" si="321">AH120</f>
        <v>12 Other managers and proprietors</v>
      </c>
      <c r="BE120" s="27">
        <f t="shared" si="309"/>
        <v>0.14212033119918743</v>
      </c>
      <c r="BF120" s="27">
        <f t="shared" si="309"/>
        <v>-0.27525441559580255</v>
      </c>
      <c r="BG120" s="27">
        <f t="shared" si="309"/>
        <v>1.0853448763211739</v>
      </c>
      <c r="BH120" s="27">
        <f t="shared" si="309"/>
        <v>0.6070623643396873</v>
      </c>
      <c r="BI120" s="27">
        <f t="shared" si="310"/>
        <v>1.6924072406608612</v>
      </c>
      <c r="BO120" t="str">
        <f t="shared" ref="BO120:BO143" si="322">AS120</f>
        <v>12 Other managers and proprietors</v>
      </c>
      <c r="BP120" s="27">
        <f t="shared" si="311"/>
        <v>0.32530170928962754</v>
      </c>
      <c r="BQ120" s="27">
        <f t="shared" si="311"/>
        <v>-8.2753588196271544E-2</v>
      </c>
      <c r="BR120" s="27">
        <f t="shared" si="311"/>
        <v>0.8986791342464393</v>
      </c>
      <c r="BS120" s="27">
        <f t="shared" si="311"/>
        <v>-4.563099942114146E-2</v>
      </c>
      <c r="BT120" s="27">
        <f t="shared" si="312"/>
        <v>0.85304813482529784</v>
      </c>
      <c r="BZ120" t="str">
        <f t="shared" ref="BZ120:BZ143" si="323">BD120</f>
        <v>12 Other managers and proprietors</v>
      </c>
      <c r="CA120" s="68">
        <f t="shared" si="313"/>
        <v>5.0666603687138601E-2</v>
      </c>
      <c r="CB120" s="68">
        <f t="shared" si="313"/>
        <v>-0.17281459828808599</v>
      </c>
      <c r="CC120" s="68">
        <f t="shared" si="313"/>
        <v>0.29587413956616837</v>
      </c>
      <c r="CD120" s="68">
        <f t="shared" si="313"/>
        <v>-0.40955650243058717</v>
      </c>
      <c r="CE120" s="68">
        <f t="shared" si="314"/>
        <v>-0.1136823628644188</v>
      </c>
      <c r="CK120" t="str">
        <f t="shared" ref="CK120:CK143" si="324">BO120</f>
        <v>12 Other managers and proprietors</v>
      </c>
      <c r="CL120" s="68">
        <f t="shared" si="315"/>
        <v>9.7395661031066671E-2</v>
      </c>
      <c r="CM120" s="68">
        <f t="shared" si="315"/>
        <v>-0.25271335431290864</v>
      </c>
      <c r="CN120" s="68">
        <f t="shared" si="315"/>
        <v>0.19306376780915524</v>
      </c>
      <c r="CO120" s="68">
        <f t="shared" si="315"/>
        <v>-0.13125876597771846</v>
      </c>
      <c r="CP120" s="68">
        <f t="shared" si="316"/>
        <v>6.1805001831436779E-2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0.54867163169497246</v>
      </c>
      <c r="C121" s="27">
        <f t="shared" si="299"/>
        <v>-6.6439984840541033E-2</v>
      </c>
      <c r="D121" s="27">
        <f t="shared" si="299"/>
        <v>0.68159057352888031</v>
      </c>
      <c r="E121" s="27">
        <f t="shared" si="299"/>
        <v>0.80672663233749198</v>
      </c>
      <c r="F121" s="27">
        <f t="shared" si="300"/>
        <v>1.4883172058663723</v>
      </c>
      <c r="L121" t="str">
        <f t="shared" si="317"/>
        <v>21 Science, research, engineering and technology professionals</v>
      </c>
      <c r="M121" s="27">
        <f t="shared" si="301"/>
        <v>2.4459409130827368</v>
      </c>
      <c r="N121" s="27">
        <f t="shared" si="301"/>
        <v>0.25787414013741738</v>
      </c>
      <c r="O121" s="27">
        <f t="shared" si="301"/>
        <v>3.1317911532386038</v>
      </c>
      <c r="P121" s="27">
        <f t="shared" si="301"/>
        <v>4.1034995410633286</v>
      </c>
      <c r="Q121" s="27">
        <f t="shared" si="302"/>
        <v>7.2352906943019324</v>
      </c>
      <c r="W121" t="str">
        <f t="shared" si="318"/>
        <v>21 Science, research, engineering and technology professionals</v>
      </c>
      <c r="X121" s="27">
        <f t="shared" si="303"/>
        <v>2.3430719641614743</v>
      </c>
      <c r="Y121" s="27">
        <f t="shared" si="303"/>
        <v>1.4592756702830982</v>
      </c>
      <c r="Z121" s="27">
        <f t="shared" si="303"/>
        <v>0.57605317776827292</v>
      </c>
      <c r="AA121" s="27">
        <f t="shared" si="303"/>
        <v>2.5836084014853711</v>
      </c>
      <c r="AB121" s="27">
        <f t="shared" si="304"/>
        <v>3.159661579253644</v>
      </c>
      <c r="AH121" t="str">
        <f t="shared" si="319"/>
        <v>21 Science, research, engineering and technology professionals</v>
      </c>
      <c r="AI121" s="27">
        <f t="shared" si="305"/>
        <v>0.1577773713510624</v>
      </c>
      <c r="AJ121" s="27">
        <f t="shared" si="305"/>
        <v>0.24807955840043161</v>
      </c>
      <c r="AK121" s="27">
        <f t="shared" si="305"/>
        <v>7.0506117362300946E-2</v>
      </c>
      <c r="AL121" s="27">
        <f t="shared" si="305"/>
        <v>0.41078829956848839</v>
      </c>
      <c r="AM121" s="27">
        <f t="shared" si="306"/>
        <v>0.48129441693078934</v>
      </c>
      <c r="AS121" t="str">
        <f t="shared" si="320"/>
        <v>21 Science, research, engineering and technology professionals</v>
      </c>
      <c r="AT121" s="27">
        <f t="shared" si="307"/>
        <v>0.31382955457473427</v>
      </c>
      <c r="AU121" s="27">
        <f t="shared" si="307"/>
        <v>0.11727306239282598</v>
      </c>
      <c r="AV121" s="27">
        <f t="shared" si="307"/>
        <v>-0.42403878529917538</v>
      </c>
      <c r="AW121" s="27">
        <f t="shared" si="307"/>
        <v>0.24577960150285083</v>
      </c>
      <c r="AX121" s="27">
        <f t="shared" si="308"/>
        <v>-0.17825918379632455</v>
      </c>
      <c r="BD121" t="str">
        <f t="shared" si="321"/>
        <v>21 Science, research, engineering and technology professionals</v>
      </c>
      <c r="BE121" s="27">
        <f t="shared" si="309"/>
        <v>0.74127161615317849</v>
      </c>
      <c r="BF121" s="27">
        <f t="shared" si="309"/>
        <v>-0.35559766304027551</v>
      </c>
      <c r="BG121" s="27">
        <f t="shared" si="309"/>
        <v>2.059766155626086E-3</v>
      </c>
      <c r="BH121" s="27">
        <f t="shared" si="309"/>
        <v>0.1449634370722368</v>
      </c>
      <c r="BI121" s="27">
        <f t="shared" si="310"/>
        <v>0.14702320322786289</v>
      </c>
      <c r="BO121" t="str">
        <f t="shared" si="322"/>
        <v>21 Science, research, engineering and technology professionals</v>
      </c>
      <c r="BP121" s="27">
        <f t="shared" si="311"/>
        <v>0.44013347980393291</v>
      </c>
      <c r="BQ121" s="27">
        <f t="shared" si="311"/>
        <v>0.44314182583178585</v>
      </c>
      <c r="BR121" s="27">
        <f t="shared" si="311"/>
        <v>-0.3586910193491013</v>
      </c>
      <c r="BS121" s="27">
        <f t="shared" si="311"/>
        <v>-0.23343395509780063</v>
      </c>
      <c r="BT121" s="27">
        <f t="shared" si="312"/>
        <v>-0.59212497444690193</v>
      </c>
      <c r="BZ121" t="str">
        <f t="shared" si="323"/>
        <v>21 Science, research, engineering and technology professionals</v>
      </c>
      <c r="CA121" s="68">
        <f t="shared" si="313"/>
        <v>0.31187452776979674</v>
      </c>
      <c r="CB121" s="68">
        <f t="shared" si="313"/>
        <v>-0.28331083554334402</v>
      </c>
      <c r="CC121" s="68">
        <f t="shared" si="313"/>
        <v>-9.6529430552312334E-2</v>
      </c>
      <c r="CD121" s="68">
        <f t="shared" si="313"/>
        <v>-0.92528364935672336</v>
      </c>
      <c r="CE121" s="68">
        <f t="shared" si="314"/>
        <v>-1.0218130799090357</v>
      </c>
      <c r="CK121" t="str">
        <f t="shared" si="324"/>
        <v>21 Science, research, engineering and technology professionals</v>
      </c>
      <c r="CL121" s="68">
        <f t="shared" si="315"/>
        <v>0.21632852729077945</v>
      </c>
      <c r="CM121" s="68">
        <f t="shared" si="315"/>
        <v>-0.14830921553434206</v>
      </c>
      <c r="CN121" s="68">
        <f t="shared" si="315"/>
        <v>0.10546481886374248</v>
      </c>
      <c r="CO121" s="68">
        <f t="shared" si="315"/>
        <v>-7.9329356302938248E-2</v>
      </c>
      <c r="CP121" s="68">
        <f t="shared" si="316"/>
        <v>2.6135462560804235E-2</v>
      </c>
    </row>
    <row r="122" spans="1:94" x14ac:dyDescent="0.2">
      <c r="A122" t="str">
        <f t="shared" si="298"/>
        <v>22 Health professionals</v>
      </c>
      <c r="B122" s="27">
        <f t="shared" si="299"/>
        <v>0.43717003133611376</v>
      </c>
      <c r="C122" s="27">
        <f t="shared" si="299"/>
        <v>-0.18863654486545367</v>
      </c>
      <c r="D122" s="27">
        <f t="shared" si="299"/>
        <v>0.43540794053306131</v>
      </c>
      <c r="E122" s="27">
        <f t="shared" si="299"/>
        <v>0.53922584350173541</v>
      </c>
      <c r="F122" s="27">
        <f t="shared" si="300"/>
        <v>0.97463378403479672</v>
      </c>
      <c r="L122" t="str">
        <f t="shared" si="317"/>
        <v>22 Health professionals</v>
      </c>
      <c r="M122" s="27">
        <f t="shared" si="301"/>
        <v>1.5612060718273351</v>
      </c>
      <c r="N122" s="27">
        <f t="shared" si="301"/>
        <v>-0.49638918732250392</v>
      </c>
      <c r="O122" s="27">
        <f t="shared" si="301"/>
        <v>1.3350526370668883</v>
      </c>
      <c r="P122" s="27">
        <f t="shared" si="301"/>
        <v>1.6928429634070268</v>
      </c>
      <c r="Q122" s="27">
        <f t="shared" si="302"/>
        <v>3.027895600473915</v>
      </c>
      <c r="W122" t="str">
        <f t="shared" si="318"/>
        <v>22 Health professionals</v>
      </c>
      <c r="X122" s="27">
        <f t="shared" si="303"/>
        <v>1.8891900983252867</v>
      </c>
      <c r="Y122" s="27">
        <f t="shared" si="303"/>
        <v>0.5366326608280847</v>
      </c>
      <c r="Z122" s="27">
        <f t="shared" si="303"/>
        <v>0.63197930673550928</v>
      </c>
      <c r="AA122" s="27">
        <f t="shared" si="303"/>
        <v>1.6031276254649036</v>
      </c>
      <c r="AB122" s="27">
        <f t="shared" si="304"/>
        <v>2.2351069322004129</v>
      </c>
      <c r="AH122" t="str">
        <f t="shared" si="319"/>
        <v>22 Health professionals</v>
      </c>
      <c r="AI122" s="27">
        <f t="shared" si="305"/>
        <v>-0.3681125077228149</v>
      </c>
      <c r="AJ122" s="27">
        <f t="shared" si="305"/>
        <v>-7.8639760054527219E-2</v>
      </c>
      <c r="AK122" s="27">
        <f t="shared" si="305"/>
        <v>-1.1405683954008681</v>
      </c>
      <c r="AL122" s="27">
        <f t="shared" si="305"/>
        <v>-0.81647259396400529</v>
      </c>
      <c r="AM122" s="27">
        <f t="shared" si="306"/>
        <v>-1.9570409893648733</v>
      </c>
      <c r="AS122" t="str">
        <f t="shared" si="320"/>
        <v>22 Health professionals</v>
      </c>
      <c r="AT122" s="27">
        <f t="shared" si="307"/>
        <v>0.16286116831015174</v>
      </c>
      <c r="AU122" s="27">
        <f t="shared" si="307"/>
        <v>0.1820773502869969</v>
      </c>
      <c r="AV122" s="27">
        <f t="shared" si="307"/>
        <v>2.6016366343558528E-2</v>
      </c>
      <c r="AW122" s="27">
        <f t="shared" si="307"/>
        <v>0.14714576105105015</v>
      </c>
      <c r="AX122" s="27">
        <f t="shared" si="308"/>
        <v>0.17316212739460868</v>
      </c>
      <c r="BD122" t="str">
        <f t="shared" si="321"/>
        <v>22 Health professionals</v>
      </c>
      <c r="BE122" s="27">
        <f t="shared" si="309"/>
        <v>0.39999053429740927</v>
      </c>
      <c r="BF122" s="27">
        <f t="shared" si="309"/>
        <v>-1.2248304920709163E-2</v>
      </c>
      <c r="BG122" s="27">
        <f t="shared" si="309"/>
        <v>0.39910532322195325</v>
      </c>
      <c r="BH122" s="27">
        <f t="shared" si="309"/>
        <v>0.26033026245306568</v>
      </c>
      <c r="BI122" s="27">
        <f t="shared" si="310"/>
        <v>0.65943558567501892</v>
      </c>
      <c r="BO122" t="str">
        <f t="shared" si="322"/>
        <v>22 Health professionals</v>
      </c>
      <c r="BP122" s="27">
        <f t="shared" si="311"/>
        <v>0.45332491752575743</v>
      </c>
      <c r="BQ122" s="27">
        <f t="shared" si="311"/>
        <v>-0.11206984696880662</v>
      </c>
      <c r="BR122" s="27">
        <f t="shared" si="311"/>
        <v>0.12080390141577491</v>
      </c>
      <c r="BS122" s="27">
        <f t="shared" si="311"/>
        <v>-0.2454051893431286</v>
      </c>
      <c r="BT122" s="27">
        <f t="shared" si="312"/>
        <v>-0.1246012879273537</v>
      </c>
      <c r="BZ122" t="str">
        <f t="shared" si="323"/>
        <v>22 Health professionals</v>
      </c>
      <c r="CA122" s="68">
        <f t="shared" si="313"/>
        <v>0.43851032481503194</v>
      </c>
      <c r="CB122" s="68">
        <f t="shared" si="313"/>
        <v>-0.30261557329167865</v>
      </c>
      <c r="CC122" s="68">
        <f t="shared" si="313"/>
        <v>5.3974163163506006E-3</v>
      </c>
      <c r="CD122" s="68">
        <f t="shared" si="313"/>
        <v>-0.40193531424893558</v>
      </c>
      <c r="CE122" s="68">
        <f t="shared" si="314"/>
        <v>-0.39653789793258498</v>
      </c>
      <c r="CK122" t="str">
        <f t="shared" si="324"/>
        <v>22 Health professionals</v>
      </c>
      <c r="CL122" s="68">
        <f t="shared" si="315"/>
        <v>8.0825528504675753E-2</v>
      </c>
      <c r="CM122" s="68">
        <f t="shared" si="315"/>
        <v>-5.5992425102142224E-2</v>
      </c>
      <c r="CN122" s="68">
        <f t="shared" si="315"/>
        <v>2.9868982198032301E-2</v>
      </c>
      <c r="CO122" s="68">
        <f t="shared" si="315"/>
        <v>2.5604213013141586E-2</v>
      </c>
      <c r="CP122" s="68">
        <f t="shared" si="316"/>
        <v>5.5473195211173887E-2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0.43023854313103049</v>
      </c>
      <c r="C123" s="27">
        <f t="shared" si="299"/>
        <v>3.4074874743491357E-2</v>
      </c>
      <c r="D123" s="27">
        <f t="shared" si="299"/>
        <v>0.44116216299394262</v>
      </c>
      <c r="E123" s="27">
        <f t="shared" si="299"/>
        <v>0.54008502904266642</v>
      </c>
      <c r="F123" s="27">
        <f t="shared" si="300"/>
        <v>0.98124719203660904</v>
      </c>
      <c r="L123" t="str">
        <f t="shared" si="317"/>
        <v>23 Teaching and other educational professionals</v>
      </c>
      <c r="M123" s="27">
        <f t="shared" si="301"/>
        <v>3.2671888448816659</v>
      </c>
      <c r="N123" s="27">
        <f t="shared" si="301"/>
        <v>-8.3232159865307409E-2</v>
      </c>
      <c r="O123" s="27">
        <f t="shared" si="301"/>
        <v>2.7281113911958332</v>
      </c>
      <c r="P123" s="27">
        <f t="shared" si="301"/>
        <v>3.1849288223460483</v>
      </c>
      <c r="Q123" s="27">
        <f t="shared" si="302"/>
        <v>5.9130402135418816</v>
      </c>
      <c r="W123" t="str">
        <f t="shared" si="318"/>
        <v>23 Teaching and other educational professionals</v>
      </c>
      <c r="X123" s="27">
        <f t="shared" si="303"/>
        <v>1.3110452060251632E-2</v>
      </c>
      <c r="Y123" s="27">
        <f t="shared" si="303"/>
        <v>1.2361261730115398</v>
      </c>
      <c r="Z123" s="27">
        <f t="shared" si="303"/>
        <v>-1.7161143419808118</v>
      </c>
      <c r="AA123" s="27">
        <f t="shared" si="303"/>
        <v>-1.0748764704670393</v>
      </c>
      <c r="AB123" s="27">
        <f t="shared" si="304"/>
        <v>-2.7909908124478511</v>
      </c>
      <c r="AH123" t="str">
        <f t="shared" si="319"/>
        <v>23 Teaching and other educational professionals</v>
      </c>
      <c r="AI123" s="27">
        <f t="shared" si="305"/>
        <v>-0.43420471568335595</v>
      </c>
      <c r="AJ123" s="27">
        <f t="shared" si="305"/>
        <v>-1.1942448322163624E-2</v>
      </c>
      <c r="AK123" s="27">
        <f t="shared" si="305"/>
        <v>-0.27361448863071808</v>
      </c>
      <c r="AL123" s="27">
        <f t="shared" si="305"/>
        <v>2.2852302599350949E-2</v>
      </c>
      <c r="AM123" s="27">
        <f t="shared" si="306"/>
        <v>-0.25076218603136713</v>
      </c>
      <c r="AS123" t="str">
        <f t="shared" si="320"/>
        <v>23 Teaching and other educational professionals</v>
      </c>
      <c r="AT123" s="27">
        <f t="shared" si="307"/>
        <v>3.0500124137823492E-2</v>
      </c>
      <c r="AU123" s="27">
        <f t="shared" si="307"/>
        <v>2.7096284131706783E-2</v>
      </c>
      <c r="AV123" s="27">
        <f t="shared" si="307"/>
        <v>-5.6087109012789071E-2</v>
      </c>
      <c r="AW123" s="27">
        <f t="shared" si="307"/>
        <v>-2.1241404554226628E-2</v>
      </c>
      <c r="AX123" s="27">
        <f t="shared" si="308"/>
        <v>-7.73285135670157E-2</v>
      </c>
      <c r="BD123" t="str">
        <f t="shared" si="321"/>
        <v>23 Teaching and other educational professionals</v>
      </c>
      <c r="BE123" s="27">
        <f t="shared" si="309"/>
        <v>0.10974511764808992</v>
      </c>
      <c r="BF123" s="27">
        <f t="shared" si="309"/>
        <v>1.6652634974352765E-2</v>
      </c>
      <c r="BG123" s="27">
        <f t="shared" si="309"/>
        <v>0.18031630717892067</v>
      </c>
      <c r="BH123" s="27">
        <f t="shared" si="309"/>
        <v>0.37829162974142116</v>
      </c>
      <c r="BI123" s="27">
        <f t="shared" si="310"/>
        <v>0.55860793692034183</v>
      </c>
      <c r="BO123" t="str">
        <f t="shared" si="322"/>
        <v>23 Teaching and other educational professionals</v>
      </c>
      <c r="BP123" s="27">
        <f t="shared" si="311"/>
        <v>0.13658962114427387</v>
      </c>
      <c r="BQ123" s="27">
        <f t="shared" si="311"/>
        <v>-5.0133834719932047E-3</v>
      </c>
      <c r="BR123" s="27">
        <f t="shared" si="311"/>
        <v>3.1972841961653842E-3</v>
      </c>
      <c r="BS123" s="27">
        <f t="shared" si="311"/>
        <v>-5.0979142157644652E-2</v>
      </c>
      <c r="BT123" s="27">
        <f t="shared" si="312"/>
        <v>-4.7781857961479268E-2</v>
      </c>
      <c r="BZ123" t="str">
        <f t="shared" si="323"/>
        <v>23 Teaching and other educational professionals</v>
      </c>
      <c r="CA123" s="68">
        <f t="shared" si="313"/>
        <v>0.11161428693888864</v>
      </c>
      <c r="CB123" s="68">
        <f t="shared" si="313"/>
        <v>6.212208703684774E-3</v>
      </c>
      <c r="CC123" s="68">
        <f t="shared" si="313"/>
        <v>1.0498632669876606E-2</v>
      </c>
      <c r="CD123" s="68">
        <f t="shared" si="313"/>
        <v>-9.2053223258990347E-2</v>
      </c>
      <c r="CE123" s="68">
        <f t="shared" si="314"/>
        <v>-8.155459058911374E-2</v>
      </c>
      <c r="CK123" t="str">
        <f t="shared" si="324"/>
        <v>23 Teaching and other educational professionals</v>
      </c>
      <c r="CL123" s="68">
        <f t="shared" si="315"/>
        <v>4.199261537259788E-2</v>
      </c>
      <c r="CM123" s="68">
        <f t="shared" si="315"/>
        <v>-1.7563034888725237E-2</v>
      </c>
      <c r="CN123" s="68">
        <f t="shared" si="315"/>
        <v>1.0086192653816745E-2</v>
      </c>
      <c r="CO123" s="68">
        <f t="shared" si="315"/>
        <v>-3.124691644546769E-2</v>
      </c>
      <c r="CP123" s="68">
        <f t="shared" si="316"/>
        <v>-2.1160723791650946E-2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0.19183043115017806</v>
      </c>
      <c r="C124" s="27">
        <f t="shared" si="299"/>
        <v>4.3793234856430607E-2</v>
      </c>
      <c r="D124" s="27">
        <f t="shared" si="299"/>
        <v>0.33590579079700855</v>
      </c>
      <c r="E124" s="27">
        <f t="shared" si="299"/>
        <v>0.39480527648216079</v>
      </c>
      <c r="F124" s="27">
        <f t="shared" si="300"/>
        <v>0.73071106727916935</v>
      </c>
      <c r="L124" t="str">
        <f t="shared" si="317"/>
        <v>24 Business, media and public service professionals</v>
      </c>
      <c r="M124" s="27">
        <f t="shared" si="301"/>
        <v>2.5828257574984734</v>
      </c>
      <c r="N124" s="27">
        <f t="shared" si="301"/>
        <v>5.3022748018767274E-2</v>
      </c>
      <c r="O124" s="27">
        <f t="shared" si="301"/>
        <v>3.5509917544283507</v>
      </c>
      <c r="P124" s="27">
        <f t="shared" si="301"/>
        <v>4.1046423942360466</v>
      </c>
      <c r="Q124" s="27">
        <f t="shared" si="302"/>
        <v>7.6556341486643973</v>
      </c>
      <c r="W124" t="str">
        <f t="shared" si="318"/>
        <v>24 Business, media and public service professionals</v>
      </c>
      <c r="X124" s="27">
        <f t="shared" si="303"/>
        <v>2.7649119288330439</v>
      </c>
      <c r="Y124" s="27">
        <f t="shared" si="303"/>
        <v>2.4147122913131476</v>
      </c>
      <c r="Z124" s="27">
        <f t="shared" si="303"/>
        <v>1.6176718455148773</v>
      </c>
      <c r="AA124" s="27">
        <f t="shared" si="303"/>
        <v>3.1664182221796544</v>
      </c>
      <c r="AB124" s="27">
        <f t="shared" si="304"/>
        <v>4.7840900676945317</v>
      </c>
      <c r="AH124" t="str">
        <f t="shared" si="319"/>
        <v>24 Business, media and public service professionals</v>
      </c>
      <c r="AI124" s="27">
        <f t="shared" si="305"/>
        <v>2.6665328309162906E-2</v>
      </c>
      <c r="AJ124" s="27">
        <f t="shared" si="305"/>
        <v>0.2930585010808</v>
      </c>
      <c r="AK124" s="27">
        <f t="shared" si="305"/>
        <v>-4.1735520614196719E-2</v>
      </c>
      <c r="AL124" s="27">
        <f t="shared" si="305"/>
        <v>0.27869529292114925</v>
      </c>
      <c r="AM124" s="27">
        <f t="shared" si="306"/>
        <v>0.23695977230695253</v>
      </c>
      <c r="AS124" t="str">
        <f t="shared" si="320"/>
        <v>24 Business, media and public service professionals</v>
      </c>
      <c r="AT124" s="27">
        <f t="shared" si="307"/>
        <v>0.38141279985626708</v>
      </c>
      <c r="AU124" s="27">
        <f t="shared" si="307"/>
        <v>0.4363033818493296</v>
      </c>
      <c r="AV124" s="27">
        <f t="shared" si="307"/>
        <v>0.3006803369944353</v>
      </c>
      <c r="AW124" s="27">
        <f t="shared" si="307"/>
        <v>0.67781575969616759</v>
      </c>
      <c r="AX124" s="27">
        <f t="shared" si="308"/>
        <v>0.97849609669060289</v>
      </c>
      <c r="BD124" t="str">
        <f t="shared" si="321"/>
        <v>24 Business, media and public service professionals</v>
      </c>
      <c r="BE124" s="27">
        <f t="shared" si="309"/>
        <v>1.0895351343483597</v>
      </c>
      <c r="BF124" s="27">
        <f t="shared" si="309"/>
        <v>7.0591490751541919E-2</v>
      </c>
      <c r="BG124" s="27">
        <f t="shared" si="309"/>
        <v>1.218206573559792</v>
      </c>
      <c r="BH124" s="27">
        <f t="shared" si="309"/>
        <v>0.96359628370768924</v>
      </c>
      <c r="BI124" s="27">
        <f t="shared" si="310"/>
        <v>2.1818028572674812</v>
      </c>
      <c r="BO124" t="str">
        <f t="shared" si="322"/>
        <v>24 Business, media and public service professionals</v>
      </c>
      <c r="BP124" s="27">
        <f t="shared" si="311"/>
        <v>0.46493906573740507</v>
      </c>
      <c r="BQ124" s="27">
        <f t="shared" si="311"/>
        <v>0.3970767169752909</v>
      </c>
      <c r="BR124" s="27">
        <f t="shared" si="311"/>
        <v>-3.5611680057045625E-2</v>
      </c>
      <c r="BS124" s="27">
        <f t="shared" si="311"/>
        <v>-0.55523271963271803</v>
      </c>
      <c r="BT124" s="27">
        <f t="shared" si="312"/>
        <v>-0.59084439968976366</v>
      </c>
      <c r="BZ124" t="str">
        <f t="shared" si="323"/>
        <v>24 Business, media and public service professionals</v>
      </c>
      <c r="CA124" s="68">
        <f t="shared" si="313"/>
        <v>0.53029673346618278</v>
      </c>
      <c r="CB124" s="68">
        <f t="shared" si="313"/>
        <v>-7.0146557907639018E-2</v>
      </c>
      <c r="CC124" s="68">
        <f t="shared" si="313"/>
        <v>4.6283723205914562E-2</v>
      </c>
      <c r="CD124" s="68">
        <f t="shared" si="313"/>
        <v>-0.83501607207379624</v>
      </c>
      <c r="CE124" s="68">
        <f t="shared" si="314"/>
        <v>-0.78873234886788168</v>
      </c>
      <c r="CK124" t="str">
        <f t="shared" si="324"/>
        <v>24 Business, media and public service professionals</v>
      </c>
      <c r="CL124" s="68">
        <f t="shared" si="315"/>
        <v>0.22552244275335032</v>
      </c>
      <c r="CM124" s="68">
        <f t="shared" si="315"/>
        <v>-0.13556927001320074</v>
      </c>
      <c r="CN124" s="68">
        <f t="shared" si="315"/>
        <v>4.1627114763911788E-2</v>
      </c>
      <c r="CO124" s="68">
        <f t="shared" si="315"/>
        <v>-3.9396574053777389E-2</v>
      </c>
      <c r="CP124" s="68">
        <f t="shared" si="316"/>
        <v>2.2305407101343988E-3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9.8131425957327711E-2</v>
      </c>
      <c r="C125" s="27">
        <f t="shared" si="299"/>
        <v>1.8700208705639654E-2</v>
      </c>
      <c r="D125" s="27">
        <f t="shared" si="299"/>
        <v>7.643856489025519E-2</v>
      </c>
      <c r="E125" s="27">
        <f t="shared" si="299"/>
        <v>0.20082248716569062</v>
      </c>
      <c r="F125" s="27">
        <f t="shared" si="300"/>
        <v>0.27726105205594581</v>
      </c>
      <c r="L125" t="str">
        <f t="shared" si="317"/>
        <v>31 Science, engineering and technology associate professionals</v>
      </c>
      <c r="M125" s="27">
        <f t="shared" si="301"/>
        <v>0.44752270114044523</v>
      </c>
      <c r="N125" s="27">
        <f t="shared" si="301"/>
        <v>0.14398961756423057</v>
      </c>
      <c r="O125" s="27">
        <f t="shared" si="301"/>
        <v>0.17621946345906547</v>
      </c>
      <c r="P125" s="27">
        <f t="shared" si="301"/>
        <v>0.60707480156138383</v>
      </c>
      <c r="Q125" s="27">
        <f t="shared" si="302"/>
        <v>0.7832942650204493</v>
      </c>
      <c r="W125" t="str">
        <f t="shared" si="318"/>
        <v>31 Science, engineering and technology associate professionals</v>
      </c>
      <c r="X125" s="27">
        <f t="shared" si="303"/>
        <v>0.80711707884317763</v>
      </c>
      <c r="Y125" s="27">
        <f t="shared" si="303"/>
        <v>0.57819743129201306</v>
      </c>
      <c r="Z125" s="27">
        <f t="shared" si="303"/>
        <v>-0.38139746271845532</v>
      </c>
      <c r="AA125" s="27">
        <f t="shared" si="303"/>
        <v>0.7263447893083308</v>
      </c>
      <c r="AB125" s="27">
        <f t="shared" si="304"/>
        <v>0.34494732658987548</v>
      </c>
      <c r="AH125" t="str">
        <f t="shared" si="319"/>
        <v>31 Science, engineering and technology associate professionals</v>
      </c>
      <c r="AI125" s="27">
        <f t="shared" si="305"/>
        <v>0.15227165848911361</v>
      </c>
      <c r="AJ125" s="27">
        <f t="shared" si="305"/>
        <v>0.11305793222434779</v>
      </c>
      <c r="AK125" s="27">
        <f t="shared" si="305"/>
        <v>1.9614480063197881E-2</v>
      </c>
      <c r="AL125" s="27">
        <f t="shared" si="305"/>
        <v>0.27909427671152609</v>
      </c>
      <c r="AM125" s="27">
        <f t="shared" si="306"/>
        <v>0.29870875677472397</v>
      </c>
      <c r="AS125" t="str">
        <f t="shared" si="320"/>
        <v>31 Science, engineering and technology associate professionals</v>
      </c>
      <c r="AT125" s="27">
        <f t="shared" si="307"/>
        <v>0.18587743238155507</v>
      </c>
      <c r="AU125" s="27">
        <f t="shared" si="307"/>
        <v>0.18656832550996061</v>
      </c>
      <c r="AV125" s="27">
        <f t="shared" si="307"/>
        <v>-0.29525692046683938</v>
      </c>
      <c r="AW125" s="27">
        <f t="shared" si="307"/>
        <v>2.1904681720628982E-2</v>
      </c>
      <c r="AX125" s="27">
        <f t="shared" si="308"/>
        <v>-0.2733522387462104</v>
      </c>
      <c r="BD125" t="str">
        <f t="shared" si="321"/>
        <v>31 Science, engineering and technology associate professionals</v>
      </c>
      <c r="BE125" s="27">
        <f t="shared" si="309"/>
        <v>0.14815988316451278</v>
      </c>
      <c r="BF125" s="27">
        <f t="shared" si="309"/>
        <v>5.834846916912495E-2</v>
      </c>
      <c r="BG125" s="27">
        <f t="shared" si="309"/>
        <v>-0.53334990982893515</v>
      </c>
      <c r="BH125" s="27">
        <f t="shared" si="309"/>
        <v>-0.35229320673540032</v>
      </c>
      <c r="BI125" s="27">
        <f t="shared" si="310"/>
        <v>-0.88564311656433548</v>
      </c>
      <c r="BO125" t="str">
        <f t="shared" si="322"/>
        <v>31 Science, engineering and technology associate professionals</v>
      </c>
      <c r="BP125" s="27">
        <f t="shared" si="311"/>
        <v>0.20010369205321266</v>
      </c>
      <c r="BQ125" s="27">
        <f t="shared" si="311"/>
        <v>0.23731195538041328</v>
      </c>
      <c r="BR125" s="27">
        <f t="shared" si="311"/>
        <v>-0.42653233660358847</v>
      </c>
      <c r="BS125" s="27">
        <f t="shared" si="311"/>
        <v>-2.0733189152293274E-3</v>
      </c>
      <c r="BT125" s="27">
        <f t="shared" si="312"/>
        <v>-0.4286056555188178</v>
      </c>
      <c r="BZ125" t="str">
        <f t="shared" si="323"/>
        <v>31 Science, engineering and technology associate professionals</v>
      </c>
      <c r="CA125" s="68">
        <f t="shared" si="313"/>
        <v>0.28898310437789232</v>
      </c>
      <c r="CB125" s="68">
        <f t="shared" si="313"/>
        <v>7.0008296665348357E-2</v>
      </c>
      <c r="CC125" s="68">
        <f t="shared" si="313"/>
        <v>-0.30063169142906965</v>
      </c>
      <c r="CD125" s="68">
        <f t="shared" si="313"/>
        <v>-0.196790198548767</v>
      </c>
      <c r="CE125" s="68">
        <f t="shared" si="314"/>
        <v>-0.49742188997783665</v>
      </c>
      <c r="CK125" t="str">
        <f t="shared" si="324"/>
        <v>31 Science, engineering and technology associate professionals</v>
      </c>
      <c r="CL125" s="68">
        <f t="shared" si="315"/>
        <v>0.10683431618843825</v>
      </c>
      <c r="CM125" s="68">
        <f t="shared" si="315"/>
        <v>-2.5335939098470817E-2</v>
      </c>
      <c r="CN125" s="68">
        <f t="shared" si="315"/>
        <v>2.2187238265530818E-3</v>
      </c>
      <c r="CO125" s="68">
        <f t="shared" si="315"/>
        <v>0.10942847784323123</v>
      </c>
      <c r="CP125" s="68">
        <f t="shared" si="316"/>
        <v>0.11164720166978431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2.0500164577969639E-2</v>
      </c>
      <c r="C126" s="27">
        <f t="shared" si="299"/>
        <v>-9.3924553546507264E-3</v>
      </c>
      <c r="D126" s="27">
        <f t="shared" si="299"/>
        <v>1.8454753796258341E-2</v>
      </c>
      <c r="E126" s="27">
        <f t="shared" si="299"/>
        <v>2.9488941647695846E-2</v>
      </c>
      <c r="F126" s="27">
        <f t="shared" si="300"/>
        <v>4.7943695443954187E-2</v>
      </c>
      <c r="L126" t="str">
        <f t="shared" si="317"/>
        <v>32 Health and social care associate professionals</v>
      </c>
      <c r="M126" s="27">
        <f t="shared" si="301"/>
        <v>0.37502374769443514</v>
      </c>
      <c r="N126" s="27">
        <f t="shared" si="301"/>
        <v>-7.1619266510435042E-2</v>
      </c>
      <c r="O126" s="27">
        <f t="shared" si="301"/>
        <v>0.32944368876434382</v>
      </c>
      <c r="P126" s="27">
        <f t="shared" si="301"/>
        <v>0.57501860726325704</v>
      </c>
      <c r="Q126" s="27">
        <f t="shared" si="302"/>
        <v>0.90446229602760086</v>
      </c>
      <c r="W126" t="str">
        <f t="shared" si="318"/>
        <v>32 Health and social care associate professionals</v>
      </c>
      <c r="X126" s="27">
        <f t="shared" si="303"/>
        <v>0.70114818189323813</v>
      </c>
      <c r="Y126" s="27">
        <f t="shared" si="303"/>
        <v>0.29100240172890679</v>
      </c>
      <c r="Z126" s="27">
        <f t="shared" si="303"/>
        <v>0.18508940538166696</v>
      </c>
      <c r="AA126" s="27">
        <f t="shared" si="303"/>
        <v>0.90794836966894277</v>
      </c>
      <c r="AB126" s="27">
        <f t="shared" si="304"/>
        <v>1.0930377750506097</v>
      </c>
      <c r="AH126" t="str">
        <f t="shared" si="319"/>
        <v>32 Health and social care associate professionals</v>
      </c>
      <c r="AI126" s="27">
        <f t="shared" si="305"/>
        <v>-3.3350495226657895E-2</v>
      </c>
      <c r="AJ126" s="27">
        <f t="shared" si="305"/>
        <v>6.5593675890895708E-2</v>
      </c>
      <c r="AK126" s="27">
        <f t="shared" si="305"/>
        <v>-0.46296380507098478</v>
      </c>
      <c r="AL126" s="27">
        <f t="shared" si="305"/>
        <v>-0.36687701214466895</v>
      </c>
      <c r="AM126" s="27">
        <f t="shared" si="306"/>
        <v>-0.82984081721565373</v>
      </c>
      <c r="AS126" t="str">
        <f t="shared" si="320"/>
        <v>32 Health and social care associate professionals</v>
      </c>
      <c r="AT126" s="27">
        <f t="shared" si="307"/>
        <v>9.2937723490407798E-2</v>
      </c>
      <c r="AU126" s="27">
        <f t="shared" si="307"/>
        <v>0.12417583505784902</v>
      </c>
      <c r="AV126" s="27">
        <f t="shared" si="307"/>
        <v>-4.5038697322436372E-2</v>
      </c>
      <c r="AW126" s="27">
        <f t="shared" si="307"/>
        <v>7.881761046974245E-2</v>
      </c>
      <c r="AX126" s="27">
        <f t="shared" si="308"/>
        <v>3.3778913147306078E-2</v>
      </c>
      <c r="BD126" t="str">
        <f t="shared" si="321"/>
        <v>32 Health and social care associate professionals</v>
      </c>
      <c r="BE126" s="27">
        <f t="shared" si="309"/>
        <v>0.32393630608421975</v>
      </c>
      <c r="BF126" s="27">
        <f t="shared" si="309"/>
        <v>3.841667328036702E-2</v>
      </c>
      <c r="BG126" s="27">
        <f t="shared" si="309"/>
        <v>0.14498905654356942</v>
      </c>
      <c r="BH126" s="27">
        <f t="shared" si="309"/>
        <v>0.29105010241204221</v>
      </c>
      <c r="BI126" s="27">
        <f t="shared" si="310"/>
        <v>0.43603915895561163</v>
      </c>
      <c r="BO126" t="str">
        <f t="shared" si="322"/>
        <v>32 Health and social care associate professionals</v>
      </c>
      <c r="BP126" s="27">
        <f t="shared" si="311"/>
        <v>0.34649033788081707</v>
      </c>
      <c r="BQ126" s="27">
        <f t="shared" si="311"/>
        <v>-0.14844830664315434</v>
      </c>
      <c r="BR126" s="27">
        <f t="shared" si="311"/>
        <v>-6.908625443937888E-3</v>
      </c>
      <c r="BS126" s="27">
        <f t="shared" si="311"/>
        <v>-0.19163103951579052</v>
      </c>
      <c r="BT126" s="27">
        <f t="shared" si="312"/>
        <v>-0.19853966495972841</v>
      </c>
      <c r="BZ126" t="str">
        <f t="shared" si="323"/>
        <v>32 Health and social care associate professionals</v>
      </c>
      <c r="CA126" s="68">
        <f t="shared" si="313"/>
        <v>7.7440676411657194E-2</v>
      </c>
      <c r="CB126" s="68">
        <f t="shared" si="313"/>
        <v>-0.12421149053090619</v>
      </c>
      <c r="CC126" s="68">
        <f t="shared" si="313"/>
        <v>-7.8046714173954312E-2</v>
      </c>
      <c r="CD126" s="68">
        <f t="shared" si="313"/>
        <v>-0.16267685980677776</v>
      </c>
      <c r="CE126" s="68">
        <f t="shared" si="314"/>
        <v>-0.24072357398073208</v>
      </c>
      <c r="CK126" t="str">
        <f t="shared" si="324"/>
        <v>32 Health and social care associate professionals</v>
      </c>
      <c r="CL126" s="68">
        <f t="shared" si="315"/>
        <v>3.0470282166598708E-2</v>
      </c>
      <c r="CM126" s="68">
        <f t="shared" si="315"/>
        <v>-2.9031309011084652E-2</v>
      </c>
      <c r="CN126" s="68">
        <f t="shared" si="315"/>
        <v>2.5203442314965796E-3</v>
      </c>
      <c r="CO126" s="68">
        <f t="shared" si="315"/>
        <v>1.0162660341192634E-2</v>
      </c>
      <c r="CP126" s="68">
        <f t="shared" si="316"/>
        <v>1.2683004572689213E-2</v>
      </c>
    </row>
    <row r="127" spans="1:94" x14ac:dyDescent="0.2">
      <c r="A127" t="str">
        <f t="shared" si="298"/>
        <v>33 Protective service occupations</v>
      </c>
      <c r="B127" s="27">
        <f t="shared" si="299"/>
        <v>2.8077747448983954E-3</v>
      </c>
      <c r="C127" s="27">
        <f t="shared" si="299"/>
        <v>3.3178750140172332E-3</v>
      </c>
      <c r="D127" s="27">
        <f t="shared" si="299"/>
        <v>1.7379923507451902E-2</v>
      </c>
      <c r="E127" s="27">
        <f t="shared" si="299"/>
        <v>2.3505014379981454E-2</v>
      </c>
      <c r="F127" s="27">
        <f t="shared" si="300"/>
        <v>4.0884937887433359E-2</v>
      </c>
      <c r="L127" t="str">
        <f t="shared" si="317"/>
        <v>33 Protective service occupations</v>
      </c>
      <c r="M127" s="27">
        <f t="shared" si="301"/>
        <v>3.3366220255207857E-2</v>
      </c>
      <c r="N127" s="27">
        <f t="shared" si="301"/>
        <v>2.6622065593516431E-2</v>
      </c>
      <c r="O127" s="27">
        <f t="shared" si="301"/>
        <v>0.18691364295695095</v>
      </c>
      <c r="P127" s="27">
        <f t="shared" si="301"/>
        <v>0.27353847827814648</v>
      </c>
      <c r="Q127" s="27">
        <f t="shared" si="302"/>
        <v>0.46045212123509743</v>
      </c>
      <c r="W127" t="str">
        <f t="shared" si="318"/>
        <v>33 Protective service occupations</v>
      </c>
      <c r="X127" s="27">
        <f t="shared" si="303"/>
        <v>4.4239311117214575E-2</v>
      </c>
      <c r="Y127" s="27">
        <f t="shared" si="303"/>
        <v>0.25124972238658039</v>
      </c>
      <c r="Z127" s="27">
        <f t="shared" si="303"/>
        <v>0.54338062633559359</v>
      </c>
      <c r="AA127" s="27">
        <f t="shared" si="303"/>
        <v>1.0389355826612729</v>
      </c>
      <c r="AB127" s="27">
        <f t="shared" si="304"/>
        <v>1.5823162089968665</v>
      </c>
      <c r="AH127" t="str">
        <f t="shared" si="319"/>
        <v>33 Protective service occupations</v>
      </c>
      <c r="AI127" s="27">
        <f t="shared" si="305"/>
        <v>3.2673101781069414E-3</v>
      </c>
      <c r="AJ127" s="27">
        <f t="shared" si="305"/>
        <v>6.4193903648978479E-2</v>
      </c>
      <c r="AK127" s="27">
        <f t="shared" si="305"/>
        <v>0.1299265117599756</v>
      </c>
      <c r="AL127" s="27">
        <f t="shared" si="305"/>
        <v>0.23055280839712544</v>
      </c>
      <c r="AM127" s="27">
        <f t="shared" si="306"/>
        <v>0.36047932015710105</v>
      </c>
      <c r="AS127" t="str">
        <f t="shared" si="320"/>
        <v>33 Protective service occupations</v>
      </c>
      <c r="AT127" s="27">
        <f t="shared" si="307"/>
        <v>-5.209985340468376E-2</v>
      </c>
      <c r="AU127" s="27">
        <f t="shared" si="307"/>
        <v>4.8966633398287107E-2</v>
      </c>
      <c r="AV127" s="27">
        <f t="shared" si="307"/>
        <v>5.0094974547780835E-2</v>
      </c>
      <c r="AW127" s="27">
        <f t="shared" si="307"/>
        <v>0.10341441060693074</v>
      </c>
      <c r="AX127" s="27">
        <f t="shared" si="308"/>
        <v>0.15350938515471158</v>
      </c>
      <c r="BD127" t="str">
        <f t="shared" si="321"/>
        <v>33 Protective service occupations</v>
      </c>
      <c r="BE127" s="27">
        <f t="shared" si="309"/>
        <v>-7.1852156297326664E-2</v>
      </c>
      <c r="BF127" s="27">
        <f t="shared" si="309"/>
        <v>-9.2000895011079553E-3</v>
      </c>
      <c r="BG127" s="27">
        <f t="shared" si="309"/>
        <v>0.36741272075658538</v>
      </c>
      <c r="BH127" s="27">
        <f t="shared" si="309"/>
        <v>0.2146043987647559</v>
      </c>
      <c r="BI127" s="27">
        <f t="shared" si="310"/>
        <v>0.58201711952134128</v>
      </c>
      <c r="BO127" t="str">
        <f t="shared" si="322"/>
        <v>33 Protective service occupations</v>
      </c>
      <c r="BP127" s="27">
        <f t="shared" si="311"/>
        <v>-0.10570230242955647</v>
      </c>
      <c r="BQ127" s="27">
        <f t="shared" si="311"/>
        <v>0.1362636772068011</v>
      </c>
      <c r="BR127" s="27">
        <f t="shared" si="311"/>
        <v>0.1895671696892498</v>
      </c>
      <c r="BS127" s="27">
        <f t="shared" si="311"/>
        <v>-6.5250633840862049E-2</v>
      </c>
      <c r="BT127" s="27">
        <f t="shared" si="312"/>
        <v>0.12431653584838775</v>
      </c>
      <c r="BZ127" t="str">
        <f t="shared" si="323"/>
        <v>33 Protective service occupations</v>
      </c>
      <c r="CA127" s="68">
        <f t="shared" si="313"/>
        <v>-6.5896780003379951E-2</v>
      </c>
      <c r="CB127" s="68">
        <f t="shared" si="313"/>
        <v>-1.6914140285690937E-2</v>
      </c>
      <c r="CC127" s="68">
        <f t="shared" si="313"/>
        <v>0.14503721806252035</v>
      </c>
      <c r="CD127" s="68">
        <f t="shared" si="313"/>
        <v>-0.19062880821319106</v>
      </c>
      <c r="CE127" s="68">
        <f t="shared" si="314"/>
        <v>-4.5591590150670713E-2</v>
      </c>
      <c r="CK127" t="str">
        <f t="shared" si="324"/>
        <v>33 Protective service occupations</v>
      </c>
      <c r="CL127" s="68">
        <f t="shared" si="315"/>
        <v>-1.6657964853959456E-2</v>
      </c>
      <c r="CM127" s="68">
        <f t="shared" si="315"/>
        <v>-2.6201984192009906E-2</v>
      </c>
      <c r="CN127" s="68">
        <f t="shared" si="315"/>
        <v>-1.9290501753989303E-2</v>
      </c>
      <c r="CO127" s="68">
        <f t="shared" si="315"/>
        <v>-4.6719483013817481E-3</v>
      </c>
      <c r="CP127" s="68">
        <f t="shared" si="316"/>
        <v>-2.3962450055371051E-2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6.9900313781503048E-2</v>
      </c>
      <c r="C128" s="27">
        <f t="shared" si="299"/>
        <v>2.1581004108528395E-2</v>
      </c>
      <c r="D128" s="27">
        <f t="shared" si="299"/>
        <v>6.9828848970153845E-2</v>
      </c>
      <c r="E128" s="27">
        <f t="shared" si="299"/>
        <v>0.1212852355648612</v>
      </c>
      <c r="F128" s="27">
        <f t="shared" si="300"/>
        <v>0.19111408453501505</v>
      </c>
      <c r="L128" t="str">
        <f t="shared" si="317"/>
        <v>34 Culture, media and sports occupations</v>
      </c>
      <c r="M128" s="27">
        <f t="shared" si="301"/>
        <v>0.36311530893023525</v>
      </c>
      <c r="N128" s="27">
        <f t="shared" si="301"/>
        <v>0.68988545543836644</v>
      </c>
      <c r="O128" s="27">
        <f t="shared" si="301"/>
        <v>0.63432965345601966</v>
      </c>
      <c r="P128" s="27">
        <f t="shared" si="301"/>
        <v>1.2630224181081351</v>
      </c>
      <c r="Q128" s="27">
        <f t="shared" si="302"/>
        <v>1.8973520715641548</v>
      </c>
      <c r="W128" t="str">
        <f t="shared" si="318"/>
        <v>34 Culture, media and sports occupations</v>
      </c>
      <c r="X128" s="27">
        <f t="shared" si="303"/>
        <v>0.27745999500874863</v>
      </c>
      <c r="Y128" s="27">
        <f t="shared" si="303"/>
        <v>1.5641938239079849</v>
      </c>
      <c r="Z128" s="27">
        <f t="shared" si="303"/>
        <v>-0.3795960840116015</v>
      </c>
      <c r="AA128" s="27">
        <f t="shared" si="303"/>
        <v>0.99864571532414992</v>
      </c>
      <c r="AB128" s="27">
        <f t="shared" si="304"/>
        <v>0.61904963131254842</v>
      </c>
      <c r="AH128" t="str">
        <f t="shared" si="319"/>
        <v>34 Culture, media and sports occupations</v>
      </c>
      <c r="AI128" s="27">
        <f t="shared" si="305"/>
        <v>8.6725949198702801E-2</v>
      </c>
      <c r="AJ128" s="27">
        <f t="shared" si="305"/>
        <v>0.21372006380230313</v>
      </c>
      <c r="AK128" s="27">
        <f t="shared" si="305"/>
        <v>-6.2850620519194766E-2</v>
      </c>
      <c r="AL128" s="27">
        <f t="shared" si="305"/>
        <v>0.27617685947591453</v>
      </c>
      <c r="AM128" s="27">
        <f t="shared" si="306"/>
        <v>0.21332623895671976</v>
      </c>
      <c r="AS128" t="str">
        <f t="shared" si="320"/>
        <v>34 Culture, media and sports occupations</v>
      </c>
      <c r="AT128" s="27">
        <f t="shared" si="307"/>
        <v>-5.4119968314929712E-2</v>
      </c>
      <c r="AU128" s="27">
        <f t="shared" si="307"/>
        <v>0.15748000564052256</v>
      </c>
      <c r="AV128" s="27">
        <f t="shared" si="307"/>
        <v>-0.15512376173163334</v>
      </c>
      <c r="AW128" s="27">
        <f t="shared" si="307"/>
        <v>-8.2191412134479114E-3</v>
      </c>
      <c r="AX128" s="27">
        <f t="shared" si="308"/>
        <v>-0.16334290294508125</v>
      </c>
      <c r="BD128" t="str">
        <f t="shared" si="321"/>
        <v>34 Culture, media and sports occupations</v>
      </c>
      <c r="BE128" s="27">
        <f t="shared" si="309"/>
        <v>0.10403786746470667</v>
      </c>
      <c r="BF128" s="27">
        <f t="shared" si="309"/>
        <v>0.11425636281351892</v>
      </c>
      <c r="BG128" s="27">
        <f t="shared" si="309"/>
        <v>-0.21276300863630793</v>
      </c>
      <c r="BH128" s="27">
        <f t="shared" si="309"/>
        <v>4.7902159224361807E-2</v>
      </c>
      <c r="BI128" s="27">
        <f t="shared" si="310"/>
        <v>-0.16486084941194612</v>
      </c>
      <c r="BO128" t="str">
        <f t="shared" si="322"/>
        <v>34 Culture, media and sports occupations</v>
      </c>
      <c r="BP128" s="27">
        <f t="shared" si="311"/>
        <v>-0.21864407157728816</v>
      </c>
      <c r="BQ128" s="27">
        <f t="shared" si="311"/>
        <v>8.6322860997349649E-2</v>
      </c>
      <c r="BR128" s="27">
        <f t="shared" si="311"/>
        <v>-0.30830712800659588</v>
      </c>
      <c r="BS128" s="27">
        <f t="shared" si="311"/>
        <v>-0.35219164554549542</v>
      </c>
      <c r="BT128" s="27">
        <f t="shared" si="312"/>
        <v>-0.6604987735520913</v>
      </c>
      <c r="BZ128" t="str">
        <f t="shared" si="323"/>
        <v>34 Culture, media and sports occupations</v>
      </c>
      <c r="CA128" s="68">
        <f t="shared" si="313"/>
        <v>5.2701580113504232E-2</v>
      </c>
      <c r="CB128" s="68">
        <f t="shared" si="313"/>
        <v>-0.20705315626819165</v>
      </c>
      <c r="CC128" s="68">
        <f t="shared" si="313"/>
        <v>-0.22927261315582537</v>
      </c>
      <c r="CD128" s="68">
        <f t="shared" si="313"/>
        <v>-0.32503167105012531</v>
      </c>
      <c r="CE128" s="68">
        <f t="shared" si="314"/>
        <v>-0.55430428420595068</v>
      </c>
      <c r="CK128" t="str">
        <f t="shared" si="324"/>
        <v>34 Culture, media and sports occupations</v>
      </c>
      <c r="CL128" s="68">
        <f t="shared" si="315"/>
        <v>0.10312763755850529</v>
      </c>
      <c r="CM128" s="68">
        <f t="shared" si="315"/>
        <v>-5.2305849769038237E-2</v>
      </c>
      <c r="CN128" s="68">
        <f t="shared" si="315"/>
        <v>-2.981403237678365E-2</v>
      </c>
      <c r="CO128" s="68">
        <f t="shared" si="315"/>
        <v>-0.11681221642630202</v>
      </c>
      <c r="CP128" s="68">
        <f t="shared" si="316"/>
        <v>-0.14662624880308567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0.12895558730609569</v>
      </c>
      <c r="C129" s="27">
        <f t="shared" si="299"/>
        <v>7.3701384824117477E-3</v>
      </c>
      <c r="D129" s="27">
        <f t="shared" si="299"/>
        <v>0.161028535621493</v>
      </c>
      <c r="E129" s="27">
        <f t="shared" si="299"/>
        <v>0.25841656737176877</v>
      </c>
      <c r="F129" s="27">
        <f t="shared" si="300"/>
        <v>0.41944510299326176</v>
      </c>
      <c r="L129" t="str">
        <f t="shared" si="317"/>
        <v>35 Business and public service associate professionals</v>
      </c>
      <c r="M129" s="27">
        <f t="shared" si="301"/>
        <v>1.3819370570303411</v>
      </c>
      <c r="N129" s="27">
        <f t="shared" si="301"/>
        <v>-0.1310079822819965</v>
      </c>
      <c r="O129" s="27">
        <f t="shared" si="301"/>
        <v>1.4660995201816842</v>
      </c>
      <c r="P129" s="27">
        <f t="shared" si="301"/>
        <v>2.3132124309122446</v>
      </c>
      <c r="Q129" s="27">
        <f t="shared" si="302"/>
        <v>3.7793119510939288</v>
      </c>
      <c r="W129" t="str">
        <f t="shared" si="318"/>
        <v>35 Business and public service associate professionals</v>
      </c>
      <c r="X129" s="27">
        <f t="shared" si="303"/>
        <v>1.3162246066970216</v>
      </c>
      <c r="Y129" s="27">
        <f t="shared" si="303"/>
        <v>1.1449829527445967</v>
      </c>
      <c r="Z129" s="27">
        <f t="shared" si="303"/>
        <v>-0.52338786279979566</v>
      </c>
      <c r="AA129" s="27">
        <f t="shared" si="303"/>
        <v>1.4727329073972193</v>
      </c>
      <c r="AB129" s="27">
        <f t="shared" si="304"/>
        <v>0.94934504459742364</v>
      </c>
      <c r="AH129" t="str">
        <f t="shared" si="319"/>
        <v>35 Business and public service associate professionals</v>
      </c>
      <c r="AI129" s="27">
        <f t="shared" si="305"/>
        <v>0.36909105813456611</v>
      </c>
      <c r="AJ129" s="27">
        <f t="shared" si="305"/>
        <v>0.47700983141768516</v>
      </c>
      <c r="AK129" s="27">
        <f t="shared" si="305"/>
        <v>-6.8127776114481176E-2</v>
      </c>
      <c r="AL129" s="27">
        <f t="shared" si="305"/>
        <v>0.6755419366855131</v>
      </c>
      <c r="AM129" s="27">
        <f t="shared" si="306"/>
        <v>0.60741416057103192</v>
      </c>
      <c r="AS129" t="str">
        <f t="shared" si="320"/>
        <v>35 Business and public service associate professionals</v>
      </c>
      <c r="AT129" s="27">
        <f t="shared" si="307"/>
        <v>0.28538850864174847</v>
      </c>
      <c r="AU129" s="27">
        <f t="shared" si="307"/>
        <v>0.35694702449419147</v>
      </c>
      <c r="AV129" s="27">
        <f t="shared" si="307"/>
        <v>-0.13029199556129001</v>
      </c>
      <c r="AW129" s="27">
        <f t="shared" si="307"/>
        <v>0.4354147627094398</v>
      </c>
      <c r="AX129" s="27">
        <f t="shared" si="308"/>
        <v>0.30512276714814979</v>
      </c>
      <c r="BD129" t="str">
        <f t="shared" si="321"/>
        <v>35 Business and public service associate professionals</v>
      </c>
      <c r="BE129" s="27">
        <f t="shared" si="309"/>
        <v>0.40680746923891142</v>
      </c>
      <c r="BF129" s="27">
        <f t="shared" si="309"/>
        <v>-2.0714206444695904E-2</v>
      </c>
      <c r="BG129" s="27">
        <f t="shared" si="309"/>
        <v>-0.26778973004615381</v>
      </c>
      <c r="BH129" s="27">
        <f t="shared" si="309"/>
        <v>-0.20834637860916416</v>
      </c>
      <c r="BI129" s="27">
        <f t="shared" si="310"/>
        <v>-0.47613610865531797</v>
      </c>
      <c r="BO129" t="str">
        <f t="shared" si="322"/>
        <v>35 Business and public service associate professionals</v>
      </c>
      <c r="BP129" s="27">
        <f t="shared" si="311"/>
        <v>0.3940018502209135</v>
      </c>
      <c r="BQ129" s="27">
        <f t="shared" si="311"/>
        <v>0.1649942709701131</v>
      </c>
      <c r="BR129" s="27">
        <f t="shared" si="311"/>
        <v>-1.0497020148424374</v>
      </c>
      <c r="BS129" s="27">
        <f t="shared" si="311"/>
        <v>-1.096799013869342</v>
      </c>
      <c r="BT129" s="27">
        <f t="shared" si="312"/>
        <v>-2.1465010287117794</v>
      </c>
      <c r="BZ129" t="str">
        <f t="shared" si="323"/>
        <v>35 Business and public service associate professionals</v>
      </c>
      <c r="CA129" s="68">
        <f t="shared" si="313"/>
        <v>0.4788003122302813</v>
      </c>
      <c r="CB129" s="68">
        <f t="shared" si="313"/>
        <v>-0.4447124793968138</v>
      </c>
      <c r="CC129" s="68">
        <f t="shared" si="313"/>
        <v>-0.64584115740541126</v>
      </c>
      <c r="CD129" s="68">
        <f t="shared" si="313"/>
        <v>-1.0597079033225092</v>
      </c>
      <c r="CE129" s="68">
        <f t="shared" si="314"/>
        <v>-1.7055490607279205</v>
      </c>
      <c r="CK129" t="str">
        <f t="shared" si="324"/>
        <v>35 Business and public service associate professionals</v>
      </c>
      <c r="CL129" s="68">
        <f t="shared" si="315"/>
        <v>0.17077192502066685</v>
      </c>
      <c r="CM129" s="68">
        <f t="shared" si="315"/>
        <v>-0.24339937816251778</v>
      </c>
      <c r="CN129" s="68">
        <f t="shared" si="315"/>
        <v>-0.14727611098853355</v>
      </c>
      <c r="CO129" s="68">
        <f t="shared" si="315"/>
        <v>6.1198902688917145E-2</v>
      </c>
      <c r="CP129" s="68">
        <f t="shared" si="316"/>
        <v>-8.6077208299616403E-2</v>
      </c>
    </row>
    <row r="130" spans="1:94" x14ac:dyDescent="0.2">
      <c r="A130" t="str">
        <f t="shared" si="298"/>
        <v>41 Administrative occupations</v>
      </c>
      <c r="B130" s="27">
        <f t="shared" si="299"/>
        <v>6.0149797244308079E-2</v>
      </c>
      <c r="C130" s="27">
        <f t="shared" si="299"/>
        <v>-1.9589394256080417E-3</v>
      </c>
      <c r="D130" s="27">
        <f t="shared" si="299"/>
        <v>0.10167747010427131</v>
      </c>
      <c r="E130" s="27">
        <f t="shared" si="299"/>
        <v>0.19835042846598094</v>
      </c>
      <c r="F130" s="27">
        <f t="shared" si="300"/>
        <v>0.30002789857025225</v>
      </c>
      <c r="L130" t="str">
        <f t="shared" si="317"/>
        <v>41 Administrative occupations</v>
      </c>
      <c r="M130" s="27">
        <f t="shared" si="301"/>
        <v>0.86551170714799674</v>
      </c>
      <c r="N130" s="27">
        <f t="shared" si="301"/>
        <v>-1.4229894768102103E-2</v>
      </c>
      <c r="O130" s="27">
        <f t="shared" si="301"/>
        <v>1.0061491893518628</v>
      </c>
      <c r="P130" s="27">
        <f t="shared" si="301"/>
        <v>1.6843689284996763</v>
      </c>
      <c r="Q130" s="27">
        <f t="shared" si="302"/>
        <v>2.6905181178515392</v>
      </c>
      <c r="W130" t="str">
        <f t="shared" si="318"/>
        <v>41 Administrative occupations</v>
      </c>
      <c r="X130" s="27">
        <f t="shared" si="303"/>
        <v>0.74743092485565299</v>
      </c>
      <c r="Y130" s="27">
        <f t="shared" si="303"/>
        <v>1.8617337442667417</v>
      </c>
      <c r="Z130" s="27">
        <f t="shared" si="303"/>
        <v>-0.10542590750065806</v>
      </c>
      <c r="AA130" s="27">
        <f t="shared" si="303"/>
        <v>2.0548841634448944</v>
      </c>
      <c r="AB130" s="27">
        <f t="shared" si="304"/>
        <v>1.9494582559442364</v>
      </c>
      <c r="AH130" t="str">
        <f t="shared" si="319"/>
        <v>41 Administrative occupations</v>
      </c>
      <c r="AI130" s="27">
        <f t="shared" si="305"/>
        <v>0.34638527375657713</v>
      </c>
      <c r="AJ130" s="27">
        <f t="shared" si="305"/>
        <v>0.8754577794686047</v>
      </c>
      <c r="AK130" s="27">
        <f t="shared" si="305"/>
        <v>-0.18459363340434365</v>
      </c>
      <c r="AL130" s="27">
        <f t="shared" si="305"/>
        <v>0.76913704077639711</v>
      </c>
      <c r="AM130" s="27">
        <f t="shared" si="306"/>
        <v>0.58454340737205346</v>
      </c>
      <c r="AS130" t="str">
        <f t="shared" si="320"/>
        <v>41 Administrative occupations</v>
      </c>
      <c r="AT130" s="27">
        <f t="shared" si="307"/>
        <v>0.34742463990410011</v>
      </c>
      <c r="AU130" s="27">
        <f t="shared" si="307"/>
        <v>0.61645624048511882</v>
      </c>
      <c r="AV130" s="27">
        <f t="shared" si="307"/>
        <v>-0.19757381749853664</v>
      </c>
      <c r="AW130" s="27">
        <f t="shared" si="307"/>
        <v>0.80860395731165458</v>
      </c>
      <c r="AX130" s="27">
        <f t="shared" si="308"/>
        <v>0.61103013981311793</v>
      </c>
      <c r="BD130" t="str">
        <f t="shared" si="321"/>
        <v>41 Administrative occupations</v>
      </c>
      <c r="BE130" s="27">
        <f t="shared" si="309"/>
        <v>-0.64392211098908447</v>
      </c>
      <c r="BF130" s="27">
        <f t="shared" si="309"/>
        <v>0.28408109097030554</v>
      </c>
      <c r="BG130" s="27">
        <f t="shared" si="309"/>
        <v>-0.75418821965839733</v>
      </c>
      <c r="BH130" s="27">
        <f t="shared" si="309"/>
        <v>-1.3185048607719665</v>
      </c>
      <c r="BI130" s="27">
        <f t="shared" si="310"/>
        <v>-2.0726930804303638</v>
      </c>
      <c r="BO130" t="str">
        <f t="shared" si="322"/>
        <v>41 Administrative occupations</v>
      </c>
      <c r="BP130" s="27">
        <f t="shared" si="311"/>
        <v>-6.4264619576762883E-2</v>
      </c>
      <c r="BQ130" s="27">
        <f t="shared" si="311"/>
        <v>-0.64135878202485408</v>
      </c>
      <c r="BR130" s="27">
        <f t="shared" si="311"/>
        <v>-1.9721758168211689</v>
      </c>
      <c r="BS130" s="27">
        <f t="shared" si="311"/>
        <v>-3.6107474923256753</v>
      </c>
      <c r="BT130" s="27">
        <f t="shared" si="312"/>
        <v>-5.5829233091468442</v>
      </c>
      <c r="BZ130" t="str">
        <f t="shared" si="323"/>
        <v>41 Administrative occupations</v>
      </c>
      <c r="CA130" s="68">
        <f t="shared" si="313"/>
        <v>-0.41103841236859573</v>
      </c>
      <c r="CB130" s="68">
        <f t="shared" si="313"/>
        <v>-1.2901692707370724</v>
      </c>
      <c r="CC130" s="68">
        <f t="shared" si="313"/>
        <v>-1.7991207792122665</v>
      </c>
      <c r="CD130" s="68">
        <f t="shared" si="313"/>
        <v>-3.2175506139482808</v>
      </c>
      <c r="CE130" s="68">
        <f t="shared" si="314"/>
        <v>-5.0166713931605473</v>
      </c>
      <c r="CK130" t="str">
        <f t="shared" si="324"/>
        <v>41 Administrative occupations</v>
      </c>
      <c r="CL130" s="68">
        <f t="shared" si="315"/>
        <v>0.10434456419536309</v>
      </c>
      <c r="CM130" s="68">
        <f t="shared" si="315"/>
        <v>-0.55339794621735217</v>
      </c>
      <c r="CN130" s="68">
        <f t="shared" si="315"/>
        <v>-0.35202048444943057</v>
      </c>
      <c r="CO130" s="68">
        <f t="shared" si="315"/>
        <v>-0.18332724006726453</v>
      </c>
      <c r="CP130" s="68">
        <f t="shared" si="316"/>
        <v>-0.5353477245166951</v>
      </c>
    </row>
    <row r="131" spans="1:94" x14ac:dyDescent="0.2">
      <c r="A131" t="str">
        <f t="shared" si="298"/>
        <v>42 Secretarial and related occupations</v>
      </c>
      <c r="B131" s="27">
        <f t="shared" si="299"/>
        <v>6.845748790440663E-3</v>
      </c>
      <c r="C131" s="27">
        <f t="shared" si="299"/>
        <v>-1.751440872242712E-3</v>
      </c>
      <c r="D131" s="27">
        <f t="shared" si="299"/>
        <v>1.9594422568241062E-2</v>
      </c>
      <c r="E131" s="27">
        <f t="shared" si="299"/>
        <v>3.835105685243774E-2</v>
      </c>
      <c r="F131" s="27">
        <f t="shared" si="300"/>
        <v>5.7945479420678805E-2</v>
      </c>
      <c r="L131" t="str">
        <f t="shared" si="317"/>
        <v>42 Secretarial and related occupations</v>
      </c>
      <c r="M131" s="27">
        <f t="shared" si="301"/>
        <v>0.11611415667705149</v>
      </c>
      <c r="N131" s="27">
        <f t="shared" si="301"/>
        <v>1.7633998665187001E-2</v>
      </c>
      <c r="O131" s="27">
        <f t="shared" si="301"/>
        <v>0.37530861894431533</v>
      </c>
      <c r="P131" s="27">
        <f t="shared" si="301"/>
        <v>0.2320698665704799</v>
      </c>
      <c r="Q131" s="27">
        <f t="shared" si="302"/>
        <v>0.60737848551479523</v>
      </c>
      <c r="W131" t="str">
        <f t="shared" si="318"/>
        <v>42 Secretarial and related occupations</v>
      </c>
      <c r="X131" s="27">
        <f t="shared" si="303"/>
        <v>0.1200177725980367</v>
      </c>
      <c r="Y131" s="27">
        <f t="shared" si="303"/>
        <v>0.40867464926343633</v>
      </c>
      <c r="Z131" s="27">
        <f t="shared" si="303"/>
        <v>0.79857415157455325</v>
      </c>
      <c r="AA131" s="27">
        <f t="shared" si="303"/>
        <v>0.81558733145746753</v>
      </c>
      <c r="AB131" s="27">
        <f t="shared" si="304"/>
        <v>1.6141614830320208</v>
      </c>
      <c r="AH131" t="str">
        <f t="shared" si="319"/>
        <v>42 Secretarial and related occupations</v>
      </c>
      <c r="AI131" s="27">
        <f t="shared" si="305"/>
        <v>6.9258115081565208E-2</v>
      </c>
      <c r="AJ131" s="27">
        <f t="shared" si="305"/>
        <v>0.21397171163474549</v>
      </c>
      <c r="AK131" s="27">
        <f t="shared" si="305"/>
        <v>0.28058439683129555</v>
      </c>
      <c r="AL131" s="27">
        <f t="shared" si="305"/>
        <v>0.15098742828644718</v>
      </c>
      <c r="AM131" s="27">
        <f t="shared" si="306"/>
        <v>0.43157182511774272</v>
      </c>
      <c r="AS131" t="str">
        <f t="shared" si="320"/>
        <v>42 Secretarial and related occupations</v>
      </c>
      <c r="AT131" s="27">
        <f t="shared" si="307"/>
        <v>8.5395515190291871E-3</v>
      </c>
      <c r="AU131" s="27">
        <f t="shared" si="307"/>
        <v>0.17616438383300403</v>
      </c>
      <c r="AV131" s="27">
        <f t="shared" si="307"/>
        <v>0.10515359999510732</v>
      </c>
      <c r="AW131" s="27">
        <f t="shared" si="307"/>
        <v>-0.14565255211886619</v>
      </c>
      <c r="AX131" s="27">
        <f t="shared" si="308"/>
        <v>-4.0498952123758869E-2</v>
      </c>
      <c r="BD131" t="str">
        <f t="shared" si="321"/>
        <v>42 Secretarial and related occupations</v>
      </c>
      <c r="BE131" s="27">
        <f t="shared" si="309"/>
        <v>-0.47835304086723429</v>
      </c>
      <c r="BF131" s="27">
        <f t="shared" si="309"/>
        <v>8.7906861422259119E-2</v>
      </c>
      <c r="BG131" s="27">
        <f t="shared" si="309"/>
        <v>0.56924531063730077</v>
      </c>
      <c r="BH131" s="27">
        <f t="shared" si="309"/>
        <v>-1.4547899373553594</v>
      </c>
      <c r="BI131" s="27">
        <f t="shared" si="310"/>
        <v>-0.88554462671805867</v>
      </c>
      <c r="BO131" t="str">
        <f t="shared" si="322"/>
        <v>42 Secretarial and related occupations</v>
      </c>
      <c r="BP131" s="27">
        <f t="shared" si="311"/>
        <v>-0.44353971661585145</v>
      </c>
      <c r="BQ131" s="27">
        <f t="shared" si="311"/>
        <v>-0.60538453917372026</v>
      </c>
      <c r="BR131" s="27">
        <f t="shared" si="311"/>
        <v>-0.43093488200354368</v>
      </c>
      <c r="BS131" s="27">
        <f t="shared" si="311"/>
        <v>-2.3423585908704139</v>
      </c>
      <c r="BT131" s="27">
        <f t="shared" si="312"/>
        <v>-2.7732934728739576</v>
      </c>
      <c r="BZ131" t="str">
        <f t="shared" si="323"/>
        <v>42 Secretarial and related occupations</v>
      </c>
      <c r="CA131" s="68">
        <f t="shared" si="313"/>
        <v>2.3330151238575958E-2</v>
      </c>
      <c r="CB131" s="68">
        <f t="shared" si="313"/>
        <v>-0.7313789963573365</v>
      </c>
      <c r="CC131" s="68">
        <f t="shared" si="313"/>
        <v>-1.2109716485571798</v>
      </c>
      <c r="CD131" s="68">
        <f t="shared" si="313"/>
        <v>-1.6801234959696747</v>
      </c>
      <c r="CE131" s="68">
        <f t="shared" si="314"/>
        <v>-2.8910951445268545</v>
      </c>
      <c r="CK131" t="str">
        <f t="shared" si="324"/>
        <v>42 Secretarial and related occupations</v>
      </c>
      <c r="CL131" s="68">
        <f t="shared" si="315"/>
        <v>0.17870526646733065</v>
      </c>
      <c r="CM131" s="68">
        <f t="shared" si="315"/>
        <v>-0.31115567024141066</v>
      </c>
      <c r="CN131" s="68">
        <f t="shared" si="315"/>
        <v>9.2143453274941556E-2</v>
      </c>
      <c r="CO131" s="68">
        <f t="shared" si="315"/>
        <v>0.13380908672582159</v>
      </c>
      <c r="CP131" s="68">
        <f t="shared" si="316"/>
        <v>0.22595254000076315</v>
      </c>
    </row>
    <row r="132" spans="1:94" x14ac:dyDescent="0.2">
      <c r="A132" t="str">
        <f t="shared" si="298"/>
        <v>51 Skilled agricultural and related trades</v>
      </c>
      <c r="B132" s="27">
        <f t="shared" si="299"/>
        <v>7.9791929164250396E-3</v>
      </c>
      <c r="C132" s="27">
        <f t="shared" si="299"/>
        <v>-5.1658748240661009E-3</v>
      </c>
      <c r="D132" s="27">
        <f t="shared" si="299"/>
        <v>5.4878291199805355E-3</v>
      </c>
      <c r="E132" s="27">
        <f t="shared" si="299"/>
        <v>1.2583263837102471E-2</v>
      </c>
      <c r="F132" s="27">
        <f t="shared" si="300"/>
        <v>1.8071092957083007E-2</v>
      </c>
      <c r="L132" t="str">
        <f t="shared" si="317"/>
        <v>51 Skilled agricultural and related trades</v>
      </c>
      <c r="M132" s="27">
        <f t="shared" si="301"/>
        <v>2.4278247112215837E-2</v>
      </c>
      <c r="N132" s="27">
        <f t="shared" si="301"/>
        <v>-2.6290204234510811E-2</v>
      </c>
      <c r="O132" s="27">
        <f t="shared" si="301"/>
        <v>2.8551375222653774E-2</v>
      </c>
      <c r="P132" s="27">
        <f t="shared" si="301"/>
        <v>4.8635362535517646E-2</v>
      </c>
      <c r="Q132" s="27">
        <f t="shared" si="302"/>
        <v>7.718673775817142E-2</v>
      </c>
      <c r="W132" t="str">
        <f t="shared" si="318"/>
        <v>51 Skilled agricultural and related trades</v>
      </c>
      <c r="X132" s="27">
        <f t="shared" si="303"/>
        <v>0.1038409270679993</v>
      </c>
      <c r="Y132" s="27">
        <f t="shared" si="303"/>
        <v>3.9735201148684007E-2</v>
      </c>
      <c r="Z132" s="27">
        <f t="shared" si="303"/>
        <v>9.2249993378421213E-2</v>
      </c>
      <c r="AA132" s="27">
        <f t="shared" si="303"/>
        <v>0.34666724036721397</v>
      </c>
      <c r="AB132" s="27">
        <f t="shared" si="304"/>
        <v>0.43891723374563518</v>
      </c>
      <c r="AH132" t="str">
        <f t="shared" si="319"/>
        <v>51 Skilled agricultural and related trades</v>
      </c>
      <c r="AI132" s="27">
        <f t="shared" si="305"/>
        <v>8.2507989146377414E-2</v>
      </c>
      <c r="AJ132" s="27">
        <f t="shared" si="305"/>
        <v>-4.7838133585491216E-2</v>
      </c>
      <c r="AK132" s="27">
        <f t="shared" si="305"/>
        <v>7.0950713551355793E-2</v>
      </c>
      <c r="AL132" s="27">
        <f t="shared" si="305"/>
        <v>0.15483614079749458</v>
      </c>
      <c r="AM132" s="27">
        <f t="shared" si="306"/>
        <v>0.22578685434885037</v>
      </c>
      <c r="AS132" t="str">
        <f t="shared" si="320"/>
        <v>51 Skilled agricultural and related trades</v>
      </c>
      <c r="AT132" s="27">
        <f t="shared" si="307"/>
        <v>8.7974363717148896E-2</v>
      </c>
      <c r="AU132" s="27">
        <f t="shared" si="307"/>
        <v>-4.2174990145867008E-2</v>
      </c>
      <c r="AV132" s="27">
        <f t="shared" si="307"/>
        <v>8.9772401370603716E-2</v>
      </c>
      <c r="AW132" s="27">
        <f t="shared" si="307"/>
        <v>0.25761709551054379</v>
      </c>
      <c r="AX132" s="27">
        <f t="shared" si="308"/>
        <v>0.34738949688114751</v>
      </c>
      <c r="BD132" t="str">
        <f t="shared" si="321"/>
        <v>51 Skilled agricultural and related trades</v>
      </c>
      <c r="BE132" s="27">
        <f t="shared" si="309"/>
        <v>0.15085239089542934</v>
      </c>
      <c r="BF132" s="27">
        <f t="shared" si="309"/>
        <v>-0.41355910024991349</v>
      </c>
      <c r="BG132" s="27">
        <f t="shared" si="309"/>
        <v>4.9899460214718472E-2</v>
      </c>
      <c r="BH132" s="27">
        <f t="shared" si="309"/>
        <v>8.7297140410360519E-2</v>
      </c>
      <c r="BI132" s="27">
        <f t="shared" si="310"/>
        <v>0.13719660062507899</v>
      </c>
      <c r="BO132" t="str">
        <f t="shared" si="322"/>
        <v>51 Skilled agricultural and related trades</v>
      </c>
      <c r="BP132" s="27">
        <f t="shared" si="311"/>
        <v>0.20321348957594898</v>
      </c>
      <c r="BQ132" s="27">
        <f t="shared" si="311"/>
        <v>-0.38281476942440196</v>
      </c>
      <c r="BR132" s="27">
        <f t="shared" si="311"/>
        <v>-1.0904427254014637E-2</v>
      </c>
      <c r="BS132" s="27">
        <f t="shared" si="311"/>
        <v>6.8328600888482249E-2</v>
      </c>
      <c r="BT132" s="27">
        <f t="shared" si="312"/>
        <v>5.7424173634467612E-2</v>
      </c>
      <c r="BZ132" t="str">
        <f t="shared" si="323"/>
        <v>51 Skilled agricultural and related trades</v>
      </c>
      <c r="CA132" s="68">
        <f t="shared" si="313"/>
        <v>5.5829852838991556E-2</v>
      </c>
      <c r="CB132" s="68">
        <f t="shared" si="313"/>
        <v>-0.29020112564511802</v>
      </c>
      <c r="CC132" s="68">
        <f t="shared" si="313"/>
        <v>1.7783239416958807E-2</v>
      </c>
      <c r="CD132" s="68">
        <f t="shared" si="313"/>
        <v>0.41838682116074311</v>
      </c>
      <c r="CE132" s="68">
        <f t="shared" si="314"/>
        <v>0.43617006057770191</v>
      </c>
      <c r="CK132" t="str">
        <f t="shared" si="324"/>
        <v>51 Skilled agricultural and related trades</v>
      </c>
      <c r="CL132" s="68">
        <f t="shared" si="315"/>
        <v>0.12962963675485673</v>
      </c>
      <c r="CM132" s="68">
        <f t="shared" si="315"/>
        <v>-0.38479116635088212</v>
      </c>
      <c r="CN132" s="68">
        <f t="shared" si="315"/>
        <v>6.9082423820956806E-2</v>
      </c>
      <c r="CO132" s="68">
        <f t="shared" si="315"/>
        <v>-0.23043082636714979</v>
      </c>
      <c r="CP132" s="68">
        <f t="shared" si="316"/>
        <v>-0.16134840254619298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6.4319414148565277E-4</v>
      </c>
      <c r="C133" s="27">
        <f t="shared" si="299"/>
        <v>-1.5354921527113118E-3</v>
      </c>
      <c r="D133" s="27">
        <f t="shared" si="299"/>
        <v>6.0018196696131482E-3</v>
      </c>
      <c r="E133" s="27">
        <f t="shared" si="299"/>
        <v>7.0458789626395429E-3</v>
      </c>
      <c r="F133" s="27">
        <f t="shared" si="300"/>
        <v>1.3047698632252691E-2</v>
      </c>
      <c r="L133" t="str">
        <f t="shared" si="317"/>
        <v>52 Skilled metal, electrical and electronic trades</v>
      </c>
      <c r="M133" s="27">
        <f t="shared" si="301"/>
        <v>6.4899325673186348E-2</v>
      </c>
      <c r="N133" s="27">
        <f t="shared" si="301"/>
        <v>-3.6875285237320032E-2</v>
      </c>
      <c r="O133" s="27">
        <f t="shared" si="301"/>
        <v>0.22518478353373517</v>
      </c>
      <c r="P133" s="27">
        <f t="shared" si="301"/>
        <v>0.24929886142931257</v>
      </c>
      <c r="Q133" s="27">
        <f t="shared" si="302"/>
        <v>0.47448364496304773</v>
      </c>
      <c r="W133" t="str">
        <f t="shared" si="318"/>
        <v>52 Skilled metal, electrical and electronic trades</v>
      </c>
      <c r="X133" s="27">
        <f t="shared" si="303"/>
        <v>7.5436503781786568E-2</v>
      </c>
      <c r="Y133" s="27">
        <f t="shared" si="303"/>
        <v>-9.0262598854294218E-2</v>
      </c>
      <c r="Z133" s="27">
        <f t="shared" si="303"/>
        <v>0.306505262917385</v>
      </c>
      <c r="AA133" s="27">
        <f t="shared" si="303"/>
        <v>0.40498511319522135</v>
      </c>
      <c r="AB133" s="27">
        <f t="shared" si="304"/>
        <v>0.71149037611260635</v>
      </c>
      <c r="AH133" t="str">
        <f t="shared" si="319"/>
        <v>52 Skilled metal, electrical and electronic trades</v>
      </c>
      <c r="AI133" s="27">
        <f t="shared" si="305"/>
        <v>2.0494050544487497E-2</v>
      </c>
      <c r="AJ133" s="27">
        <f t="shared" si="305"/>
        <v>-1.068164809973593E-2</v>
      </c>
      <c r="AK133" s="27">
        <f t="shared" si="305"/>
        <v>3.6159700301527098E-2</v>
      </c>
      <c r="AL133" s="27">
        <f t="shared" si="305"/>
        <v>0.164695229074871</v>
      </c>
      <c r="AM133" s="27">
        <f t="shared" si="306"/>
        <v>0.20085492937639809</v>
      </c>
      <c r="AS133" t="str">
        <f t="shared" si="320"/>
        <v>52 Skilled metal, electrical and electronic trades</v>
      </c>
      <c r="AT133" s="27">
        <f t="shared" si="307"/>
        <v>1.2004152032962123E-2</v>
      </c>
      <c r="AU133" s="27">
        <f t="shared" si="307"/>
        <v>-1.5263004958890436E-2</v>
      </c>
      <c r="AV133" s="27">
        <f t="shared" si="307"/>
        <v>0.18486927254898511</v>
      </c>
      <c r="AW133" s="27">
        <f t="shared" si="307"/>
        <v>0.46238322490355288</v>
      </c>
      <c r="AX133" s="27">
        <f t="shared" si="308"/>
        <v>0.64725249745253799</v>
      </c>
      <c r="BD133" t="str">
        <f t="shared" si="321"/>
        <v>52 Skilled metal, electrical and electronic trades</v>
      </c>
      <c r="BE133" s="27">
        <f t="shared" si="309"/>
        <v>0.48070189210889502</v>
      </c>
      <c r="BF133" s="27">
        <f t="shared" si="309"/>
        <v>-1.7883149775122504</v>
      </c>
      <c r="BG133" s="27">
        <f t="shared" si="309"/>
        <v>0.81652757692625499</v>
      </c>
      <c r="BH133" s="27">
        <f t="shared" si="309"/>
        <v>7.0765760891001506E-2</v>
      </c>
      <c r="BI133" s="27">
        <f t="shared" si="310"/>
        <v>0.8872933378172565</v>
      </c>
      <c r="BO133" t="str">
        <f t="shared" si="322"/>
        <v>52 Skilled metal, electrical and electronic trades</v>
      </c>
      <c r="BP133" s="27">
        <f t="shared" si="311"/>
        <v>-0.44807427564475333</v>
      </c>
      <c r="BQ133" s="27">
        <f t="shared" si="311"/>
        <v>6.673082030899824E-2</v>
      </c>
      <c r="BR133" s="27">
        <f t="shared" si="311"/>
        <v>-0.68620820471890198</v>
      </c>
      <c r="BS133" s="27">
        <f t="shared" si="311"/>
        <v>-0.56342913400250971</v>
      </c>
      <c r="BT133" s="27">
        <f t="shared" si="312"/>
        <v>-1.2496373387214117</v>
      </c>
      <c r="BZ133" t="str">
        <f t="shared" si="323"/>
        <v>52 Skilled metal, electrical and electronic trades</v>
      </c>
      <c r="CA133" s="68">
        <f t="shared" si="313"/>
        <v>-0.32560787338083053</v>
      </c>
      <c r="CB133" s="68">
        <f t="shared" si="313"/>
        <v>-0.57199773603567428</v>
      </c>
      <c r="CC133" s="68">
        <f t="shared" si="313"/>
        <v>-8.6807728974126697E-2</v>
      </c>
      <c r="CD133" s="68">
        <f t="shared" si="313"/>
        <v>-1.095670283954634</v>
      </c>
      <c r="CE133" s="68">
        <f t="shared" si="314"/>
        <v>-1.1824780129287606</v>
      </c>
      <c r="CK133" t="str">
        <f t="shared" si="324"/>
        <v>52 Skilled metal, electrical and electronic trades</v>
      </c>
      <c r="CL133" s="68">
        <f t="shared" si="315"/>
        <v>0.13955878834347968</v>
      </c>
      <c r="CM133" s="68">
        <f t="shared" si="315"/>
        <v>-0.44236644599003239</v>
      </c>
      <c r="CN133" s="68">
        <f t="shared" si="315"/>
        <v>-3.4273003233442623E-4</v>
      </c>
      <c r="CO133" s="68">
        <f t="shared" si="315"/>
        <v>-0.1569183802232379</v>
      </c>
      <c r="CP133" s="68">
        <f t="shared" si="316"/>
        <v>-0.15726111025557232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-5.2741959603970386E-3</v>
      </c>
      <c r="C134" s="27">
        <f t="shared" si="299"/>
        <v>-2.6858219625836115E-3</v>
      </c>
      <c r="D134" s="27">
        <f t="shared" si="299"/>
        <v>6.7036418212845072E-3</v>
      </c>
      <c r="E134" s="27">
        <f t="shared" si="299"/>
        <v>7.7229146674036298E-4</v>
      </c>
      <c r="F134" s="27">
        <f t="shared" si="300"/>
        <v>7.4759332880248702E-3</v>
      </c>
      <c r="L134" t="str">
        <f t="shared" si="317"/>
        <v>53 Skilled construction and building trades</v>
      </c>
      <c r="M134" s="27">
        <f t="shared" si="301"/>
        <v>3.3035503181373382E-3</v>
      </c>
      <c r="N134" s="27">
        <f t="shared" si="301"/>
        <v>-7.1525196247820833E-4</v>
      </c>
      <c r="O134" s="27">
        <f t="shared" si="301"/>
        <v>8.0801191656595717E-2</v>
      </c>
      <c r="P134" s="27">
        <f t="shared" si="301"/>
        <v>4.4217499835673135E-2</v>
      </c>
      <c r="Q134" s="27">
        <f t="shared" si="302"/>
        <v>0.12501869149226885</v>
      </c>
      <c r="W134" t="str">
        <f t="shared" si="318"/>
        <v>53 Skilled construction and building trades</v>
      </c>
      <c r="X134" s="27">
        <f t="shared" si="303"/>
        <v>-9.6710903222823941E-2</v>
      </c>
      <c r="Y134" s="27">
        <f t="shared" si="303"/>
        <v>3.3781329281603711E-2</v>
      </c>
      <c r="Z134" s="27">
        <f t="shared" si="303"/>
        <v>0.22717181707355161</v>
      </c>
      <c r="AA134" s="27">
        <f t="shared" si="303"/>
        <v>0.15103877196246307</v>
      </c>
      <c r="AB134" s="27">
        <f t="shared" si="304"/>
        <v>0.37821058903601468</v>
      </c>
      <c r="AH134" t="str">
        <f t="shared" si="319"/>
        <v>53 Skilled construction and building trades</v>
      </c>
      <c r="AI134" s="27">
        <f t="shared" si="305"/>
        <v>1.0807446202148852E-2</v>
      </c>
      <c r="AJ134" s="27">
        <f t="shared" si="305"/>
        <v>5.7525810350973261E-2</v>
      </c>
      <c r="AK134" s="27">
        <f t="shared" si="305"/>
        <v>0.13665031065570393</v>
      </c>
      <c r="AL134" s="27">
        <f t="shared" si="305"/>
        <v>0.11176819062473031</v>
      </c>
      <c r="AM134" s="27">
        <f t="shared" si="306"/>
        <v>0.24841850128043425</v>
      </c>
      <c r="AS134" t="str">
        <f t="shared" si="320"/>
        <v>53 Skilled construction and building trades</v>
      </c>
      <c r="AT134" s="27">
        <f t="shared" si="307"/>
        <v>-7.4452198471889774E-2</v>
      </c>
      <c r="AU134" s="27">
        <f t="shared" si="307"/>
        <v>0.1036610984437083</v>
      </c>
      <c r="AV134" s="27">
        <f t="shared" si="307"/>
        <v>0.23707125541559038</v>
      </c>
      <c r="AW134" s="27">
        <f t="shared" si="307"/>
        <v>0.10922553616219677</v>
      </c>
      <c r="AX134" s="27">
        <f t="shared" si="308"/>
        <v>0.34629679157778714</v>
      </c>
      <c r="BD134" t="str">
        <f t="shared" si="321"/>
        <v>53 Skilled construction and building trades</v>
      </c>
      <c r="BE134" s="27">
        <f t="shared" si="309"/>
        <v>-0.56429031573609834</v>
      </c>
      <c r="BF134" s="27">
        <f t="shared" si="309"/>
        <v>-0.4044999715168256</v>
      </c>
      <c r="BG134" s="27">
        <f t="shared" si="309"/>
        <v>0.74125892641757307</v>
      </c>
      <c r="BH134" s="27">
        <f t="shared" si="309"/>
        <v>-0.78810720539161849</v>
      </c>
      <c r="BI134" s="27">
        <f t="shared" si="310"/>
        <v>-4.6848278974045421E-2</v>
      </c>
      <c r="BO134" t="str">
        <f t="shared" si="322"/>
        <v>53 Skilled construction and building trades</v>
      </c>
      <c r="BP134" s="27">
        <f t="shared" si="311"/>
        <v>-0.49509119842284122</v>
      </c>
      <c r="BQ134" s="27">
        <f t="shared" si="311"/>
        <v>0.86139416259670387</v>
      </c>
      <c r="BR134" s="27">
        <f t="shared" si="311"/>
        <v>0.22607403059391906</v>
      </c>
      <c r="BS134" s="27">
        <f t="shared" si="311"/>
        <v>-6.8638466743101922E-2</v>
      </c>
      <c r="BT134" s="27">
        <f t="shared" si="312"/>
        <v>0.15743556385081714</v>
      </c>
      <c r="BZ134" t="str">
        <f t="shared" si="323"/>
        <v>53 Skilled construction and building trades</v>
      </c>
      <c r="CA134" s="68">
        <f t="shared" si="313"/>
        <v>-0.59824392498240053</v>
      </c>
      <c r="CB134" s="68">
        <f t="shared" si="313"/>
        <v>-1.3574172706590115E-2</v>
      </c>
      <c r="CC134" s="68">
        <f t="shared" si="313"/>
        <v>0.17667897436526481</v>
      </c>
      <c r="CD134" s="68">
        <f t="shared" si="313"/>
        <v>-0.3244703622638716</v>
      </c>
      <c r="CE134" s="68">
        <f t="shared" si="314"/>
        <v>-0.1477913878986068</v>
      </c>
      <c r="CK134" t="str">
        <f t="shared" si="324"/>
        <v>53 Skilled construction and building trades</v>
      </c>
      <c r="CL134" s="68">
        <f t="shared" si="315"/>
        <v>-0.18573622844201032</v>
      </c>
      <c r="CM134" s="68">
        <f t="shared" si="315"/>
        <v>-0.40476816399619686</v>
      </c>
      <c r="CN134" s="68">
        <f t="shared" si="315"/>
        <v>-0.28309554610388732</v>
      </c>
      <c r="CO134" s="68">
        <f t="shared" si="315"/>
        <v>-0.74632606923823719</v>
      </c>
      <c r="CP134" s="68">
        <f t="shared" si="316"/>
        <v>-1.0294216153421245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1.7940262816124875E-3</v>
      </c>
      <c r="C135" s="27">
        <f t="shared" si="299"/>
        <v>-2.482298273533412E-4</v>
      </c>
      <c r="D135" s="27">
        <f t="shared" si="299"/>
        <v>1.8376364105784165E-2</v>
      </c>
      <c r="E135" s="27">
        <f t="shared" si="299"/>
        <v>2.7078209855522457E-2</v>
      </c>
      <c r="F135" s="27">
        <f t="shared" si="300"/>
        <v>4.5454573961306623E-2</v>
      </c>
      <c r="L135" t="str">
        <f t="shared" si="317"/>
        <v>54 Textiles, printing and other skilled trades</v>
      </c>
      <c r="M135" s="27">
        <f t="shared" si="301"/>
        <v>7.102155708055502E-2</v>
      </c>
      <c r="N135" s="27">
        <f t="shared" si="301"/>
        <v>-6.2057444238788895E-4</v>
      </c>
      <c r="O135" s="27">
        <f t="shared" si="301"/>
        <v>0.16013094237026482</v>
      </c>
      <c r="P135" s="27">
        <f t="shared" si="301"/>
        <v>0.28976035412607914</v>
      </c>
      <c r="Q135" s="27">
        <f t="shared" si="302"/>
        <v>0.44989129649634396</v>
      </c>
      <c r="W135" t="str">
        <f t="shared" si="318"/>
        <v>54 Textiles, printing and other skilled trades</v>
      </c>
      <c r="X135" s="27">
        <f t="shared" si="303"/>
        <v>-6.5697000548057272E-3</v>
      </c>
      <c r="Y135" s="27">
        <f t="shared" si="303"/>
        <v>0.10091353334135356</v>
      </c>
      <c r="Z135" s="27">
        <f t="shared" si="303"/>
        <v>0.23419432258070705</v>
      </c>
      <c r="AA135" s="27">
        <f t="shared" si="303"/>
        <v>0.5246787401081745</v>
      </c>
      <c r="AB135" s="27">
        <f t="shared" si="304"/>
        <v>0.75887306268888155</v>
      </c>
      <c r="AH135" t="str">
        <f t="shared" si="319"/>
        <v>54 Textiles, printing and other skilled trades</v>
      </c>
      <c r="AI135" s="27">
        <f t="shared" si="305"/>
        <v>-4.2315760019675519E-3</v>
      </c>
      <c r="AJ135" s="27">
        <f t="shared" si="305"/>
        <v>8.5188926381723484E-2</v>
      </c>
      <c r="AK135" s="27">
        <f t="shared" si="305"/>
        <v>1.006683574534939E-2</v>
      </c>
      <c r="AL135" s="27">
        <f t="shared" si="305"/>
        <v>0.1460771446213836</v>
      </c>
      <c r="AM135" s="27">
        <f t="shared" si="306"/>
        <v>0.15614398036673299</v>
      </c>
      <c r="AS135" t="str">
        <f t="shared" si="320"/>
        <v>54 Textiles, printing and other skilled trades</v>
      </c>
      <c r="AT135" s="27">
        <f t="shared" si="307"/>
        <v>-1.3304940882263305E-3</v>
      </c>
      <c r="AU135" s="27">
        <f t="shared" si="307"/>
        <v>5.1273766234634921E-2</v>
      </c>
      <c r="AV135" s="27">
        <f t="shared" si="307"/>
        <v>5.5985357266736591E-2</v>
      </c>
      <c r="AW135" s="27">
        <f t="shared" si="307"/>
        <v>0.15695477058917018</v>
      </c>
      <c r="AX135" s="27">
        <f t="shared" si="308"/>
        <v>0.21294012785590677</v>
      </c>
      <c r="BD135" t="str">
        <f t="shared" si="321"/>
        <v>54 Textiles, printing and other skilled trades</v>
      </c>
      <c r="BE135" s="27">
        <f t="shared" si="309"/>
        <v>-0.213850910739807</v>
      </c>
      <c r="BF135" s="27">
        <f t="shared" si="309"/>
        <v>-0.19707472691227546</v>
      </c>
      <c r="BG135" s="27">
        <f t="shared" si="309"/>
        <v>0.48693463741518661</v>
      </c>
      <c r="BH135" s="27">
        <f t="shared" si="309"/>
        <v>0.39143996377937462</v>
      </c>
      <c r="BI135" s="27">
        <f t="shared" si="310"/>
        <v>0.87837460119456123</v>
      </c>
      <c r="BO135" t="str">
        <f t="shared" si="322"/>
        <v>54 Textiles, printing and other skilled trades</v>
      </c>
      <c r="BP135" s="27">
        <f t="shared" si="311"/>
        <v>-0.64793469362446832</v>
      </c>
      <c r="BQ135" s="27">
        <f t="shared" si="311"/>
        <v>0.10890817990833401</v>
      </c>
      <c r="BR135" s="27">
        <f t="shared" si="311"/>
        <v>-0.29557791543225864</v>
      </c>
      <c r="BS135" s="27">
        <f t="shared" si="311"/>
        <v>-0.34269708070054827</v>
      </c>
      <c r="BT135" s="27">
        <f t="shared" si="312"/>
        <v>-0.63827499613280692</v>
      </c>
      <c r="BZ135" t="str">
        <f t="shared" si="323"/>
        <v>54 Textiles, printing and other skilled trades</v>
      </c>
      <c r="CA135" s="68">
        <f t="shared" si="313"/>
        <v>-0.45445572083928854</v>
      </c>
      <c r="CB135" s="68">
        <f t="shared" si="313"/>
        <v>-0.18588590632711099</v>
      </c>
      <c r="CC135" s="68">
        <f t="shared" si="313"/>
        <v>-0.12643893046553645</v>
      </c>
      <c r="CD135" s="68">
        <f t="shared" si="313"/>
        <v>-0.44762182245058302</v>
      </c>
      <c r="CE135" s="68">
        <f t="shared" si="314"/>
        <v>-0.57406075291611947</v>
      </c>
      <c r="CK135" t="str">
        <f t="shared" si="324"/>
        <v>54 Textiles, printing and other skilled trades</v>
      </c>
      <c r="CL135" s="68">
        <f t="shared" si="315"/>
        <v>-0.16472723050582472</v>
      </c>
      <c r="CM135" s="68">
        <f t="shared" si="315"/>
        <v>-0.2504102519155389</v>
      </c>
      <c r="CN135" s="68">
        <f t="shared" si="315"/>
        <v>-0.26934756662548465</v>
      </c>
      <c r="CO135" s="68">
        <f t="shared" si="315"/>
        <v>-0.16344721481274394</v>
      </c>
      <c r="CP135" s="68">
        <f t="shared" si="316"/>
        <v>-0.43279478143822858</v>
      </c>
    </row>
    <row r="136" spans="1:94" x14ac:dyDescent="0.2">
      <c r="A136" t="str">
        <f t="shared" si="298"/>
        <v>61 Caring personal service occupations</v>
      </c>
      <c r="B136" s="27">
        <f t="shared" si="299"/>
        <v>7.1968699855612696E-3</v>
      </c>
      <c r="C136" s="27">
        <f t="shared" si="299"/>
        <v>-2.2989333692403184E-3</v>
      </c>
      <c r="D136" s="27">
        <f t="shared" si="299"/>
        <v>1.5329873798464008E-2</v>
      </c>
      <c r="E136" s="27">
        <f t="shared" si="299"/>
        <v>2.1117131914398853E-2</v>
      </c>
      <c r="F136" s="27">
        <f t="shared" si="300"/>
        <v>3.6447005712862857E-2</v>
      </c>
      <c r="L136" t="str">
        <f t="shared" si="317"/>
        <v>61 Caring personal service occupations</v>
      </c>
      <c r="M136" s="27">
        <f t="shared" si="301"/>
        <v>0.7073493171658396</v>
      </c>
      <c r="N136" s="27">
        <f t="shared" si="301"/>
        <v>-0.16963258260342307</v>
      </c>
      <c r="O136" s="27">
        <f t="shared" si="301"/>
        <v>0.81822701774141615</v>
      </c>
      <c r="P136" s="27">
        <f t="shared" si="301"/>
        <v>1.2438446993071266</v>
      </c>
      <c r="Q136" s="27">
        <f t="shared" si="302"/>
        <v>2.0620717170485428</v>
      </c>
      <c r="W136" t="str">
        <f t="shared" si="318"/>
        <v>61 Caring personal service occupations</v>
      </c>
      <c r="X136" s="27">
        <f t="shared" si="303"/>
        <v>1.1994120295840007</v>
      </c>
      <c r="Y136" s="27">
        <f t="shared" si="303"/>
        <v>0.65453456447096947</v>
      </c>
      <c r="Z136" s="27">
        <f t="shared" si="303"/>
        <v>0.78005280934666388</v>
      </c>
      <c r="AA136" s="27">
        <f t="shared" si="303"/>
        <v>2.1071215897660993</v>
      </c>
      <c r="AB136" s="27">
        <f t="shared" si="304"/>
        <v>2.8871743991127632</v>
      </c>
      <c r="AH136" t="str">
        <f t="shared" si="319"/>
        <v>61 Caring personal service occupations</v>
      </c>
      <c r="AI136" s="27">
        <f t="shared" si="305"/>
        <v>0.68832816806514341</v>
      </c>
      <c r="AJ136" s="27">
        <f t="shared" si="305"/>
        <v>0.61360184465060108</v>
      </c>
      <c r="AK136" s="27">
        <f t="shared" si="305"/>
        <v>-8.7885547708870249E-3</v>
      </c>
      <c r="AL136" s="27">
        <f t="shared" si="305"/>
        <v>0.76047197319536242</v>
      </c>
      <c r="AM136" s="27">
        <f t="shared" si="306"/>
        <v>0.75168341842447539</v>
      </c>
      <c r="AS136" t="str">
        <f t="shared" si="320"/>
        <v>61 Caring personal service occupations</v>
      </c>
      <c r="AT136" s="27">
        <f t="shared" si="307"/>
        <v>0.47277889858754163</v>
      </c>
      <c r="AU136" s="27">
        <f t="shared" si="307"/>
        <v>0.32319696992341651</v>
      </c>
      <c r="AV136" s="27">
        <f t="shared" si="307"/>
        <v>2.3932056893388065E-2</v>
      </c>
      <c r="AW136" s="27">
        <f t="shared" si="307"/>
        <v>0.51452855802914588</v>
      </c>
      <c r="AX136" s="27">
        <f t="shared" si="308"/>
        <v>0.53846061492253394</v>
      </c>
      <c r="BD136" t="str">
        <f t="shared" si="321"/>
        <v>61 Caring personal service occupations</v>
      </c>
      <c r="BE136" s="27">
        <f t="shared" si="309"/>
        <v>1.9399548756800069</v>
      </c>
      <c r="BF136" s="27">
        <f t="shared" si="309"/>
        <v>-0.3411361127530963</v>
      </c>
      <c r="BG136" s="27">
        <f t="shared" si="309"/>
        <v>2.1697188679293333</v>
      </c>
      <c r="BH136" s="27">
        <f t="shared" si="309"/>
        <v>2.7247552284652699</v>
      </c>
      <c r="BI136" s="27">
        <f t="shared" si="310"/>
        <v>4.8944740963946032</v>
      </c>
      <c r="BO136" t="str">
        <f t="shared" si="322"/>
        <v>61 Caring personal service occupations</v>
      </c>
      <c r="BP136" s="27">
        <f t="shared" si="311"/>
        <v>1.5301888511964439</v>
      </c>
      <c r="BQ136" s="27">
        <f t="shared" si="311"/>
        <v>-1.8870109402798896</v>
      </c>
      <c r="BR136" s="27">
        <f t="shared" si="311"/>
        <v>0.51205370748568946</v>
      </c>
      <c r="BS136" s="27">
        <f t="shared" si="311"/>
        <v>-1.3804742089043618</v>
      </c>
      <c r="BT136" s="27">
        <f t="shared" si="312"/>
        <v>-0.86842050141867233</v>
      </c>
      <c r="BZ136" t="str">
        <f t="shared" si="323"/>
        <v>61 Caring personal service occupations</v>
      </c>
      <c r="CA136" s="68">
        <f t="shared" si="313"/>
        <v>-1.0045583434957783</v>
      </c>
      <c r="CB136" s="68">
        <f t="shared" si="313"/>
        <v>-0.63611137302110432</v>
      </c>
      <c r="CC136" s="68">
        <f t="shared" si="313"/>
        <v>-0.60257461597060691</v>
      </c>
      <c r="CD136" s="68">
        <f t="shared" si="313"/>
        <v>-0.31912287606094814</v>
      </c>
      <c r="CE136" s="68">
        <f t="shared" si="314"/>
        <v>-0.92169749203155504</v>
      </c>
      <c r="CK136" t="str">
        <f t="shared" si="324"/>
        <v>61 Caring personal service occupations</v>
      </c>
      <c r="CL136" s="68">
        <f t="shared" si="315"/>
        <v>1.46074030255956E-2</v>
      </c>
      <c r="CM136" s="68">
        <f t="shared" si="315"/>
        <v>-0.19016624421501893</v>
      </c>
      <c r="CN136" s="68">
        <f t="shared" si="315"/>
        <v>2.1168947356740686E-2</v>
      </c>
      <c r="CO136" s="68">
        <f t="shared" si="315"/>
        <v>-5.8134916961856797E-2</v>
      </c>
      <c r="CP136" s="68">
        <f t="shared" si="316"/>
        <v>-3.6965969605116111E-2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2.7493853269352966E-3</v>
      </c>
      <c r="C137" s="27">
        <f t="shared" si="299"/>
        <v>-1.4862321687223838E-3</v>
      </c>
      <c r="D137" s="27">
        <f t="shared" si="299"/>
        <v>7.0583991560853217E-3</v>
      </c>
      <c r="E137" s="27">
        <f t="shared" si="299"/>
        <v>1.2455287222699174E-2</v>
      </c>
      <c r="F137" s="27">
        <f t="shared" si="300"/>
        <v>1.9513686378784496E-2</v>
      </c>
      <c r="L137" t="str">
        <f t="shared" si="317"/>
        <v>62 Leisure, travel and related personal service occupations</v>
      </c>
      <c r="M137" s="27">
        <f t="shared" si="301"/>
        <v>0.1025856826176671</v>
      </c>
      <c r="N137" s="27">
        <f t="shared" si="301"/>
        <v>-3.5208864941209894E-2</v>
      </c>
      <c r="O137" s="27">
        <f t="shared" si="301"/>
        <v>0.13182861174097044</v>
      </c>
      <c r="P137" s="27">
        <f t="shared" si="301"/>
        <v>0.15571451820886867</v>
      </c>
      <c r="Q137" s="27">
        <f t="shared" si="302"/>
        <v>0.2875431299498391</v>
      </c>
      <c r="W137" t="str">
        <f t="shared" si="318"/>
        <v>62 Leisure, travel and related personal service occupations</v>
      </c>
      <c r="X137" s="27">
        <f t="shared" si="303"/>
        <v>0.45722390507825184</v>
      </c>
      <c r="Y137" s="27">
        <f t="shared" si="303"/>
        <v>0.2880768226403525</v>
      </c>
      <c r="Z137" s="27">
        <f t="shared" si="303"/>
        <v>0.45865642990682876</v>
      </c>
      <c r="AA137" s="27">
        <f t="shared" si="303"/>
        <v>1.0860958411008954</v>
      </c>
      <c r="AB137" s="27">
        <f t="shared" si="304"/>
        <v>1.5447522710077242</v>
      </c>
      <c r="AH137" t="str">
        <f t="shared" si="319"/>
        <v>62 Leisure, travel and related personal service occupations</v>
      </c>
      <c r="AI137" s="27">
        <f t="shared" si="305"/>
        <v>0.24898234080087789</v>
      </c>
      <c r="AJ137" s="27">
        <f t="shared" si="305"/>
        <v>0.15915194425072932</v>
      </c>
      <c r="AK137" s="27">
        <f t="shared" si="305"/>
        <v>7.2259599509403083E-2</v>
      </c>
      <c r="AL137" s="27">
        <f t="shared" si="305"/>
        <v>0.41241047172319667</v>
      </c>
      <c r="AM137" s="27">
        <f t="shared" si="306"/>
        <v>0.48467007123259975</v>
      </c>
      <c r="AS137" t="str">
        <f t="shared" si="320"/>
        <v>62 Leisure, travel and related personal service occupations</v>
      </c>
      <c r="AT137" s="27">
        <f t="shared" si="307"/>
        <v>0.26453618733393902</v>
      </c>
      <c r="AU137" s="27">
        <f t="shared" si="307"/>
        <v>0.37667212060819355</v>
      </c>
      <c r="AV137" s="27">
        <f t="shared" si="307"/>
        <v>0.20814092747546709</v>
      </c>
      <c r="AW137" s="27">
        <f t="shared" si="307"/>
        <v>0.71647313715501038</v>
      </c>
      <c r="AX137" s="27">
        <f t="shared" si="308"/>
        <v>0.92461406463047746</v>
      </c>
      <c r="BD137" t="str">
        <f t="shared" si="321"/>
        <v>62 Leisure, travel and related personal service occupations</v>
      </c>
      <c r="BE137" s="27">
        <f t="shared" si="309"/>
        <v>0.22162933940506901</v>
      </c>
      <c r="BF137" s="27">
        <f t="shared" si="309"/>
        <v>0.12547386767697155</v>
      </c>
      <c r="BG137" s="27">
        <f t="shared" si="309"/>
        <v>6.8279488353116591E-2</v>
      </c>
      <c r="BH137" s="27">
        <f t="shared" si="309"/>
        <v>-0.18646401301837834</v>
      </c>
      <c r="BI137" s="27">
        <f t="shared" si="310"/>
        <v>-0.11818452466526175</v>
      </c>
      <c r="BO137" t="str">
        <f t="shared" si="322"/>
        <v>62 Leisure, travel and related personal service occupations</v>
      </c>
      <c r="BP137" s="27">
        <f t="shared" si="311"/>
        <v>0.52512093735086163</v>
      </c>
      <c r="BQ137" s="27">
        <f t="shared" si="311"/>
        <v>-0.18875975467430717</v>
      </c>
      <c r="BR137" s="27">
        <f t="shared" si="311"/>
        <v>-0.31488243265697458</v>
      </c>
      <c r="BS137" s="27">
        <f t="shared" si="311"/>
        <v>-0.92587469093411823</v>
      </c>
      <c r="BT137" s="27">
        <f t="shared" si="312"/>
        <v>-1.2407571235910928</v>
      </c>
      <c r="BZ137" t="str">
        <f t="shared" si="323"/>
        <v>62 Leisure, travel and related personal service occupations</v>
      </c>
      <c r="CA137" s="68">
        <f t="shared" si="313"/>
        <v>0.55897199725888536</v>
      </c>
      <c r="CB137" s="68">
        <f t="shared" si="313"/>
        <v>-0.21723172015555869</v>
      </c>
      <c r="CC137" s="68">
        <f t="shared" si="313"/>
        <v>-2.8646083170376535E-2</v>
      </c>
      <c r="CD137" s="68">
        <f t="shared" si="313"/>
        <v>-0.70794540174284837</v>
      </c>
      <c r="CE137" s="68">
        <f t="shared" si="314"/>
        <v>-0.7365914849132249</v>
      </c>
      <c r="CK137" t="str">
        <f t="shared" si="324"/>
        <v>62 Leisure, travel and related personal service occupations</v>
      </c>
      <c r="CL137" s="68">
        <f t="shared" si="315"/>
        <v>6.8480911844267967E-2</v>
      </c>
      <c r="CM137" s="68">
        <f t="shared" si="315"/>
        <v>-0.33160510912579133</v>
      </c>
      <c r="CN137" s="68">
        <f t="shared" si="315"/>
        <v>-0.11571707167207756</v>
      </c>
      <c r="CO137" s="68">
        <f t="shared" si="315"/>
        <v>-0.15955765316150283</v>
      </c>
      <c r="CP137" s="68">
        <f t="shared" si="316"/>
        <v>-0.2752747248335804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1.8756491201446816E-4</v>
      </c>
      <c r="C138" s="27">
        <f t="shared" si="299"/>
        <v>9.6312585372660591E-5</v>
      </c>
      <c r="D138" s="27">
        <f t="shared" si="299"/>
        <v>6.7379674563039678E-4</v>
      </c>
      <c r="E138" s="27">
        <f t="shared" si="299"/>
        <v>8.4295140687242788E-4</v>
      </c>
      <c r="F138" s="27">
        <f t="shared" si="300"/>
        <v>1.5167481525028247E-3</v>
      </c>
      <c r="L138" t="str">
        <f t="shared" si="317"/>
        <v>63 Community and civil enforcement occupations</v>
      </c>
      <c r="M138" s="27">
        <f t="shared" si="301"/>
        <v>-1.2088527944117619E-4</v>
      </c>
      <c r="N138" s="27">
        <f t="shared" si="301"/>
        <v>6.2524870535890682E-3</v>
      </c>
      <c r="O138" s="27">
        <f t="shared" si="301"/>
        <v>1.2040485227077756E-3</v>
      </c>
      <c r="P138" s="27">
        <f t="shared" si="301"/>
        <v>1.0310598706814205E-2</v>
      </c>
      <c r="Q138" s="27">
        <f t="shared" si="302"/>
        <v>1.1514647229521981E-2</v>
      </c>
      <c r="W138" t="str">
        <f t="shared" si="318"/>
        <v>63 Community and civil enforcement occupations</v>
      </c>
      <c r="X138" s="27">
        <f t="shared" si="303"/>
        <v>-2.407508902735056E-3</v>
      </c>
      <c r="Y138" s="27">
        <f t="shared" si="303"/>
        <v>2.0834596018218465E-2</v>
      </c>
      <c r="Z138" s="27">
        <f t="shared" si="303"/>
        <v>1.2395773374185126E-2</v>
      </c>
      <c r="AA138" s="27">
        <f t="shared" si="303"/>
        <v>3.4809124694350171E-2</v>
      </c>
      <c r="AB138" s="27">
        <f t="shared" si="304"/>
        <v>4.7204898068535298E-2</v>
      </c>
      <c r="AH138" t="str">
        <f t="shared" si="319"/>
        <v>63 Community and civil enforcement occupations</v>
      </c>
      <c r="AI138" s="27">
        <f t="shared" si="305"/>
        <v>-2.5481855673310169E-3</v>
      </c>
      <c r="AJ138" s="27">
        <f t="shared" si="305"/>
        <v>1.231355483932605E-2</v>
      </c>
      <c r="AK138" s="27">
        <f t="shared" si="305"/>
        <v>-6.5455894836417075E-3</v>
      </c>
      <c r="AL138" s="27">
        <f t="shared" si="305"/>
        <v>7.8329299505234401E-3</v>
      </c>
      <c r="AM138" s="27">
        <f t="shared" si="306"/>
        <v>1.2873404668817326E-3</v>
      </c>
      <c r="AS138" t="str">
        <f t="shared" si="320"/>
        <v>63 Community and civil enforcement occupations</v>
      </c>
      <c r="AT138" s="27">
        <f t="shared" si="307"/>
        <v>-5.328100963433946E-3</v>
      </c>
      <c r="AU138" s="27">
        <f t="shared" si="307"/>
        <v>8.8360294822510052E-3</v>
      </c>
      <c r="AV138" s="27">
        <f t="shared" si="307"/>
        <v>-5.3534169098876198E-3</v>
      </c>
      <c r="AW138" s="27">
        <f t="shared" si="307"/>
        <v>3.7384643873207696E-3</v>
      </c>
      <c r="AX138" s="27">
        <f t="shared" si="308"/>
        <v>-1.6149525225668503E-3</v>
      </c>
      <c r="BD138" t="str">
        <f t="shared" si="321"/>
        <v>63 Community and civil enforcement occupations</v>
      </c>
      <c r="BE138" s="27">
        <f t="shared" si="309"/>
        <v>-3.1765012735186171E-2</v>
      </c>
      <c r="BF138" s="27">
        <f t="shared" si="309"/>
        <v>3.0635083287581411E-2</v>
      </c>
      <c r="BG138" s="27">
        <f t="shared" si="309"/>
        <v>-3.2377016289847654E-2</v>
      </c>
      <c r="BH138" s="27">
        <f t="shared" si="309"/>
        <v>1.1312218818617173E-2</v>
      </c>
      <c r="BI138" s="27">
        <f t="shared" si="310"/>
        <v>-2.1064797471230481E-2</v>
      </c>
      <c r="BO138" t="str">
        <f t="shared" si="322"/>
        <v>63 Community and civil enforcement occupations</v>
      </c>
      <c r="BP138" s="27">
        <f t="shared" si="311"/>
        <v>-2.6505336190575046E-2</v>
      </c>
      <c r="BQ138" s="27">
        <f t="shared" si="311"/>
        <v>6.3304676112079933E-2</v>
      </c>
      <c r="BR138" s="27">
        <f t="shared" si="311"/>
        <v>-6.2039426165267864E-2</v>
      </c>
      <c r="BS138" s="27">
        <f t="shared" si="311"/>
        <v>6.6009672709020917E-3</v>
      </c>
      <c r="BT138" s="27">
        <f t="shared" si="312"/>
        <v>-5.5438458894365772E-2</v>
      </c>
      <c r="BZ138" t="str">
        <f t="shared" si="323"/>
        <v>63 Community and civil enforcement occupations</v>
      </c>
      <c r="CA138" s="68">
        <f t="shared" si="313"/>
        <v>-1.4049553617925953E-2</v>
      </c>
      <c r="CB138" s="68">
        <f t="shared" si="313"/>
        <v>4.6655481647259689E-2</v>
      </c>
      <c r="CC138" s="68">
        <f t="shared" si="313"/>
        <v>-5.5422347694339513E-2</v>
      </c>
      <c r="CD138" s="68">
        <f t="shared" si="313"/>
        <v>-6.8860975649312761E-3</v>
      </c>
      <c r="CE138" s="68">
        <f t="shared" si="314"/>
        <v>-6.2308445259270789E-2</v>
      </c>
      <c r="CK138" t="str">
        <f t="shared" si="324"/>
        <v>63 Community and civil enforcement occupations</v>
      </c>
      <c r="CL138" s="68">
        <f t="shared" si="315"/>
        <v>-1.2838001268884604E-2</v>
      </c>
      <c r="CM138" s="68">
        <f t="shared" si="315"/>
        <v>4.3546453406198213E-3</v>
      </c>
      <c r="CN138" s="68">
        <f t="shared" si="315"/>
        <v>-2.1068330280268412E-2</v>
      </c>
      <c r="CO138" s="68">
        <f t="shared" si="315"/>
        <v>-6.2907927729467447E-3</v>
      </c>
      <c r="CP138" s="68">
        <f t="shared" si="316"/>
        <v>-2.7359123053215157E-2</v>
      </c>
    </row>
    <row r="139" spans="1:94" x14ac:dyDescent="0.2">
      <c r="A139" t="str">
        <f t="shared" si="298"/>
        <v>71 Sales occupations</v>
      </c>
      <c r="B139" s="27">
        <f t="shared" si="299"/>
        <v>1.3021205230845656E-2</v>
      </c>
      <c r="C139" s="27">
        <f t="shared" si="299"/>
        <v>-1.6137042055403297E-2</v>
      </c>
      <c r="D139" s="27">
        <f t="shared" si="299"/>
        <v>2.9840093465219555E-2</v>
      </c>
      <c r="E139" s="27">
        <f t="shared" si="299"/>
        <v>4.287245871769646E-2</v>
      </c>
      <c r="F139" s="27">
        <f t="shared" si="300"/>
        <v>7.2712552182916015E-2</v>
      </c>
      <c r="L139" t="str">
        <f t="shared" si="317"/>
        <v>71 Sales occupations</v>
      </c>
      <c r="M139" s="27">
        <f t="shared" si="301"/>
        <v>0.21759391276986606</v>
      </c>
      <c r="N139" s="27">
        <f t="shared" si="301"/>
        <v>1.6311588009401135E-2</v>
      </c>
      <c r="O139" s="27">
        <f t="shared" si="301"/>
        <v>0.36926140461275758</v>
      </c>
      <c r="P139" s="27">
        <f t="shared" si="301"/>
        <v>0.70387161611579385</v>
      </c>
      <c r="Q139" s="27">
        <f t="shared" si="302"/>
        <v>1.0731330207285514</v>
      </c>
      <c r="W139" t="str">
        <f t="shared" si="318"/>
        <v>71 Sales occupations</v>
      </c>
      <c r="X139" s="27">
        <f t="shared" si="303"/>
        <v>0.20362662652486652</v>
      </c>
      <c r="Y139" s="27">
        <f t="shared" si="303"/>
        <v>0.96757515626627111</v>
      </c>
      <c r="Z139" s="27">
        <f t="shared" si="303"/>
        <v>0.19795645362185432</v>
      </c>
      <c r="AA139" s="27">
        <f t="shared" si="303"/>
        <v>1.9875320425090548</v>
      </c>
      <c r="AB139" s="27">
        <f t="shared" si="304"/>
        <v>2.1854884961309091</v>
      </c>
      <c r="AH139" t="str">
        <f t="shared" si="319"/>
        <v>71 Sales occupations</v>
      </c>
      <c r="AI139" s="27">
        <f t="shared" si="305"/>
        <v>-2.1879423227211259E-2</v>
      </c>
      <c r="AJ139" s="27">
        <f t="shared" si="305"/>
        <v>0.3333176079776361</v>
      </c>
      <c r="AK139" s="27">
        <f t="shared" si="305"/>
        <v>-9.3515923485348429E-2</v>
      </c>
      <c r="AL139" s="27">
        <f t="shared" si="305"/>
        <v>0.45631169867366683</v>
      </c>
      <c r="AM139" s="27">
        <f t="shared" si="306"/>
        <v>0.3627957751883184</v>
      </c>
      <c r="AS139" t="str">
        <f t="shared" si="320"/>
        <v>71 Sales occupations</v>
      </c>
      <c r="AT139" s="27">
        <f t="shared" si="307"/>
        <v>-4.939381357163386E-2</v>
      </c>
      <c r="AU139" s="27">
        <f t="shared" si="307"/>
        <v>0.22560216473735295</v>
      </c>
      <c r="AV139" s="27">
        <f t="shared" si="307"/>
        <v>-0.10843039776975161</v>
      </c>
      <c r="AW139" s="27">
        <f t="shared" si="307"/>
        <v>0.28395980907517959</v>
      </c>
      <c r="AX139" s="27">
        <f t="shared" si="308"/>
        <v>0.17552941130542798</v>
      </c>
      <c r="BD139" t="str">
        <f t="shared" si="321"/>
        <v>71 Sales occupations</v>
      </c>
      <c r="BE139" s="27">
        <f t="shared" si="309"/>
        <v>-0.95748920614218669</v>
      </c>
      <c r="BF139" s="27">
        <f t="shared" si="309"/>
        <v>0.22312848861830226</v>
      </c>
      <c r="BG139" s="27">
        <f t="shared" si="309"/>
        <v>0.13340098028173131</v>
      </c>
      <c r="BH139" s="27">
        <f t="shared" si="309"/>
        <v>0.6738855822171228</v>
      </c>
      <c r="BI139" s="27">
        <f t="shared" si="310"/>
        <v>0.80728656249885411</v>
      </c>
      <c r="BO139" t="str">
        <f t="shared" si="322"/>
        <v>71 Sales occupations</v>
      </c>
      <c r="BP139" s="27">
        <f t="shared" si="311"/>
        <v>-1.4654358551886961</v>
      </c>
      <c r="BQ139" s="27">
        <f t="shared" si="311"/>
        <v>-0.3907869653681697</v>
      </c>
      <c r="BR139" s="27">
        <f t="shared" si="311"/>
        <v>-1.3071151084954842</v>
      </c>
      <c r="BS139" s="27">
        <f t="shared" si="311"/>
        <v>-2.2733821098694644</v>
      </c>
      <c r="BT139" s="27">
        <f t="shared" si="312"/>
        <v>-3.5804972183649486</v>
      </c>
      <c r="BZ139" t="str">
        <f t="shared" si="323"/>
        <v>71 Sales occupations</v>
      </c>
      <c r="CA139" s="68">
        <f t="shared" si="313"/>
        <v>-0.61347029664441344</v>
      </c>
      <c r="CB139" s="68">
        <f t="shared" si="313"/>
        <v>-0.95069973816565856</v>
      </c>
      <c r="CC139" s="68">
        <f t="shared" si="313"/>
        <v>-1.7471427590559481</v>
      </c>
      <c r="CD139" s="68">
        <f t="shared" si="313"/>
        <v>-3.5189279666292186</v>
      </c>
      <c r="CE139" s="68">
        <f t="shared" si="314"/>
        <v>-5.2660707256851662</v>
      </c>
      <c r="CK139" t="str">
        <f t="shared" si="324"/>
        <v>71 Sales occupations</v>
      </c>
      <c r="CL139" s="68">
        <f t="shared" si="315"/>
        <v>-0.57902595583727479</v>
      </c>
      <c r="CM139" s="68">
        <f t="shared" si="315"/>
        <v>-0.93783176454100348</v>
      </c>
      <c r="CN139" s="68">
        <f t="shared" si="315"/>
        <v>-0.65631815444661679</v>
      </c>
      <c r="CO139" s="68">
        <f t="shared" si="315"/>
        <v>-0.74412659749390841</v>
      </c>
      <c r="CP139" s="68">
        <f t="shared" si="316"/>
        <v>-1.4004447519405252</v>
      </c>
    </row>
    <row r="140" spans="1:94" x14ac:dyDescent="0.2">
      <c r="A140" t="str">
        <f t="shared" si="298"/>
        <v>72 Customer service occupations</v>
      </c>
      <c r="B140" s="27">
        <f t="shared" si="299"/>
        <v>8.613635152401565E-3</v>
      </c>
      <c r="C140" s="27">
        <f t="shared" si="299"/>
        <v>-7.9314349728382139E-5</v>
      </c>
      <c r="D140" s="27">
        <f t="shared" si="299"/>
        <v>2.8811640936859832E-2</v>
      </c>
      <c r="E140" s="27">
        <f t="shared" si="299"/>
        <v>3.4374487120723288E-2</v>
      </c>
      <c r="F140" s="27">
        <f t="shared" si="300"/>
        <v>6.3186128057583113E-2</v>
      </c>
      <c r="L140" t="str">
        <f t="shared" si="317"/>
        <v>72 Customer service occupations</v>
      </c>
      <c r="M140" s="27">
        <f t="shared" si="301"/>
        <v>0.15098434789739706</v>
      </c>
      <c r="N140" s="27">
        <f t="shared" si="301"/>
        <v>-1.4896007062552785E-2</v>
      </c>
      <c r="O140" s="27">
        <f t="shared" si="301"/>
        <v>0.32806545818063093</v>
      </c>
      <c r="P140" s="27">
        <f t="shared" si="301"/>
        <v>0.41023361749734011</v>
      </c>
      <c r="Q140" s="27">
        <f t="shared" si="302"/>
        <v>0.73829907567797104</v>
      </c>
      <c r="W140" t="str">
        <f t="shared" si="318"/>
        <v>72 Customer service occupations</v>
      </c>
      <c r="X140" s="27">
        <f t="shared" si="303"/>
        <v>0.30536268215727169</v>
      </c>
      <c r="Y140" s="27">
        <f t="shared" si="303"/>
        <v>0.32209853538759448</v>
      </c>
      <c r="Z140" s="27">
        <f t="shared" si="303"/>
        <v>0.67680459878958033</v>
      </c>
      <c r="AA140" s="27">
        <f t="shared" si="303"/>
        <v>1.0532952244529121</v>
      </c>
      <c r="AB140" s="27">
        <f t="shared" si="304"/>
        <v>1.7300998232424925</v>
      </c>
      <c r="AH140" t="str">
        <f t="shared" si="319"/>
        <v>72 Customer service occupations</v>
      </c>
      <c r="AI140" s="27">
        <f t="shared" si="305"/>
        <v>0.11043502757831797</v>
      </c>
      <c r="AJ140" s="27">
        <f t="shared" si="305"/>
        <v>0.12921599719914578</v>
      </c>
      <c r="AK140" s="27">
        <f t="shared" si="305"/>
        <v>0.21901487163153044</v>
      </c>
      <c r="AL140" s="27">
        <f t="shared" si="305"/>
        <v>0.35982517479096532</v>
      </c>
      <c r="AM140" s="27">
        <f t="shared" si="306"/>
        <v>0.57884004642249576</v>
      </c>
      <c r="AS140" t="str">
        <f t="shared" si="320"/>
        <v>72 Customer service occupations</v>
      </c>
      <c r="AT140" s="27">
        <f t="shared" si="307"/>
        <v>0.10852893273802811</v>
      </c>
      <c r="AU140" s="27">
        <f t="shared" si="307"/>
        <v>0.12024546645968626</v>
      </c>
      <c r="AV140" s="27">
        <f t="shared" si="307"/>
        <v>0.19378943616533106</v>
      </c>
      <c r="AW140" s="27">
        <f t="shared" si="307"/>
        <v>0.24430557184677271</v>
      </c>
      <c r="AX140" s="27">
        <f t="shared" si="308"/>
        <v>0.43809500801210377</v>
      </c>
      <c r="BD140" t="str">
        <f t="shared" si="321"/>
        <v>72 Customer service occupations</v>
      </c>
      <c r="BE140" s="27">
        <f t="shared" si="309"/>
        <v>0.15595148331029263</v>
      </c>
      <c r="BF140" s="27">
        <f t="shared" si="309"/>
        <v>9.9210705169863189E-2</v>
      </c>
      <c r="BG140" s="27">
        <f t="shared" si="309"/>
        <v>0.74887269518962496</v>
      </c>
      <c r="BH140" s="27">
        <f t="shared" si="309"/>
        <v>0.37192681700089825</v>
      </c>
      <c r="BI140" s="27">
        <f t="shared" si="310"/>
        <v>1.1207995121905232</v>
      </c>
      <c r="BO140" t="str">
        <f t="shared" si="322"/>
        <v>72 Customer service occupations</v>
      </c>
      <c r="BP140" s="27">
        <f t="shared" si="311"/>
        <v>0.60428437460644568</v>
      </c>
      <c r="BQ140" s="27">
        <f t="shared" si="311"/>
        <v>-0.24827014590097507</v>
      </c>
      <c r="BR140" s="27">
        <f t="shared" si="311"/>
        <v>0.99792117801267555</v>
      </c>
      <c r="BS140" s="27">
        <f t="shared" si="311"/>
        <v>6.3255244108568753E-2</v>
      </c>
      <c r="BT140" s="27">
        <f t="shared" si="312"/>
        <v>1.0611764221212443</v>
      </c>
      <c r="BZ140" t="str">
        <f t="shared" si="323"/>
        <v>72 Customer service occupations</v>
      </c>
      <c r="CA140" s="68">
        <f t="shared" si="313"/>
        <v>6.9423693911961015E-2</v>
      </c>
      <c r="CB140" s="68">
        <f t="shared" si="313"/>
        <v>-0.10268317129926396</v>
      </c>
      <c r="CC140" s="68">
        <f t="shared" si="313"/>
        <v>0.13184130907610125</v>
      </c>
      <c r="CD140" s="68">
        <f t="shared" si="313"/>
        <v>-7.0199873086331799E-2</v>
      </c>
      <c r="CE140" s="68">
        <f t="shared" si="314"/>
        <v>6.1641435989769455E-2</v>
      </c>
      <c r="CK140" t="str">
        <f t="shared" si="324"/>
        <v>72 Customer service occupations</v>
      </c>
      <c r="CL140" s="68">
        <f t="shared" si="315"/>
        <v>0.11796368865499818</v>
      </c>
      <c r="CM140" s="68">
        <f t="shared" si="315"/>
        <v>-9.5938075210553253E-2</v>
      </c>
      <c r="CN140" s="68">
        <f t="shared" si="315"/>
        <v>0.17829501573770951</v>
      </c>
      <c r="CO140" s="68">
        <f t="shared" si="315"/>
        <v>6.1323422817717632E-2</v>
      </c>
      <c r="CP140" s="68">
        <f t="shared" si="316"/>
        <v>0.23961843855542714</v>
      </c>
    </row>
    <row r="141" spans="1:94" x14ac:dyDescent="0.2">
      <c r="A141" t="str">
        <f t="shared" si="298"/>
        <v>81 Process, plant and machine operatives</v>
      </c>
      <c r="B141" s="27">
        <f t="shared" si="299"/>
        <v>9.8607494602549958E-3</v>
      </c>
      <c r="C141" s="27">
        <f t="shared" si="299"/>
        <v>-4.7261946001753707E-3</v>
      </c>
      <c r="D141" s="27">
        <f t="shared" si="299"/>
        <v>2.6533470672604829E-2</v>
      </c>
      <c r="E141" s="27">
        <f t="shared" si="299"/>
        <v>4.7353382786105007E-2</v>
      </c>
      <c r="F141" s="27">
        <f t="shared" si="300"/>
        <v>7.3886853458709836E-2</v>
      </c>
      <c r="L141" t="str">
        <f t="shared" si="317"/>
        <v>81 Process, plant and machine operatives</v>
      </c>
      <c r="M141" s="27">
        <f t="shared" si="301"/>
        <v>3.0503292666501675E-2</v>
      </c>
      <c r="N141" s="27">
        <f t="shared" si="301"/>
        <v>-1.7938990943046518E-2</v>
      </c>
      <c r="O141" s="27">
        <f t="shared" si="301"/>
        <v>0.12758689849457747</v>
      </c>
      <c r="P141" s="27">
        <f t="shared" si="301"/>
        <v>0.1580553830212979</v>
      </c>
      <c r="Q141" s="27">
        <f t="shared" si="302"/>
        <v>0.28564228151587534</v>
      </c>
      <c r="W141" t="str">
        <f t="shared" si="318"/>
        <v>81 Process, plant and machine operatives</v>
      </c>
      <c r="X141" s="27">
        <f t="shared" si="303"/>
        <v>2.0312033277205988E-2</v>
      </c>
      <c r="Y141" s="27">
        <f t="shared" si="303"/>
        <v>5.2775162694777444E-2</v>
      </c>
      <c r="Z141" s="27">
        <f t="shared" si="303"/>
        <v>0.34010479718281383</v>
      </c>
      <c r="AA141" s="27">
        <f t="shared" si="303"/>
        <v>0.68640935426540717</v>
      </c>
      <c r="AB141" s="27">
        <f t="shared" si="304"/>
        <v>1.026514151448221</v>
      </c>
      <c r="AH141" t="str">
        <f t="shared" si="319"/>
        <v>81 Process, plant and machine operatives</v>
      </c>
      <c r="AI141" s="27">
        <f t="shared" si="305"/>
        <v>6.4079370224424115E-3</v>
      </c>
      <c r="AJ141" s="27">
        <f t="shared" si="305"/>
        <v>3.4125217948365816E-2</v>
      </c>
      <c r="AK141" s="27">
        <f t="shared" si="305"/>
        <v>0.10637279286751344</v>
      </c>
      <c r="AL141" s="27">
        <f t="shared" si="305"/>
        <v>0.16075090800633668</v>
      </c>
      <c r="AM141" s="27">
        <f t="shared" si="306"/>
        <v>0.26712370087385012</v>
      </c>
      <c r="AS141" t="str">
        <f t="shared" si="320"/>
        <v>81 Process, plant and machine operatives</v>
      </c>
      <c r="AT141" s="27">
        <f t="shared" si="307"/>
        <v>2.1504319284416429E-2</v>
      </c>
      <c r="AU141" s="27">
        <f t="shared" si="307"/>
        <v>2.0626337181976928E-2</v>
      </c>
      <c r="AV141" s="27">
        <f t="shared" si="307"/>
        <v>0.2441285031561945</v>
      </c>
      <c r="AW141" s="27">
        <f t="shared" si="307"/>
        <v>0.3090897573638669</v>
      </c>
      <c r="AX141" s="27">
        <f t="shared" si="308"/>
        <v>0.5532182605200614</v>
      </c>
      <c r="BD141" t="str">
        <f t="shared" si="321"/>
        <v>81 Process, plant and machine operatives</v>
      </c>
      <c r="BE141" s="27">
        <f t="shared" si="309"/>
        <v>0.21626475239551857</v>
      </c>
      <c r="BF141" s="27">
        <f t="shared" si="309"/>
        <v>-0.46574035555761295</v>
      </c>
      <c r="BG141" s="27">
        <f t="shared" si="309"/>
        <v>1.3676642362053495</v>
      </c>
      <c r="BH141" s="27">
        <f t="shared" si="309"/>
        <v>0.98034715020508845</v>
      </c>
      <c r="BI141" s="27">
        <f t="shared" si="310"/>
        <v>2.3480113864104379</v>
      </c>
      <c r="BO141" t="str">
        <f t="shared" si="322"/>
        <v>81 Process, plant and machine operatives</v>
      </c>
      <c r="BP141" s="27">
        <f t="shared" si="311"/>
        <v>6.765962110340773E-2</v>
      </c>
      <c r="BQ141" s="27">
        <f t="shared" si="311"/>
        <v>-0.13442439975515708</v>
      </c>
      <c r="BR141" s="27">
        <f t="shared" si="311"/>
        <v>1.2520551536950322</v>
      </c>
      <c r="BS141" s="27">
        <f t="shared" si="311"/>
        <v>0.41397883869198715</v>
      </c>
      <c r="BT141" s="27">
        <f t="shared" si="312"/>
        <v>1.6660339923870193</v>
      </c>
      <c r="BZ141" t="str">
        <f t="shared" si="323"/>
        <v>81 Process, plant and machine operatives</v>
      </c>
      <c r="CA141" s="68">
        <f t="shared" si="313"/>
        <v>-0.12169628407690603</v>
      </c>
      <c r="CB141" s="68">
        <f t="shared" si="313"/>
        <v>-0.62132576391358318</v>
      </c>
      <c r="CC141" s="68">
        <f t="shared" si="313"/>
        <v>0.51059122887862918</v>
      </c>
      <c r="CD141" s="68">
        <f t="shared" si="313"/>
        <v>-2.1192910303832599</v>
      </c>
      <c r="CE141" s="68">
        <f t="shared" si="314"/>
        <v>-1.6086998015046305</v>
      </c>
      <c r="CK141" t="str">
        <f t="shared" si="324"/>
        <v>81 Process, plant and machine operatives</v>
      </c>
      <c r="CL141" s="68">
        <f t="shared" si="315"/>
        <v>-0.27037935521243495</v>
      </c>
      <c r="CM141" s="68">
        <f t="shared" si="315"/>
        <v>-0.46063555491559094</v>
      </c>
      <c r="CN141" s="68">
        <f t="shared" si="315"/>
        <v>-0.34675918890073798</v>
      </c>
      <c r="CO141" s="68">
        <f t="shared" si="315"/>
        <v>-0.36602580866716511</v>
      </c>
      <c r="CP141" s="68">
        <f t="shared" si="316"/>
        <v>-0.71278499756790303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1.882888613032422E-2</v>
      </c>
      <c r="C142" s="27">
        <f t="shared" si="299"/>
        <v>-1.2477862357871752E-3</v>
      </c>
      <c r="D142" s="27">
        <f t="shared" si="299"/>
        <v>3.2790866477557155E-2</v>
      </c>
      <c r="E142" s="27">
        <f t="shared" si="299"/>
        <v>3.2062830626240685E-2</v>
      </c>
      <c r="F142" s="27">
        <f t="shared" si="300"/>
        <v>6.4853697103797847E-2</v>
      </c>
      <c r="L142" t="str">
        <f t="shared" si="317"/>
        <v>82 Transport and mobile machine drivers and operatives</v>
      </c>
      <c r="M142" s="27">
        <f t="shared" si="301"/>
        <v>0.1192473240833159</v>
      </c>
      <c r="N142" s="27">
        <f t="shared" si="301"/>
        <v>3.4134070867447575E-4</v>
      </c>
      <c r="O142" s="27">
        <f t="shared" si="301"/>
        <v>0.17889962715995517</v>
      </c>
      <c r="P142" s="27">
        <f t="shared" si="301"/>
        <v>0.23668018611846753</v>
      </c>
      <c r="Q142" s="27">
        <f t="shared" si="302"/>
        <v>0.41557981327842269</v>
      </c>
      <c r="W142" t="str">
        <f t="shared" si="318"/>
        <v>82 Transport and mobile machine drivers and operatives</v>
      </c>
      <c r="X142" s="27">
        <f t="shared" si="303"/>
        <v>0.28543947030900041</v>
      </c>
      <c r="Y142" s="27">
        <f t="shared" si="303"/>
        <v>8.1584945611756998E-2</v>
      </c>
      <c r="Z142" s="27">
        <f t="shared" si="303"/>
        <v>0.2928614462125112</v>
      </c>
      <c r="AA142" s="27">
        <f t="shared" si="303"/>
        <v>0.51511356126127006</v>
      </c>
      <c r="AB142" s="27">
        <f t="shared" si="304"/>
        <v>0.80797500747378126</v>
      </c>
      <c r="AH142" t="str">
        <f t="shared" si="319"/>
        <v>82 Transport and mobile machine drivers and operatives</v>
      </c>
      <c r="AI142" s="27">
        <f t="shared" si="305"/>
        <v>0.13915490629492788</v>
      </c>
      <c r="AJ142" s="27">
        <f t="shared" si="305"/>
        <v>3.924255805037935E-2</v>
      </c>
      <c r="AK142" s="27">
        <f t="shared" si="305"/>
        <v>0.17660504758408146</v>
      </c>
      <c r="AL142" s="27">
        <f t="shared" si="305"/>
        <v>0.21385877519296659</v>
      </c>
      <c r="AM142" s="27">
        <f t="shared" si="306"/>
        <v>0.39046382277704805</v>
      </c>
      <c r="AS142" t="str">
        <f t="shared" si="320"/>
        <v>82 Transport and mobile machine drivers and operatives</v>
      </c>
      <c r="AT142" s="27">
        <f t="shared" si="307"/>
        <v>0.19079633500863924</v>
      </c>
      <c r="AU142" s="27">
        <f t="shared" si="307"/>
        <v>6.5127219917631152E-2</v>
      </c>
      <c r="AV142" s="27">
        <f t="shared" si="307"/>
        <v>0.23756045468630138</v>
      </c>
      <c r="AW142" s="27">
        <f t="shared" si="307"/>
        <v>0.2663077299036829</v>
      </c>
      <c r="AX142" s="27">
        <f t="shared" si="308"/>
        <v>0.50386818458998428</v>
      </c>
      <c r="BD142" t="str">
        <f t="shared" si="321"/>
        <v>82 Transport and mobile machine drivers and operatives</v>
      </c>
      <c r="BE142" s="27">
        <f t="shared" si="309"/>
        <v>1.2279341712444793</v>
      </c>
      <c r="BF142" s="27">
        <f t="shared" si="309"/>
        <v>-0.79273868041165496</v>
      </c>
      <c r="BG142" s="27">
        <f t="shared" si="309"/>
        <v>1.2316333477151966</v>
      </c>
      <c r="BH142" s="27">
        <f t="shared" si="309"/>
        <v>1.0643380793081283</v>
      </c>
      <c r="BI142" s="27">
        <f t="shared" si="310"/>
        <v>2.2959714270233249</v>
      </c>
      <c r="BO142" t="str">
        <f t="shared" si="322"/>
        <v>82 Transport and mobile machine drivers and operatives</v>
      </c>
      <c r="BP142" s="27">
        <f t="shared" si="311"/>
        <v>1.3915507488964067</v>
      </c>
      <c r="BQ142" s="27">
        <f t="shared" si="311"/>
        <v>-0.18509539202702729</v>
      </c>
      <c r="BR142" s="27">
        <f t="shared" si="311"/>
        <v>0.67859025521438276</v>
      </c>
      <c r="BS142" s="27">
        <f t="shared" si="311"/>
        <v>0.32757192736930563</v>
      </c>
      <c r="BT142" s="27">
        <f t="shared" si="312"/>
        <v>1.0061621825836884</v>
      </c>
      <c r="BZ142" t="str">
        <f t="shared" si="323"/>
        <v>82 Transport and mobile machine drivers and operatives</v>
      </c>
      <c r="CA142" s="68">
        <f t="shared" si="313"/>
        <v>0.65600571767267102</v>
      </c>
      <c r="CB142" s="68">
        <f t="shared" si="313"/>
        <v>-1.2494092626946243</v>
      </c>
      <c r="CC142" s="68">
        <f t="shared" si="313"/>
        <v>2.5538990805126005E-2</v>
      </c>
      <c r="CD142" s="68">
        <f t="shared" si="313"/>
        <v>-0.94229138602099383</v>
      </c>
      <c r="CE142" s="68">
        <f t="shared" si="314"/>
        <v>-0.91675239521586782</v>
      </c>
      <c r="CK142" t="str">
        <f t="shared" si="324"/>
        <v>82 Transport and mobile machine drivers and operatives</v>
      </c>
      <c r="CL142" s="68">
        <f t="shared" si="315"/>
        <v>0.73630346828275295</v>
      </c>
      <c r="CM142" s="68">
        <f t="shared" si="315"/>
        <v>-0.85831286718818633</v>
      </c>
      <c r="CN142" s="68">
        <f t="shared" si="315"/>
        <v>-0.23959612901697103</v>
      </c>
      <c r="CO142" s="68">
        <f t="shared" si="315"/>
        <v>-0.87640385634456752</v>
      </c>
      <c r="CP142" s="68">
        <f t="shared" si="316"/>
        <v>-1.1159999853615385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-9.861674557494894E-5</v>
      </c>
      <c r="C143" s="27">
        <f t="shared" si="299"/>
        <v>7.5336775239579466E-5</v>
      </c>
      <c r="D143" s="27">
        <f t="shared" si="299"/>
        <v>1.1094120672287632E-4</v>
      </c>
      <c r="E143" s="27">
        <f t="shared" si="299"/>
        <v>2.6717297184837194E-4</v>
      </c>
      <c r="F143" s="27">
        <f t="shared" si="300"/>
        <v>3.7811417857124826E-4</v>
      </c>
      <c r="L143" t="str">
        <f t="shared" si="317"/>
        <v>91 Elementary trades and related occupations</v>
      </c>
      <c r="M143" s="27">
        <f t="shared" si="301"/>
        <v>1.2885391590089099E-2</v>
      </c>
      <c r="N143" s="27">
        <f t="shared" si="301"/>
        <v>-4.3583673788985533E-3</v>
      </c>
      <c r="O143" s="27">
        <f t="shared" si="301"/>
        <v>2.7617448996129626E-2</v>
      </c>
      <c r="P143" s="27">
        <f t="shared" si="301"/>
        <v>5.1597287319220517E-2</v>
      </c>
      <c r="Q143" s="27">
        <f t="shared" si="302"/>
        <v>7.9214736315350143E-2</v>
      </c>
      <c r="W143" t="str">
        <f t="shared" si="318"/>
        <v>91 Elementary trades and related occupations</v>
      </c>
      <c r="X143" s="27">
        <f t="shared" si="303"/>
        <v>1.7665995692607017E-2</v>
      </c>
      <c r="Y143" s="27">
        <f t="shared" si="303"/>
        <v>-1.3877352361188477E-3</v>
      </c>
      <c r="Z143" s="27">
        <f t="shared" si="303"/>
        <v>-2.3041805885668565E-2</v>
      </c>
      <c r="AA143" s="27">
        <f t="shared" si="303"/>
        <v>6.7625920809110507E-2</v>
      </c>
      <c r="AB143" s="27">
        <f t="shared" si="304"/>
        <v>4.4584114923441942E-2</v>
      </c>
      <c r="AH143" t="str">
        <f t="shared" si="319"/>
        <v>91 Elementary trades and related occupations</v>
      </c>
      <c r="AI143" s="27">
        <f t="shared" si="305"/>
        <v>2.1627063382599065E-2</v>
      </c>
      <c r="AJ143" s="27">
        <f t="shared" si="305"/>
        <v>-8.7382804374574463E-3</v>
      </c>
      <c r="AK143" s="27">
        <f t="shared" si="305"/>
        <v>1.8158687952954888E-2</v>
      </c>
      <c r="AL143" s="27">
        <f t="shared" si="305"/>
        <v>0.12917730879901407</v>
      </c>
      <c r="AM143" s="27">
        <f t="shared" si="306"/>
        <v>0.14733599675196896</v>
      </c>
      <c r="AS143" t="str">
        <f t="shared" si="320"/>
        <v>91 Elementary trades and related occupations</v>
      </c>
      <c r="AT143" s="27">
        <f t="shared" si="307"/>
        <v>-2.8267210064590875E-3</v>
      </c>
      <c r="AU143" s="27">
        <f t="shared" si="307"/>
        <v>6.1370390196249236E-2</v>
      </c>
      <c r="AV143" s="27">
        <f t="shared" si="307"/>
        <v>-6.2679763063507865E-3</v>
      </c>
      <c r="AW143" s="27">
        <f t="shared" si="307"/>
        <v>6.8293917551695726E-2</v>
      </c>
      <c r="AX143" s="27">
        <f t="shared" si="308"/>
        <v>6.202594124534494E-2</v>
      </c>
      <c r="BD143" t="str">
        <f t="shared" si="321"/>
        <v>91 Elementary trades and related occupations</v>
      </c>
      <c r="BE143" s="27">
        <f t="shared" si="309"/>
        <v>-1.5360992819016817E-2</v>
      </c>
      <c r="BF143" s="27">
        <f t="shared" si="309"/>
        <v>-0.10447823244559751</v>
      </c>
      <c r="BG143" s="27">
        <f t="shared" si="309"/>
        <v>0.23052957650034811</v>
      </c>
      <c r="BH143" s="27">
        <f t="shared" si="309"/>
        <v>0.58026175128493929</v>
      </c>
      <c r="BI143" s="27">
        <f t="shared" si="310"/>
        <v>0.8107913277852874</v>
      </c>
      <c r="BO143" t="str">
        <f t="shared" si="322"/>
        <v>91 Elementary trades and related occupations</v>
      </c>
      <c r="BP143" s="27">
        <f t="shared" si="311"/>
        <v>-0.22727618825651907</v>
      </c>
      <c r="BQ143" s="27">
        <f t="shared" si="311"/>
        <v>6.290090560870043E-2</v>
      </c>
      <c r="BR143" s="27">
        <f t="shared" si="311"/>
        <v>-0.41435899401168763</v>
      </c>
      <c r="BS143" s="27">
        <f t="shared" si="311"/>
        <v>4.6035661642889636E-2</v>
      </c>
      <c r="BT143" s="27">
        <f t="shared" si="312"/>
        <v>-0.368323332368798</v>
      </c>
      <c r="BZ143" t="str">
        <f t="shared" si="323"/>
        <v>91 Elementary trades and related occupations</v>
      </c>
      <c r="CA143" s="68">
        <f t="shared" si="313"/>
        <v>-0.18145480086701982</v>
      </c>
      <c r="CB143" s="68">
        <f t="shared" si="313"/>
        <v>-0.53263956810665469</v>
      </c>
      <c r="CC143" s="68">
        <f t="shared" si="313"/>
        <v>-0.56872299805670146</v>
      </c>
      <c r="CD143" s="68">
        <f t="shared" si="313"/>
        <v>-0.4315297486547216</v>
      </c>
      <c r="CE143" s="68">
        <f t="shared" si="314"/>
        <v>-1.0002527467114231</v>
      </c>
      <c r="CK143" t="str">
        <f t="shared" si="324"/>
        <v>91 Elementary trades and related occupations</v>
      </c>
      <c r="CL143" s="68">
        <f t="shared" si="315"/>
        <v>-0.12092266732967594</v>
      </c>
      <c r="CM143" s="68">
        <f t="shared" si="315"/>
        <v>-0.3747857500839562</v>
      </c>
      <c r="CN143" s="68">
        <f t="shared" si="315"/>
        <v>-0.39017668122112992</v>
      </c>
      <c r="CO143" s="68">
        <f t="shared" si="315"/>
        <v>-0.28014408214309922</v>
      </c>
      <c r="CP143" s="68">
        <f t="shared" si="316"/>
        <v>-0.67032076336422919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8.3215030678548962E-3</v>
      </c>
      <c r="C144" s="27">
        <f t="shared" si="299"/>
        <v>1.5617933485972055E-3</v>
      </c>
      <c r="D144" s="27">
        <f t="shared" si="299"/>
        <v>2.2181788456752005E-2</v>
      </c>
      <c r="E144" s="27">
        <f t="shared" si="299"/>
        <v>2.3099006131713243E-2</v>
      </c>
      <c r="F144" s="27">
        <f t="shared" si="300"/>
        <v>4.5280794588465248E-2</v>
      </c>
      <c r="L144" t="str">
        <f t="shared" ref="L144" si="325">A144</f>
        <v>92 Elementary administration and service occupations</v>
      </c>
      <c r="M144" s="27">
        <f t="shared" si="301"/>
        <v>0.38021161816913374</v>
      </c>
      <c r="N144" s="27">
        <f t="shared" si="301"/>
        <v>1.4723500804711742E-2</v>
      </c>
      <c r="O144" s="27">
        <f t="shared" si="301"/>
        <v>0.65738810944847748</v>
      </c>
      <c r="P144" s="27">
        <f t="shared" si="301"/>
        <v>0.83464779862688898</v>
      </c>
      <c r="Q144" s="27">
        <f t="shared" si="302"/>
        <v>1.4920359080753665</v>
      </c>
      <c r="W144" t="str">
        <f t="shared" ref="W144" si="326">A144</f>
        <v>92 Elementary administration and service occupations</v>
      </c>
      <c r="X144" s="27">
        <f t="shared" si="303"/>
        <v>0.78921292564148615</v>
      </c>
      <c r="Y144" s="27">
        <f t="shared" si="303"/>
        <v>0.73596531888545069</v>
      </c>
      <c r="Z144" s="27">
        <f t="shared" si="303"/>
        <v>0.85945219276258999</v>
      </c>
      <c r="AA144" s="27">
        <f t="shared" si="303"/>
        <v>2.0640960228995233</v>
      </c>
      <c r="AB144" s="27">
        <f t="shared" si="304"/>
        <v>2.9235482156621133</v>
      </c>
      <c r="AH144" t="str">
        <f t="shared" ref="AH144" si="327">L144</f>
        <v>92 Elementary administration and service occupations</v>
      </c>
      <c r="AI144" s="27">
        <f t="shared" si="305"/>
        <v>0.56226434415186888</v>
      </c>
      <c r="AJ144" s="27">
        <f t="shared" si="305"/>
        <v>0.40643806149833273</v>
      </c>
      <c r="AK144" s="27">
        <f t="shared" si="305"/>
        <v>0.5073322461791685</v>
      </c>
      <c r="AL144" s="27">
        <f t="shared" si="305"/>
        <v>1.2502547302526326</v>
      </c>
      <c r="AM144" s="27">
        <f t="shared" si="306"/>
        <v>1.7575869764318011</v>
      </c>
      <c r="AS144" t="str">
        <f t="shared" ref="AS144" si="328">W144</f>
        <v>92 Elementary administration and service occupations</v>
      </c>
      <c r="AT144" s="27">
        <f t="shared" si="307"/>
        <v>0.21926419956339194</v>
      </c>
      <c r="AU144" s="27">
        <f t="shared" si="307"/>
        <v>0.44834914254052594</v>
      </c>
      <c r="AV144" s="27">
        <f t="shared" si="307"/>
        <v>0.2715736753690674</v>
      </c>
      <c r="AW144" s="27">
        <f t="shared" si="307"/>
        <v>1.0323550850044261</v>
      </c>
      <c r="AX144" s="27">
        <f t="shared" si="308"/>
        <v>1.3039287603734935</v>
      </c>
      <c r="BD144" t="str">
        <f t="shared" ref="BD144" si="329">AH144</f>
        <v>92 Elementary administration and service occupations</v>
      </c>
      <c r="BE144" s="27">
        <f t="shared" si="309"/>
        <v>-0.35505300920651806</v>
      </c>
      <c r="BF144" s="27">
        <f t="shared" si="309"/>
        <v>-0.48472624693616595</v>
      </c>
      <c r="BG144" s="27">
        <f t="shared" si="309"/>
        <v>0.48979341756530026</v>
      </c>
      <c r="BH144" s="27">
        <f t="shared" si="309"/>
        <v>3.5495878366536004E-3</v>
      </c>
      <c r="BI144" s="27">
        <f t="shared" si="310"/>
        <v>0.49334300540195386</v>
      </c>
      <c r="BO144" t="str">
        <f t="shared" ref="BO144" si="330">AS144</f>
        <v>92 Elementary administration and service occupations</v>
      </c>
      <c r="BP144" s="27">
        <f t="shared" si="311"/>
        <v>1.9067170828414142</v>
      </c>
      <c r="BQ144" s="27">
        <f t="shared" si="311"/>
        <v>-1.1040350163078472</v>
      </c>
      <c r="BR144" s="27">
        <f t="shared" si="311"/>
        <v>0.83196106969131733</v>
      </c>
      <c r="BS144" s="27">
        <f t="shared" si="311"/>
        <v>-1.5338951867829493</v>
      </c>
      <c r="BT144" s="27">
        <f t="shared" si="312"/>
        <v>-0.701934117091632</v>
      </c>
      <c r="BZ144" t="str">
        <f t="shared" ref="BZ144" si="331">BD144</f>
        <v>92 Elementary administration and service occupations</v>
      </c>
      <c r="CA144" s="68">
        <f t="shared" si="313"/>
        <v>3.6864948036377108</v>
      </c>
      <c r="CB144" s="68">
        <f t="shared" si="313"/>
        <v>-3.3661132716010407</v>
      </c>
      <c r="CC144" s="68">
        <f t="shared" si="313"/>
        <v>0.5374438341012997</v>
      </c>
      <c r="CD144" s="68">
        <f t="shared" si="313"/>
        <v>-4.2243021625349826</v>
      </c>
      <c r="CE144" s="68">
        <f t="shared" si="314"/>
        <v>-3.6868583284336829</v>
      </c>
      <c r="CK144" t="str">
        <f t="shared" ref="CK144" si="332">BO144</f>
        <v>92 Elementary administration and service occupations</v>
      </c>
      <c r="CL144" s="68">
        <f t="shared" si="315"/>
        <v>-0.44316660297645782</v>
      </c>
      <c r="CM144" s="68">
        <f t="shared" si="315"/>
        <v>-3.3764869206096275</v>
      </c>
      <c r="CN144" s="68">
        <f t="shared" si="315"/>
        <v>-2.1406409980797267</v>
      </c>
      <c r="CO144" s="68">
        <f t="shared" si="315"/>
        <v>-2.5498070133183495</v>
      </c>
      <c r="CP144" s="68">
        <f t="shared" si="316"/>
        <v>-4.6904480113980762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2.3750080373296036</v>
      </c>
      <c r="C146" s="29">
        <f>D35-C35</f>
        <v>-0.1672123651812214</v>
      </c>
      <c r="D146" s="29">
        <f>E35-D35</f>
        <v>2.9008942771592832</v>
      </c>
      <c r="E146" s="29">
        <f>F35-E35</f>
        <v>3.951440575326016</v>
      </c>
      <c r="F146" s="29">
        <f t="shared" ref="F146" si="334">F35-D35</f>
        <v>6.8523348524852992</v>
      </c>
      <c r="L146" s="24" t="str">
        <f t="shared" ref="L146" si="335">L35</f>
        <v>All occupations</v>
      </c>
      <c r="M146" s="29">
        <f>N35-M35</f>
        <v>18.01048660898654</v>
      </c>
      <c r="N146" s="29">
        <f t="shared" ref="N146" si="336">O35-N35</f>
        <v>-0.15541686581153158</v>
      </c>
      <c r="O146" s="29">
        <f>P35-O35</f>
        <v>20.592018622570265</v>
      </c>
      <c r="P146" s="29">
        <f>Q35-P35</f>
        <v>28.840159206938168</v>
      </c>
      <c r="Q146" s="29">
        <f>Q35-O35</f>
        <v>49.432177829508433</v>
      </c>
      <c r="W146" s="24" t="str">
        <f t="shared" ref="W146" si="337">W35</f>
        <v>All occupations</v>
      </c>
      <c r="X146" s="29">
        <f>Y35-X35</f>
        <v>18.145724917791156</v>
      </c>
      <c r="Y146" s="29">
        <f t="shared" ref="Y146" si="338">Z35-Y35</f>
        <v>16.479883565786963</v>
      </c>
      <c r="Z146" s="29">
        <f>AA35-Z35</f>
        <v>6.5160278506003237</v>
      </c>
      <c r="AA146" s="29">
        <f>AB35-AA35</f>
        <v>30.9014330705009</v>
      </c>
      <c r="AB146" s="29">
        <f>AB35-Z35</f>
        <v>37.417460921101224</v>
      </c>
      <c r="AH146" s="24" t="str">
        <f t="shared" ref="AH146" si="339">AH35</f>
        <v>All occupations</v>
      </c>
      <c r="AI146" s="29">
        <f>AJ35-AI35</f>
        <v>2.7486020295183025</v>
      </c>
      <c r="AJ146" s="29">
        <f t="shared" ref="AJ146" si="340">AK35-AJ35</f>
        <v>4.9431458792915208</v>
      </c>
      <c r="AK146" s="29">
        <f>AL35-AK35</f>
        <v>-0.43999720909419437</v>
      </c>
      <c r="AL146" s="29">
        <f>AM35-AL35</f>
        <v>7.2616049555318654</v>
      </c>
      <c r="AM146" s="29">
        <f>AM35-AK35</f>
        <v>6.821607746437671</v>
      </c>
      <c r="AS146" s="24" t="str">
        <f t="shared" ref="AS146" si="341">AS35</f>
        <v>All occupations</v>
      </c>
      <c r="AT146" s="29">
        <f>AU35-AT35</f>
        <v>3.748661482899692</v>
      </c>
      <c r="AU146" s="29">
        <f t="shared" ref="AU146" si="342">AV35-AU35</f>
        <v>5.0225269974024371</v>
      </c>
      <c r="AV146" s="29">
        <f>AW35-AV35</f>
        <v>0.88570987305067206</v>
      </c>
      <c r="AW146" s="29">
        <f>AX35-AW35</f>
        <v>8.2555322510391278</v>
      </c>
      <c r="AX146" s="29">
        <f>AX35-AV35</f>
        <v>9.1412421240897999</v>
      </c>
      <c r="BD146" s="24" t="str">
        <f t="shared" ref="BD146" si="343">BD35</f>
        <v>All occupations</v>
      </c>
      <c r="BE146" s="29">
        <f>BF35-BE35</f>
        <v>6.6168027163527938</v>
      </c>
      <c r="BF146" s="29">
        <f t="shared" ref="BF146" si="344">BG35-BF35</f>
        <v>-4.8719648893742544</v>
      </c>
      <c r="BG146" s="29">
        <f>BH35-BG35</f>
        <v>10.120516908957001</v>
      </c>
      <c r="BH146" s="29">
        <f>BI35-BH35</f>
        <v>6.763624710418668</v>
      </c>
      <c r="BI146" s="29">
        <f>BI35-BG35</f>
        <v>16.884141619375669</v>
      </c>
      <c r="BO146" s="24" t="str">
        <f t="shared" ref="BO146" si="345">BO35</f>
        <v>All occupations</v>
      </c>
      <c r="BP146" s="29">
        <f>BQ35-BP35</f>
        <v>5.6819316501599246</v>
      </c>
      <c r="BQ146" s="29">
        <f t="shared" ref="BQ146" si="346">BR35-BQ35</f>
        <v>-3.0977709120221562</v>
      </c>
      <c r="BR146" s="29">
        <f>BS35-BR35</f>
        <v>-3.6656355452296907</v>
      </c>
      <c r="BS146" s="29">
        <f>BT35-BS35</f>
        <v>-16.209528574606082</v>
      </c>
      <c r="BT146" s="29">
        <f>BT35-BR35</f>
        <v>-19.875164119835773</v>
      </c>
      <c r="BZ146" s="24" t="str">
        <f t="shared" ref="BZ146" si="347">BZ35</f>
        <v>All occupations</v>
      </c>
      <c r="CA146" s="70">
        <f>CB35-CA35</f>
        <v>4.4708186698963175</v>
      </c>
      <c r="CB146" s="70">
        <f t="shared" ref="CB146" si="348">CC35-CB35</f>
        <v>-12.522466373207251</v>
      </c>
      <c r="CC146" s="70">
        <f>CD35-CC35</f>
        <v>-6.3122942910570572</v>
      </c>
      <c r="CD146" s="70">
        <f>CE35-CD35</f>
        <v>-24.276432938851457</v>
      </c>
      <c r="CE146" s="70">
        <f>CE35-CC35</f>
        <v>-30.588727229908514</v>
      </c>
      <c r="CK146" s="24" t="str">
        <f t="shared" ref="CK146" si="349">CK35</f>
        <v>All occupations</v>
      </c>
      <c r="CL146" s="70">
        <f>CM35-CL35</f>
        <v>1.0929638870652099</v>
      </c>
      <c r="CM146" s="70">
        <f t="shared" ref="CM146" si="350">CN35-CM35</f>
        <v>-10.26672503688404</v>
      </c>
      <c r="CN146" s="70">
        <f>CO35-CN35</f>
        <v>-4.4702404869566266</v>
      </c>
      <c r="CO146" s="70">
        <f>CP35-CO35</f>
        <v>-6.6308332562974428</v>
      </c>
      <c r="CP146" s="70">
        <f>CP35-CN35</f>
        <v>-11.101073743254069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Hertfordshire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0.91865120148053248</v>
      </c>
      <c r="C8" s="69">
        <f>'Basic T2'!O8</f>
        <v>6.6994606159968058</v>
      </c>
      <c r="D8" s="69">
        <f>'Basic T2'!Z8</f>
        <v>17.323653746883512</v>
      </c>
      <c r="E8" s="69">
        <f>'Basic T2'!AK8</f>
        <v>2.9752999216242104</v>
      </c>
      <c r="F8" s="69">
        <f>'Basic T2'!AV8</f>
        <v>5.0941598534177057</v>
      </c>
      <c r="G8" s="69">
        <f>'Basic T2'!BG8</f>
        <v>11.135877385772782</v>
      </c>
      <c r="H8" s="69">
        <f>'Basic T2'!BR8</f>
        <v>9.5268704333017293</v>
      </c>
      <c r="I8" s="69">
        <f>'Basic T2'!CC8</f>
        <v>6.660650959610166</v>
      </c>
      <c r="J8" s="69">
        <f>'Basic T2'!CN8</f>
        <v>1.084580752312436</v>
      </c>
      <c r="K8" s="309">
        <f>SUM(B8:J8)</f>
        <v>61.419204870399874</v>
      </c>
      <c r="L8" s="97"/>
      <c r="M8" s="97">
        <f t="shared" ref="M8:M33" si="0">B8/B$35*100</f>
        <v>8.6354787591264106</v>
      </c>
      <c r="N8" s="97">
        <f t="shared" ref="N8:N33" si="1">C8/C$35*100</f>
        <v>9.2707329602525181</v>
      </c>
      <c r="O8" s="97">
        <f t="shared" ref="O8:O33" si="2">D8/D$35*100</f>
        <v>11.159268994907015</v>
      </c>
      <c r="P8" s="97">
        <f t="shared" ref="P8:P33" si="3">E8/E$35*100</f>
        <v>7.4459386993647225</v>
      </c>
      <c r="Q8" s="97">
        <f t="shared" ref="Q8:Q33" si="4">F8/F$35*100</f>
        <v>12.057988580968097</v>
      </c>
      <c r="R8" s="97">
        <f t="shared" ref="R8:R33" si="5">G8/G$35*100</f>
        <v>8.1980356165312624</v>
      </c>
      <c r="S8" s="97">
        <f t="shared" ref="S8:S33" si="6">H8/H$35*100</f>
        <v>6.4472620530705935</v>
      </c>
      <c r="T8" s="97">
        <f t="shared" ref="T8:T33" si="7">I8/I$35*100</f>
        <v>6.7382437340022596</v>
      </c>
      <c r="U8" s="97">
        <f t="shared" ref="U8:U33" si="8">J8/J$35*100</f>
        <v>4.0460647829601779</v>
      </c>
      <c r="V8" s="97">
        <f t="shared" ref="V8:V33" si="9">K8/K$35*100</f>
        <v>8.4181447317932125</v>
      </c>
      <c r="W8" s="97"/>
      <c r="X8" s="97">
        <f t="shared" ref="X8:X32" si="10">IF($K8&gt;0,B8/$K8*100,0)</f>
        <v>1.4957067637377761</v>
      </c>
      <c r="Y8" s="97">
        <f t="shared" ref="Y8:AG23" si="11">IF($K8&gt;0,C8/$K8*100,0)</f>
        <v>10.907761880234821</v>
      </c>
      <c r="Z8" s="97">
        <f t="shared" si="11"/>
        <v>28.205597554442463</v>
      </c>
      <c r="AA8" s="97">
        <f t="shared" si="11"/>
        <v>4.8442501460290233</v>
      </c>
      <c r="AB8" s="97">
        <f t="shared" si="11"/>
        <v>8.2940830383051161</v>
      </c>
      <c r="AC8" s="97">
        <f t="shared" si="11"/>
        <v>18.130937072973346</v>
      </c>
      <c r="AD8" s="97">
        <f t="shared" si="11"/>
        <v>15.511223978565491</v>
      </c>
      <c r="AE8" s="97">
        <f t="shared" si="11"/>
        <v>10.844573734981994</v>
      </c>
      <c r="AF8" s="97">
        <f>IF($K8&gt;0,J8/$K8*100,0)</f>
        <v>1.7658658307299815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0.29635400127317135</v>
      </c>
      <c r="C9" s="69">
        <f>'Basic T2'!O9</f>
        <v>2.5034255281598741</v>
      </c>
      <c r="D9" s="69">
        <f>'Basic T2'!Z9</f>
        <v>5.9385306030108396</v>
      </c>
      <c r="E9" s="69">
        <f>'Basic T2'!AK9</f>
        <v>1.7720231394460408</v>
      </c>
      <c r="F9" s="69">
        <f>'Basic T2'!AV9</f>
        <v>1.9242778111870416</v>
      </c>
      <c r="G9" s="69">
        <f>'Basic T2'!BG9</f>
        <v>4.3445822358623776</v>
      </c>
      <c r="H9" s="69">
        <f>'Basic T2'!BR9</f>
        <v>4.8920482181059013</v>
      </c>
      <c r="I9" s="69">
        <f>'Basic T2'!CC9</f>
        <v>2.9770146120837269</v>
      </c>
      <c r="J9" s="69">
        <f>'Basic T2'!CN9</f>
        <v>0.86196240871459595</v>
      </c>
      <c r="K9" s="309">
        <f>SUM(B9:J9)</f>
        <v>25.510218557843572</v>
      </c>
      <c r="L9" s="97"/>
      <c r="M9" s="97">
        <f t="shared" si="0"/>
        <v>2.7857784097513365</v>
      </c>
      <c r="N9" s="97">
        <f t="shared" si="1"/>
        <v>3.4642474801676455</v>
      </c>
      <c r="O9" s="97">
        <f t="shared" si="2"/>
        <v>3.8253858800085458</v>
      </c>
      <c r="P9" s="97">
        <f t="shared" si="3"/>
        <v>4.434637185406257</v>
      </c>
      <c r="Q9" s="97">
        <f t="shared" si="4"/>
        <v>4.5548079647199602</v>
      </c>
      <c r="R9" s="97">
        <f t="shared" si="5"/>
        <v>3.1984044610668212</v>
      </c>
      <c r="S9" s="97">
        <f t="shared" si="6"/>
        <v>3.3106692338477468</v>
      </c>
      <c r="T9" s="97">
        <f t="shared" si="7"/>
        <v>3.0116951297325452</v>
      </c>
      <c r="U9" s="97">
        <f t="shared" si="8"/>
        <v>3.2155796041003235</v>
      </c>
      <c r="V9" s="97">
        <f t="shared" si="9"/>
        <v>3.4964423979884418</v>
      </c>
      <c r="W9" s="97"/>
      <c r="X9" s="97">
        <f t="shared" si="10"/>
        <v>1.1617070257598872</v>
      </c>
      <c r="Y9" s="97">
        <f t="shared" si="11"/>
        <v>9.8134225015886862</v>
      </c>
      <c r="Z9" s="97">
        <f t="shared" si="11"/>
        <v>23.27902675371212</v>
      </c>
      <c r="AA9" s="97">
        <f t="shared" si="11"/>
        <v>6.9463267648140192</v>
      </c>
      <c r="AB9" s="97">
        <f t="shared" si="11"/>
        <v>7.5431647393526076</v>
      </c>
      <c r="AC9" s="97">
        <f t="shared" si="11"/>
        <v>17.030752700182404</v>
      </c>
      <c r="AD9" s="97">
        <f t="shared" si="11"/>
        <v>19.176818132754704</v>
      </c>
      <c r="AE9" s="97">
        <f t="shared" si="11"/>
        <v>11.669890657084906</v>
      </c>
      <c r="AF9" s="97">
        <f t="shared" si="11"/>
        <v>3.3788907247506517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2.7093225737315789</v>
      </c>
      <c r="C10" s="69">
        <f>'Basic T2'!O10</f>
        <v>10.597878739667062</v>
      </c>
      <c r="D10" s="69">
        <f>'Basic T2'!Z10</f>
        <v>19.937525851651852</v>
      </c>
      <c r="E10" s="69">
        <f>'Basic T2'!AK10</f>
        <v>1.9375211328534465</v>
      </c>
      <c r="F10" s="69">
        <f>'Basic T2'!AV10</f>
        <v>4.4098268669419687</v>
      </c>
      <c r="G10" s="69">
        <f>'Basic T2'!BG10</f>
        <v>6.5257760658055881</v>
      </c>
      <c r="H10" s="69">
        <f>'Basic T2'!BR10</f>
        <v>5.9212315939601492</v>
      </c>
      <c r="I10" s="69">
        <f>'Basic T2'!CC10</f>
        <v>3.3170780702492988</v>
      </c>
      <c r="J10" s="69">
        <f>'Basic T2'!CN10</f>
        <v>0.64689241466804659</v>
      </c>
      <c r="K10" s="309">
        <f t="shared" ref="K10:K32" si="12">SUM(B10:J10)</f>
        <v>56.003053309528994</v>
      </c>
      <c r="L10" s="97"/>
      <c r="M10" s="97">
        <f t="shared" si="0"/>
        <v>25.46809659572034</v>
      </c>
      <c r="N10" s="97">
        <f t="shared" si="1"/>
        <v>14.665375225281821</v>
      </c>
      <c r="O10" s="97">
        <f t="shared" si="2"/>
        <v>12.843030536299002</v>
      </c>
      <c r="P10" s="97">
        <f t="shared" si="3"/>
        <v>4.8488098558060546</v>
      </c>
      <c r="Q10" s="97">
        <f t="shared" si="4"/>
        <v>10.438157328329229</v>
      </c>
      <c r="R10" s="97">
        <f t="shared" si="5"/>
        <v>4.8041607104377171</v>
      </c>
      <c r="S10" s="97">
        <f t="shared" si="6"/>
        <v>4.0071639506858912</v>
      </c>
      <c r="T10" s="97">
        <f t="shared" si="7"/>
        <v>3.3557201327003359</v>
      </c>
      <c r="U10" s="97">
        <f t="shared" si="8"/>
        <v>2.4132537957841871</v>
      </c>
      <c r="V10" s="97">
        <f t="shared" si="9"/>
        <v>7.6758044845538329</v>
      </c>
      <c r="W10" s="97"/>
      <c r="X10" s="97">
        <f t="shared" si="10"/>
        <v>4.8378122506234567</v>
      </c>
      <c r="Y10" s="97">
        <f t="shared" si="11"/>
        <v>18.923751676703347</v>
      </c>
      <c r="Z10" s="97">
        <f t="shared" si="11"/>
        <v>35.600783659878516</v>
      </c>
      <c r="AA10" s="97">
        <f t="shared" si="11"/>
        <v>3.4596705328632051</v>
      </c>
      <c r="AB10" s="97">
        <f t="shared" si="11"/>
        <v>7.8742615024378155</v>
      </c>
      <c r="AC10" s="97">
        <f t="shared" si="11"/>
        <v>11.652536210369835</v>
      </c>
      <c r="AD10" s="97">
        <f t="shared" si="11"/>
        <v>10.57305136781291</v>
      </c>
      <c r="AE10" s="97">
        <f t="shared" si="11"/>
        <v>5.9230307531909041</v>
      </c>
      <c r="AF10" s="97">
        <f t="shared" si="11"/>
        <v>1.155102046120005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1.2593959061411415</v>
      </c>
      <c r="C11" s="69">
        <f>'Basic T2'!O11</f>
        <v>4.0611324006863896</v>
      </c>
      <c r="D11" s="69">
        <f>'Basic T2'!Z11</f>
        <v>9.0829686606787376</v>
      </c>
      <c r="E11" s="69">
        <f>'Basic T2'!AK11</f>
        <v>2.825932153174759</v>
      </c>
      <c r="F11" s="69">
        <f>'Basic T2'!AV11</f>
        <v>0.86322902862364281</v>
      </c>
      <c r="G11" s="69">
        <f>'Basic T2'!BG11</f>
        <v>2.5316804419161416</v>
      </c>
      <c r="H11" s="69">
        <f>'Basic T2'!BR11</f>
        <v>2.0707480794149689</v>
      </c>
      <c r="I11" s="69">
        <f>'Basic T2'!CC11</f>
        <v>1.2126932902958427</v>
      </c>
      <c r="J11" s="69">
        <f>'Basic T2'!CN11</f>
        <v>0.16965876669907612</v>
      </c>
      <c r="K11" s="309">
        <f t="shared" si="12"/>
        <v>24.077438727630696</v>
      </c>
      <c r="L11" s="97"/>
      <c r="M11" s="97">
        <f t="shared" si="0"/>
        <v>11.838537389691808</v>
      </c>
      <c r="N11" s="97">
        <f t="shared" si="1"/>
        <v>5.6198067517695076</v>
      </c>
      <c r="O11" s="97">
        <f t="shared" si="2"/>
        <v>5.8509187517707488</v>
      </c>
      <c r="P11" s="97">
        <f t="shared" si="3"/>
        <v>7.0721332757661557</v>
      </c>
      <c r="Q11" s="97">
        <f t="shared" si="4"/>
        <v>2.0432821249063728</v>
      </c>
      <c r="R11" s="97">
        <f t="shared" si="5"/>
        <v>1.8637782828877514</v>
      </c>
      <c r="S11" s="97">
        <f t="shared" si="6"/>
        <v>1.4013684354531522</v>
      </c>
      <c r="T11" s="97">
        <f t="shared" si="7"/>
        <v>1.2268204735773756</v>
      </c>
      <c r="U11" s="97">
        <f t="shared" si="8"/>
        <v>0.63291770538801029</v>
      </c>
      <c r="V11" s="97">
        <f t="shared" si="9"/>
        <v>3.300064929328979</v>
      </c>
      <c r="W11" s="97"/>
      <c r="X11" s="97">
        <f t="shared" si="10"/>
        <v>5.2306057981818839</v>
      </c>
      <c r="Y11" s="97">
        <f t="shared" si="11"/>
        <v>16.866961833552217</v>
      </c>
      <c r="Z11" s="97">
        <f t="shared" si="11"/>
        <v>37.723982037405577</v>
      </c>
      <c r="AA11" s="97">
        <f t="shared" si="11"/>
        <v>11.736847034031848</v>
      </c>
      <c r="AB11" s="97">
        <f t="shared" si="11"/>
        <v>3.5852195010801613</v>
      </c>
      <c r="AC11" s="97">
        <f t="shared" si="11"/>
        <v>10.514741499521897</v>
      </c>
      <c r="AD11" s="97">
        <f t="shared" si="11"/>
        <v>8.6003669362000181</v>
      </c>
      <c r="AE11" s="97">
        <f t="shared" si="11"/>
        <v>5.0366374264891585</v>
      </c>
      <c r="AF11" s="97">
        <f t="shared" si="11"/>
        <v>0.70463793353725679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2.5644199607921001</v>
      </c>
      <c r="C12" s="69">
        <f>'Basic T2'!O12</f>
        <v>14.541842459917154</v>
      </c>
      <c r="D12" s="69">
        <f>'Basic T2'!Z12</f>
        <v>9.5854855134013626</v>
      </c>
      <c r="E12" s="69">
        <f>'Basic T2'!AK12</f>
        <v>0.77243938510357968</v>
      </c>
      <c r="F12" s="69">
        <f>'Basic T2'!AV12</f>
        <v>0.3798411020499779</v>
      </c>
      <c r="G12" s="69">
        <f>'Basic T2'!BG12</f>
        <v>1.3813301774773541</v>
      </c>
      <c r="H12" s="69">
        <f>'Basic T2'!BR12</f>
        <v>1.2170665387145261</v>
      </c>
      <c r="I12" s="69">
        <f>'Basic T2'!CC12</f>
        <v>0.92006503891857883</v>
      </c>
      <c r="J12" s="69">
        <f>'Basic T2'!CN12</f>
        <v>0.14398615658431452</v>
      </c>
      <c r="K12" s="309">
        <f t="shared" si="12"/>
        <v>31.50647633295895</v>
      </c>
      <c r="L12" s="97"/>
      <c r="M12" s="97">
        <f t="shared" si="0"/>
        <v>24.105987196457441</v>
      </c>
      <c r="N12" s="97">
        <f t="shared" si="1"/>
        <v>20.123043618474163</v>
      </c>
      <c r="O12" s="97">
        <f t="shared" si="2"/>
        <v>6.1746218698277389</v>
      </c>
      <c r="P12" s="97">
        <f t="shared" si="3"/>
        <v>1.9330946331341554</v>
      </c>
      <c r="Q12" s="97">
        <f t="shared" si="4"/>
        <v>0.89909225522794256</v>
      </c>
      <c r="R12" s="97">
        <f t="shared" si="5"/>
        <v>1.0169108010848442</v>
      </c>
      <c r="S12" s="97">
        <f t="shared" si="6"/>
        <v>0.82364371028783767</v>
      </c>
      <c r="T12" s="97">
        <f t="shared" si="7"/>
        <v>0.93078327042834708</v>
      </c>
      <c r="U12" s="97">
        <f t="shared" si="8"/>
        <v>0.5371451744348873</v>
      </c>
      <c r="V12" s="97">
        <f t="shared" si="9"/>
        <v>4.3182922722512798</v>
      </c>
      <c r="W12" s="97"/>
      <c r="X12" s="97">
        <f t="shared" si="10"/>
        <v>8.1393423170888148</v>
      </c>
      <c r="Y12" s="97">
        <f t="shared" si="11"/>
        <v>46.155089849590453</v>
      </c>
      <c r="Z12" s="97">
        <f t="shared" si="11"/>
        <v>30.423857660572402</v>
      </c>
      <c r="AA12" s="97">
        <f t="shared" si="11"/>
        <v>2.451684463030638</v>
      </c>
      <c r="AB12" s="97">
        <f t="shared" si="11"/>
        <v>1.2055969002557922</v>
      </c>
      <c r="AC12" s="97">
        <f t="shared" si="11"/>
        <v>4.3842737692388134</v>
      </c>
      <c r="AD12" s="97">
        <f t="shared" si="11"/>
        <v>3.8629090916185755</v>
      </c>
      <c r="AE12" s="97">
        <f t="shared" si="11"/>
        <v>2.9202409980582247</v>
      </c>
      <c r="AF12" s="97">
        <f t="shared" si="11"/>
        <v>0.45700495054628015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0.85162996144620562</v>
      </c>
      <c r="C13" s="69">
        <f>'Basic T2'!O13</f>
        <v>10.414389379769254</v>
      </c>
      <c r="D13" s="69">
        <f>'Basic T2'!Z13</f>
        <v>20.570913827043629</v>
      </c>
      <c r="E13" s="69">
        <f>'Basic T2'!AK13</f>
        <v>1.8311588592896977</v>
      </c>
      <c r="F13" s="69">
        <f>'Basic T2'!AV13</f>
        <v>3.2637665454193199</v>
      </c>
      <c r="G13" s="69">
        <f>'Basic T2'!BG13</f>
        <v>6.7141320476580297</v>
      </c>
      <c r="H13" s="69">
        <f>'Basic T2'!BR13</f>
        <v>5.3342587553115006</v>
      </c>
      <c r="I13" s="69">
        <f>'Basic T2'!CC13</f>
        <v>3.4137844248439495</v>
      </c>
      <c r="J13" s="69">
        <f>'Basic T2'!CN13</f>
        <v>0.66896005416090631</v>
      </c>
      <c r="K13" s="309">
        <f t="shared" si="12"/>
        <v>53.062993854942491</v>
      </c>
      <c r="L13" s="97"/>
      <c r="M13" s="97">
        <f t="shared" si="0"/>
        <v>8.0054676147508417</v>
      </c>
      <c r="N13" s="97">
        <f t="shared" si="1"/>
        <v>14.411462118814947</v>
      </c>
      <c r="O13" s="97">
        <f t="shared" si="2"/>
        <v>13.251036081711613</v>
      </c>
      <c r="P13" s="97">
        <f t="shared" si="3"/>
        <v>4.5826293060319667</v>
      </c>
      <c r="Q13" s="97">
        <f t="shared" si="4"/>
        <v>7.7254073032687973</v>
      </c>
      <c r="R13" s="97">
        <f t="shared" si="5"/>
        <v>4.9428250468272177</v>
      </c>
      <c r="S13" s="97">
        <f t="shared" si="6"/>
        <v>3.6099330094972633</v>
      </c>
      <c r="T13" s="97">
        <f t="shared" si="7"/>
        <v>3.4535530610187632</v>
      </c>
      <c r="U13" s="97">
        <f t="shared" si="8"/>
        <v>2.4955778632219983</v>
      </c>
      <c r="V13" s="97">
        <f t="shared" si="9"/>
        <v>7.2728385708626568</v>
      </c>
      <c r="W13" s="97"/>
      <c r="X13" s="97">
        <f t="shared" si="10"/>
        <v>1.6049414094016137</v>
      </c>
      <c r="Y13" s="97">
        <f t="shared" si="11"/>
        <v>19.626463987763138</v>
      </c>
      <c r="Z13" s="97">
        <f t="shared" si="11"/>
        <v>38.766967961283953</v>
      </c>
      <c r="AA13" s="97">
        <f t="shared" si="11"/>
        <v>3.4509150846171801</v>
      </c>
      <c r="AB13" s="97">
        <f t="shared" si="11"/>
        <v>6.1507395424039384</v>
      </c>
      <c r="AC13" s="97">
        <f t="shared" si="11"/>
        <v>12.653134623373028</v>
      </c>
      <c r="AD13" s="97">
        <f t="shared" si="11"/>
        <v>10.052690901485287</v>
      </c>
      <c r="AE13" s="97">
        <f t="shared" si="11"/>
        <v>6.4334561185449886</v>
      </c>
      <c r="AF13" s="97">
        <f t="shared" si="11"/>
        <v>1.2606903711268769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0.37155056194882213</v>
      </c>
      <c r="C14" s="69">
        <f>'Basic T2'!O14</f>
        <v>1.8336590412430613</v>
      </c>
      <c r="D14" s="69">
        <f>'Basic T2'!Z14</f>
        <v>4.6806334095252033</v>
      </c>
      <c r="E14" s="69">
        <f>'Basic T2'!AK14</f>
        <v>0.77375303336412049</v>
      </c>
      <c r="F14" s="69">
        <f>'Basic T2'!AV14</f>
        <v>1.8313575259647397</v>
      </c>
      <c r="G14" s="69">
        <f>'Basic T2'!BG14</f>
        <v>2.4241208484874197</v>
      </c>
      <c r="H14" s="69">
        <f>'Basic T2'!BR14</f>
        <v>2.1583536622137922</v>
      </c>
      <c r="I14" s="69">
        <f>'Basic T2'!CC14</f>
        <v>1.9572595835493369</v>
      </c>
      <c r="J14" s="69">
        <f>'Basic T2'!CN14</f>
        <v>0.34283059459159815</v>
      </c>
      <c r="K14" s="309">
        <f t="shared" si="12"/>
        <v>16.373518260888094</v>
      </c>
      <c r="L14" s="97"/>
      <c r="M14" s="97">
        <f t="shared" si="0"/>
        <v>3.4926389694800046</v>
      </c>
      <c r="N14" s="97">
        <f t="shared" si="1"/>
        <v>2.5374226801074737</v>
      </c>
      <c r="O14" s="97">
        <f t="shared" si="2"/>
        <v>3.0150941623869052</v>
      </c>
      <c r="P14" s="97">
        <f t="shared" si="3"/>
        <v>1.9363821485706409</v>
      </c>
      <c r="Q14" s="97">
        <f t="shared" si="4"/>
        <v>4.3348636028642726</v>
      </c>
      <c r="R14" s="97">
        <f t="shared" si="5"/>
        <v>1.7845948160371872</v>
      </c>
      <c r="S14" s="97">
        <f t="shared" si="6"/>
        <v>1.46065507670332</v>
      </c>
      <c r="T14" s="97">
        <f t="shared" si="7"/>
        <v>1.9800605383229819</v>
      </c>
      <c r="U14" s="97">
        <f t="shared" si="8"/>
        <v>1.278941003093494</v>
      </c>
      <c r="V14" s="97">
        <f t="shared" si="9"/>
        <v>2.244162013814063</v>
      </c>
      <c r="W14" s="97"/>
      <c r="X14" s="97">
        <f t="shared" si="10"/>
        <v>2.269216401928448</v>
      </c>
      <c r="Y14" s="97">
        <f t="shared" si="11"/>
        <v>11.198931176710975</v>
      </c>
      <c r="Z14" s="97">
        <f t="shared" si="11"/>
        <v>28.586607563177001</v>
      </c>
      <c r="AA14" s="97">
        <f t="shared" si="11"/>
        <v>4.7256369769495858</v>
      </c>
      <c r="AB14" s="97">
        <f t="shared" si="11"/>
        <v>11.184874849648883</v>
      </c>
      <c r="AC14" s="97">
        <f t="shared" si="11"/>
        <v>14.805131126142806</v>
      </c>
      <c r="AD14" s="97">
        <f t="shared" si="11"/>
        <v>13.181978532796554</v>
      </c>
      <c r="AE14" s="97">
        <f t="shared" si="11"/>
        <v>11.953811956375318</v>
      </c>
      <c r="AF14" s="97">
        <f t="shared" si="11"/>
        <v>2.093811416270428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4.4854983227982204E-2</v>
      </c>
      <c r="C15" s="69">
        <f>'Basic T2'!O15</f>
        <v>0.99483876910940017</v>
      </c>
      <c r="D15" s="69">
        <f>'Basic T2'!Z15</f>
        <v>3.1918386531438823</v>
      </c>
      <c r="E15" s="69">
        <f>'Basic T2'!AK15</f>
        <v>1.4973222125755454</v>
      </c>
      <c r="F15" s="69">
        <f>'Basic T2'!AV15</f>
        <v>0.58948096222401969</v>
      </c>
      <c r="G15" s="69">
        <f>'Basic T2'!BG15</f>
        <v>1.9422784716741586</v>
      </c>
      <c r="H15" s="69">
        <f>'Basic T2'!BR15</f>
        <v>1.5719096174742413</v>
      </c>
      <c r="I15" s="69">
        <f>'Basic T2'!CC15</f>
        <v>0.55318143737199543</v>
      </c>
      <c r="J15" s="69">
        <f>'Basic T2'!CN15</f>
        <v>9.3271883018095761E-2</v>
      </c>
      <c r="K15" s="309">
        <f t="shared" si="12"/>
        <v>10.478976989819319</v>
      </c>
      <c r="L15" s="97"/>
      <c r="M15" s="97">
        <f t="shared" si="0"/>
        <v>0.421644530896986</v>
      </c>
      <c r="N15" s="97">
        <f t="shared" si="1"/>
        <v>1.3766607635392896</v>
      </c>
      <c r="O15" s="97">
        <f t="shared" si="2"/>
        <v>2.056066614999275</v>
      </c>
      <c r="P15" s="97">
        <f t="shared" si="3"/>
        <v>3.7471749745311271</v>
      </c>
      <c r="Q15" s="97">
        <f t="shared" si="4"/>
        <v>1.3953144219505675</v>
      </c>
      <c r="R15" s="97">
        <f t="shared" si="5"/>
        <v>1.4298709959171916</v>
      </c>
      <c r="S15" s="97">
        <f t="shared" si="6"/>
        <v>1.0637819941554583</v>
      </c>
      <c r="T15" s="97">
        <f t="shared" si="7"/>
        <v>0.55962568474784224</v>
      </c>
      <c r="U15" s="97">
        <f t="shared" si="8"/>
        <v>0.34795388016547191</v>
      </c>
      <c r="V15" s="97">
        <f t="shared" si="9"/>
        <v>1.4362534508150737</v>
      </c>
      <c r="W15" s="97"/>
      <c r="X15" s="97">
        <f t="shared" si="10"/>
        <v>0.42804734919792586</v>
      </c>
      <c r="Y15" s="97">
        <f t="shared" si="11"/>
        <v>9.4936630748967161</v>
      </c>
      <c r="Z15" s="97">
        <f t="shared" si="11"/>
        <v>30.459449011529099</v>
      </c>
      <c r="AA15" s="97">
        <f t="shared" si="11"/>
        <v>14.288820502518945</v>
      </c>
      <c r="AB15" s="97">
        <f t="shared" si="11"/>
        <v>5.6253674647508092</v>
      </c>
      <c r="AC15" s="97">
        <f t="shared" si="11"/>
        <v>18.535000826522932</v>
      </c>
      <c r="AD15" s="97">
        <f t="shared" si="11"/>
        <v>15.000601862198998</v>
      </c>
      <c r="AE15" s="97">
        <f t="shared" si="11"/>
        <v>5.2789641384786892</v>
      </c>
      <c r="AF15" s="97">
        <f t="shared" si="11"/>
        <v>0.89008576990590349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2.7699812457768983E-2</v>
      </c>
      <c r="C16" s="69">
        <f>'Basic T2'!O16</f>
        <v>0.34553597849021217</v>
      </c>
      <c r="D16" s="69">
        <f>'Basic T2'!Z16</f>
        <v>1.5733152206366601</v>
      </c>
      <c r="E16" s="69">
        <f>'Basic T2'!AK16</f>
        <v>0.41703140070059197</v>
      </c>
      <c r="F16" s="69">
        <f>'Basic T2'!AV16</f>
        <v>0.32071422158769775</v>
      </c>
      <c r="G16" s="69">
        <f>'Basic T2'!BG16</f>
        <v>1.2406636225474399</v>
      </c>
      <c r="H16" s="69">
        <f>'Basic T2'!BR16</f>
        <v>1.6120579742729448</v>
      </c>
      <c r="I16" s="69">
        <f>'Basic T2'!CC16</f>
        <v>0.89646926318381781</v>
      </c>
      <c r="J16" s="69">
        <f>'Basic T2'!CN16</f>
        <v>0.10627582444533783</v>
      </c>
      <c r="K16" s="309">
        <f t="shared" si="12"/>
        <v>6.5397633183224713</v>
      </c>
      <c r="L16" s="97"/>
      <c r="M16" s="97">
        <f t="shared" si="0"/>
        <v>0.26038298510396951</v>
      </c>
      <c r="N16" s="97">
        <f t="shared" si="1"/>
        <v>0.47815368555095072</v>
      </c>
      <c r="O16" s="97">
        <f t="shared" si="2"/>
        <v>1.0134725628549603</v>
      </c>
      <c r="P16" s="97">
        <f t="shared" si="3"/>
        <v>1.0436562118523154</v>
      </c>
      <c r="Q16" s="97">
        <f t="shared" si="4"/>
        <v>0.75913762679905339</v>
      </c>
      <c r="R16" s="97">
        <f t="shared" si="5"/>
        <v>0.91335457579418988</v>
      </c>
      <c r="S16" s="97">
        <f t="shared" si="6"/>
        <v>1.090952194390008</v>
      </c>
      <c r="T16" s="97">
        <f t="shared" si="7"/>
        <v>0.90691261740091667</v>
      </c>
      <c r="U16" s="97">
        <f t="shared" si="8"/>
        <v>0.39646551872835523</v>
      </c>
      <c r="V16" s="97">
        <f t="shared" si="9"/>
        <v>0.8963429963230064</v>
      </c>
      <c r="W16" s="97"/>
      <c r="X16" s="97">
        <f t="shared" si="10"/>
        <v>0.42355986156505621</v>
      </c>
      <c r="Y16" s="97">
        <f t="shared" si="11"/>
        <v>5.283615960873127</v>
      </c>
      <c r="Z16" s="97">
        <f t="shared" si="11"/>
        <v>24.057678298979091</v>
      </c>
      <c r="AA16" s="97">
        <f t="shared" si="11"/>
        <v>6.376857699608089</v>
      </c>
      <c r="AB16" s="97">
        <f t="shared" si="11"/>
        <v>4.9040646576482656</v>
      </c>
      <c r="AC16" s="97">
        <f t="shared" si="11"/>
        <v>18.971078342720286</v>
      </c>
      <c r="AD16" s="97">
        <f t="shared" si="11"/>
        <v>24.650096583104744</v>
      </c>
      <c r="AE16" s="97">
        <f t="shared" si="11"/>
        <v>13.707977178198142</v>
      </c>
      <c r="AF16" s="97">
        <f t="shared" si="11"/>
        <v>1.6250714173032008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0.25211566389393175</v>
      </c>
      <c r="C17" s="69">
        <f>'Basic T2'!O17</f>
        <v>3.231673804697365</v>
      </c>
      <c r="D17" s="69">
        <f>'Basic T2'!Z17</f>
        <v>7.4200443429760101</v>
      </c>
      <c r="E17" s="69">
        <f>'Basic T2'!AK17</f>
        <v>0.99737076680296843</v>
      </c>
      <c r="F17" s="69">
        <f>'Basic T2'!AV17</f>
        <v>0.9694414841644714</v>
      </c>
      <c r="G17" s="69">
        <f>'Basic T2'!BG17</f>
        <v>2.474116085962025</v>
      </c>
      <c r="H17" s="69">
        <f>'Basic T2'!BR17</f>
        <v>1.3520719879409677</v>
      </c>
      <c r="I17" s="69">
        <f>'Basic T2'!CC17</f>
        <v>1.16310281649077</v>
      </c>
      <c r="J17" s="69">
        <f>'Basic T2'!CN17</f>
        <v>0.3837472453682309</v>
      </c>
      <c r="K17" s="309">
        <f t="shared" si="12"/>
        <v>18.243684198296741</v>
      </c>
      <c r="L17" s="97"/>
      <c r="M17" s="97">
        <f t="shared" si="0"/>
        <v>2.3699304555312639</v>
      </c>
      <c r="N17" s="97">
        <f t="shared" si="1"/>
        <v>4.4719995497032725</v>
      </c>
      <c r="O17" s="97">
        <f t="shared" si="2"/>
        <v>4.7797232608798437</v>
      </c>
      <c r="P17" s="97">
        <f t="shared" si="3"/>
        <v>2.4960043645278134</v>
      </c>
      <c r="Q17" s="97">
        <f t="shared" si="4"/>
        <v>2.2946893466896974</v>
      </c>
      <c r="R17" s="97">
        <f t="shared" si="5"/>
        <v>1.8214004240081763</v>
      </c>
      <c r="S17" s="97">
        <f t="shared" si="6"/>
        <v>0.91500797474899764</v>
      </c>
      <c r="T17" s="97">
        <f t="shared" si="7"/>
        <v>1.1766522991137205</v>
      </c>
      <c r="U17" s="97">
        <f t="shared" si="8"/>
        <v>1.4315819377505417</v>
      </c>
      <c r="V17" s="97">
        <f t="shared" si="9"/>
        <v>2.5004878253708158</v>
      </c>
      <c r="W17" s="97"/>
      <c r="X17" s="97">
        <f t="shared" si="10"/>
        <v>1.3819339402809312</v>
      </c>
      <c r="Y17" s="97">
        <f t="shared" si="11"/>
        <v>17.713931953498072</v>
      </c>
      <c r="Z17" s="97">
        <f t="shared" si="11"/>
        <v>40.671852583749271</v>
      </c>
      <c r="AA17" s="97">
        <f t="shared" si="11"/>
        <v>5.4669372477741343</v>
      </c>
      <c r="AB17" s="97">
        <f t="shared" si="11"/>
        <v>5.3138471025220877</v>
      </c>
      <c r="AC17" s="97">
        <f t="shared" si="11"/>
        <v>13.561493715140127</v>
      </c>
      <c r="AD17" s="97">
        <f t="shared" si="11"/>
        <v>7.4111784289008868</v>
      </c>
      <c r="AE17" s="97">
        <f t="shared" si="11"/>
        <v>6.3753724513569416</v>
      </c>
      <c r="AF17" s="97">
        <f t="shared" si="11"/>
        <v>2.1034525767775465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0.58785221988853897</v>
      </c>
      <c r="C18" s="69">
        <f>'Basic T2'!O18</f>
        <v>5.7477882935533327</v>
      </c>
      <c r="D18" s="69">
        <f>'Basic T2'!Z18</f>
        <v>13.310174658861007</v>
      </c>
      <c r="E18" s="69">
        <f>'Basic T2'!AK18</f>
        <v>3.5182433260942774</v>
      </c>
      <c r="F18" s="69">
        <f>'Basic T2'!AV18</f>
        <v>3.1497977132150847</v>
      </c>
      <c r="G18" s="69">
        <f>'Basic T2'!BG18</f>
        <v>8.3460522883605517</v>
      </c>
      <c r="H18" s="69">
        <f>'Basic T2'!BR18</f>
        <v>7.8514121882459271</v>
      </c>
      <c r="I18" s="69">
        <f>'Basic T2'!CC18</f>
        <v>5.0221049875534245</v>
      </c>
      <c r="J18" s="69">
        <f>'Basic T2'!CN18</f>
        <v>0.83726488835018398</v>
      </c>
      <c r="K18" s="309">
        <f t="shared" si="12"/>
        <v>48.370690564122327</v>
      </c>
      <c r="L18" s="97"/>
      <c r="M18" s="97">
        <f t="shared" si="0"/>
        <v>5.5259116301938045</v>
      </c>
      <c r="N18" s="97">
        <f t="shared" si="1"/>
        <v>7.953806050350229</v>
      </c>
      <c r="O18" s="97">
        <f t="shared" si="2"/>
        <v>8.5739314325735254</v>
      </c>
      <c r="P18" s="97">
        <f t="shared" si="3"/>
        <v>8.8047003077411947</v>
      </c>
      <c r="Q18" s="97">
        <f t="shared" si="4"/>
        <v>7.4556405670752017</v>
      </c>
      <c r="R18" s="97">
        <f t="shared" si="5"/>
        <v>6.1442158122921819</v>
      </c>
      <c r="S18" s="97">
        <f t="shared" si="6"/>
        <v>5.3134040416198349</v>
      </c>
      <c r="T18" s="97">
        <f t="shared" si="7"/>
        <v>5.0806096384705253</v>
      </c>
      <c r="U18" s="97">
        <f t="shared" si="8"/>
        <v>3.1234446780841343</v>
      </c>
      <c r="V18" s="97">
        <f t="shared" si="9"/>
        <v>6.6297093035440167</v>
      </c>
      <c r="W18" s="97"/>
      <c r="X18" s="97">
        <f t="shared" si="10"/>
        <v>1.2153066516783673</v>
      </c>
      <c r="Y18" s="97">
        <f t="shared" si="11"/>
        <v>11.882791472521587</v>
      </c>
      <c r="Z18" s="97">
        <f t="shared" si="11"/>
        <v>27.517024263311789</v>
      </c>
      <c r="AA18" s="97">
        <f t="shared" si="11"/>
        <v>7.2735023731578492</v>
      </c>
      <c r="AB18" s="97">
        <f t="shared" si="11"/>
        <v>6.5117898390133044</v>
      </c>
      <c r="AC18" s="97">
        <f t="shared" si="11"/>
        <v>17.254358354253093</v>
      </c>
      <c r="AD18" s="97">
        <f t="shared" si="11"/>
        <v>16.231755421886625</v>
      </c>
      <c r="AE18" s="97">
        <f t="shared" si="11"/>
        <v>10.382537294760967</v>
      </c>
      <c r="AF18" s="97">
        <f t="shared" si="11"/>
        <v>1.7309343294164232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0.31176074522072394</v>
      </c>
      <c r="C19" s="69">
        <f>'Basic T2'!O19</f>
        <v>3.5696089804919469</v>
      </c>
      <c r="D19" s="69">
        <f>'Basic T2'!Z19</f>
        <v>12.120870400896848</v>
      </c>
      <c r="E19" s="69">
        <f>'Basic T2'!AK19</f>
        <v>4.7302207595417318</v>
      </c>
      <c r="F19" s="69">
        <f>'Basic T2'!AV19</f>
        <v>4.3355736456832314</v>
      </c>
      <c r="G19" s="69">
        <f>'Basic T2'!BG19</f>
        <v>11.487684729715593</v>
      </c>
      <c r="H19" s="69">
        <f>'Basic T2'!BR19</f>
        <v>14.510550489959925</v>
      </c>
      <c r="I19" s="69">
        <f>'Basic T2'!CC19</f>
        <v>7.4416902681447255</v>
      </c>
      <c r="J19" s="69">
        <f>'Basic T2'!CN19</f>
        <v>1.7286384044849779</v>
      </c>
      <c r="K19" s="309">
        <f t="shared" si="12"/>
        <v>60.236598424139707</v>
      </c>
      <c r="L19" s="97"/>
      <c r="M19" s="97">
        <f t="shared" si="0"/>
        <v>2.9306044437150107</v>
      </c>
      <c r="N19" s="97">
        <f t="shared" si="1"/>
        <v>4.9396352225195113</v>
      </c>
      <c r="O19" s="97">
        <f t="shared" si="2"/>
        <v>7.8078247944864021</v>
      </c>
      <c r="P19" s="97">
        <f t="shared" si="3"/>
        <v>11.83777593446214</v>
      </c>
      <c r="Q19" s="97">
        <f t="shared" si="4"/>
        <v>10.262398318050574</v>
      </c>
      <c r="R19" s="97">
        <f t="shared" si="5"/>
        <v>8.4570299495225001</v>
      </c>
      <c r="S19" s="97">
        <f t="shared" si="6"/>
        <v>9.8199426766698164</v>
      </c>
      <c r="T19" s="97">
        <f t="shared" si="7"/>
        <v>7.5283817037977041</v>
      </c>
      <c r="U19" s="97">
        <f t="shared" si="8"/>
        <v>6.4487434024131751</v>
      </c>
      <c r="V19" s="97">
        <f t="shared" si="9"/>
        <v>8.2560561432747459</v>
      </c>
      <c r="W19" s="97"/>
      <c r="X19" s="97">
        <f t="shared" si="10"/>
        <v>0.51756034267663154</v>
      </c>
      <c r="Y19" s="97">
        <f t="shared" si="11"/>
        <v>5.9259803406518934</v>
      </c>
      <c r="Z19" s="97">
        <f t="shared" si="11"/>
        <v>20.122103037012515</v>
      </c>
      <c r="AA19" s="97">
        <f t="shared" si="11"/>
        <v>7.8527355184221435</v>
      </c>
      <c r="AB19" s="97">
        <f t="shared" si="11"/>
        <v>7.1975738323659364</v>
      </c>
      <c r="AC19" s="97">
        <f t="shared" si="11"/>
        <v>19.070938649005658</v>
      </c>
      <c r="AD19" s="97">
        <f t="shared" si="11"/>
        <v>24.089259469447146</v>
      </c>
      <c r="AE19" s="97">
        <f t="shared" si="11"/>
        <v>12.354101099378283</v>
      </c>
      <c r="AF19" s="97">
        <f t="shared" si="11"/>
        <v>2.8697477110397873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2.9921881920858543E-2</v>
      </c>
      <c r="C20" s="69">
        <f>'Basic T2'!O20</f>
        <v>0.64768542330493584</v>
      </c>
      <c r="D20" s="69">
        <f>'Basic T2'!Z20</f>
        <v>2.4843002538586507</v>
      </c>
      <c r="E20" s="69">
        <f>'Basic T2'!AK20</f>
        <v>1.2045695507022705</v>
      </c>
      <c r="F20" s="69">
        <f>'Basic T2'!AV20</f>
        <v>0.91709438515924113</v>
      </c>
      <c r="G20" s="69">
        <f>'Basic T2'!BG20</f>
        <v>2.7458852576823922</v>
      </c>
      <c r="H20" s="69">
        <f>'Basic T2'!BR20</f>
        <v>3.5769749469494525</v>
      </c>
      <c r="I20" s="69">
        <f>'Basic T2'!CC20</f>
        <v>3.3647015216948519</v>
      </c>
      <c r="J20" s="69">
        <f>'Basic T2'!CN20</f>
        <v>0.82899541672630117</v>
      </c>
      <c r="K20" s="309">
        <f t="shared" si="12"/>
        <v>15.800128637998952</v>
      </c>
      <c r="L20" s="97"/>
      <c r="M20" s="97">
        <f t="shared" si="0"/>
        <v>0.28127081894001982</v>
      </c>
      <c r="N20" s="97">
        <f t="shared" si="1"/>
        <v>0.89626896042507254</v>
      </c>
      <c r="O20" s="97">
        <f t="shared" si="2"/>
        <v>1.6002960577477354</v>
      </c>
      <c r="P20" s="97">
        <f t="shared" si="3"/>
        <v>3.0145367760955573</v>
      </c>
      <c r="Q20" s="97">
        <f t="shared" si="4"/>
        <v>2.1707826103063863</v>
      </c>
      <c r="R20" s="97">
        <f t="shared" si="5"/>
        <v>2.0214720727931415</v>
      </c>
      <c r="S20" s="97">
        <f t="shared" si="6"/>
        <v>2.4206999561616698</v>
      </c>
      <c r="T20" s="97">
        <f t="shared" si="7"/>
        <v>3.4038983701189407</v>
      </c>
      <c r="U20" s="97">
        <f t="shared" si="8"/>
        <v>3.0925951375222689</v>
      </c>
      <c r="V20" s="97">
        <f t="shared" si="9"/>
        <v>2.1655729659197718</v>
      </c>
      <c r="W20" s="97"/>
      <c r="X20" s="97">
        <f t="shared" si="10"/>
        <v>0.18937745765497815</v>
      </c>
      <c r="Y20" s="97">
        <f t="shared" si="11"/>
        <v>4.099241456473127</v>
      </c>
      <c r="Z20" s="97">
        <f t="shared" si="11"/>
        <v>15.723291314755278</v>
      </c>
      <c r="AA20" s="97">
        <f t="shared" si="11"/>
        <v>7.6237958455939907</v>
      </c>
      <c r="AB20" s="97">
        <f t="shared" si="11"/>
        <v>5.8043475858395848</v>
      </c>
      <c r="AC20" s="97">
        <f t="shared" si="11"/>
        <v>17.378879125569906</v>
      </c>
      <c r="AD20" s="97">
        <f t="shared" si="11"/>
        <v>22.638897624839007</v>
      </c>
      <c r="AE20" s="97">
        <f t="shared" si="11"/>
        <v>21.295405871587786</v>
      </c>
      <c r="AF20" s="97">
        <f t="shared" si="11"/>
        <v>5.2467637176863606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1.4428559754091373E-2</v>
      </c>
      <c r="C21" s="69">
        <f>'Basic T2'!O21</f>
        <v>7.5828482807626385E-2</v>
      </c>
      <c r="D21" s="69">
        <f>'Basic T2'!Z21</f>
        <v>0.7801794669590959</v>
      </c>
      <c r="E21" s="69">
        <f>'Basic T2'!AK21</f>
        <v>0.36240952999333087</v>
      </c>
      <c r="F21" s="69">
        <f>'Basic T2'!AV21</f>
        <v>0.50344552639363294</v>
      </c>
      <c r="G21" s="69">
        <f>'Basic T2'!BG21</f>
        <v>0.63246225303117454</v>
      </c>
      <c r="H21" s="69">
        <f>'Basic T2'!BR21</f>
        <v>1.3176529815845825</v>
      </c>
      <c r="I21" s="69">
        <f>'Basic T2'!CC21</f>
        <v>1.138433330455628</v>
      </c>
      <c r="J21" s="69">
        <f>'Basic T2'!CN21</f>
        <v>0.48352646258063253</v>
      </c>
      <c r="K21" s="309">
        <f t="shared" si="12"/>
        <v>5.3083665935597955</v>
      </c>
      <c r="L21" s="97"/>
      <c r="M21" s="97">
        <f t="shared" si="0"/>
        <v>0.13563093487543065</v>
      </c>
      <c r="N21" s="97">
        <f t="shared" si="1"/>
        <v>0.10493167363534189</v>
      </c>
      <c r="O21" s="97">
        <f t="shared" si="2"/>
        <v>0.50256329659474708</v>
      </c>
      <c r="P21" s="97">
        <f t="shared" si="3"/>
        <v>0.90696037894654591</v>
      </c>
      <c r="Q21" s="97">
        <f t="shared" si="4"/>
        <v>1.1916666502565938</v>
      </c>
      <c r="R21" s="97">
        <f t="shared" si="5"/>
        <v>0.46560750418152735</v>
      </c>
      <c r="S21" s="97">
        <f t="shared" si="6"/>
        <v>0.89171508385271514</v>
      </c>
      <c r="T21" s="97">
        <f t="shared" si="7"/>
        <v>1.1516954276749745</v>
      </c>
      <c r="U21" s="97">
        <f t="shared" si="8"/>
        <v>1.803811645841594</v>
      </c>
      <c r="V21" s="97">
        <f t="shared" si="9"/>
        <v>0.72756718958337663</v>
      </c>
      <c r="W21" s="97"/>
      <c r="X21" s="97">
        <f t="shared" si="10"/>
        <v>0.27180789984618542</v>
      </c>
      <c r="Y21" s="97">
        <f t="shared" si="11"/>
        <v>1.4284711025727359</v>
      </c>
      <c r="Z21" s="97">
        <f t="shared" si="11"/>
        <v>14.697166316765378</v>
      </c>
      <c r="AA21" s="97">
        <f t="shared" si="11"/>
        <v>6.8271383222291497</v>
      </c>
      <c r="AB21" s="97">
        <f t="shared" si="11"/>
        <v>9.4840007282922389</v>
      </c>
      <c r="AC21" s="97">
        <f t="shared" si="11"/>
        <v>11.914441888743873</v>
      </c>
      <c r="AD21" s="97">
        <f t="shared" si="11"/>
        <v>24.822192634231076</v>
      </c>
      <c r="AE21" s="97">
        <f t="shared" si="11"/>
        <v>21.446019418417624</v>
      </c>
      <c r="AF21" s="97">
        <f t="shared" si="11"/>
        <v>9.1087616889017315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1.979518065083033E-2</v>
      </c>
      <c r="C22" s="69">
        <f>'Basic T2'!O22</f>
        <v>0.37665007030074038</v>
      </c>
      <c r="D22" s="69">
        <f>'Basic T2'!Z22</f>
        <v>1.2403197872603677</v>
      </c>
      <c r="E22" s="69">
        <f>'Basic T2'!AK22</f>
        <v>0.45022657571590435</v>
      </c>
      <c r="F22" s="69">
        <f>'Basic T2'!AV22</f>
        <v>1.7934487889576574</v>
      </c>
      <c r="G22" s="69">
        <f>'Basic T2'!BG22</f>
        <v>8.8494146206065185</v>
      </c>
      <c r="H22" s="69">
        <f>'Basic T2'!BR22</f>
        <v>6.3803733740082622</v>
      </c>
      <c r="I22" s="69">
        <f>'Basic T2'!CC22</f>
        <v>2.8655429544424025</v>
      </c>
      <c r="J22" s="69">
        <f>'Basic T2'!CN22</f>
        <v>0.85793979118524388</v>
      </c>
      <c r="K22" s="309">
        <f t="shared" si="12"/>
        <v>22.833711143127928</v>
      </c>
      <c r="L22" s="97"/>
      <c r="M22" s="97">
        <f t="shared" si="0"/>
        <v>0.18607809119263194</v>
      </c>
      <c r="N22" s="97">
        <f t="shared" si="1"/>
        <v>0.52120945571063082</v>
      </c>
      <c r="O22" s="97">
        <f t="shared" si="2"/>
        <v>0.79896899048991121</v>
      </c>
      <c r="P22" s="97">
        <f t="shared" si="3"/>
        <v>1.1267299337592382</v>
      </c>
      <c r="Q22" s="97">
        <f t="shared" si="4"/>
        <v>4.2451327873611735</v>
      </c>
      <c r="R22" s="97">
        <f t="shared" si="5"/>
        <v>6.514782242293002</v>
      </c>
      <c r="S22" s="97">
        <f t="shared" si="6"/>
        <v>4.3178858604891266</v>
      </c>
      <c r="T22" s="97">
        <f t="shared" si="7"/>
        <v>2.8989248910313625</v>
      </c>
      <c r="U22" s="97">
        <f t="shared" si="8"/>
        <v>3.2005730948236941</v>
      </c>
      <c r="V22" s="97">
        <f t="shared" si="9"/>
        <v>3.1295990492290935</v>
      </c>
      <c r="W22" s="97"/>
      <c r="X22" s="97">
        <f t="shared" si="10"/>
        <v>8.6692787373671934E-2</v>
      </c>
      <c r="Y22" s="97">
        <f t="shared" si="11"/>
        <v>1.6495350577915042</v>
      </c>
      <c r="Z22" s="97">
        <f t="shared" si="11"/>
        <v>5.4319675828677392</v>
      </c>
      <c r="AA22" s="97">
        <f t="shared" si="11"/>
        <v>1.9717625965125047</v>
      </c>
      <c r="AB22" s="97">
        <f t="shared" si="11"/>
        <v>7.8543902816140196</v>
      </c>
      <c r="AC22" s="97">
        <f t="shared" si="11"/>
        <v>38.755919110721749</v>
      </c>
      <c r="AD22" s="97">
        <f t="shared" si="11"/>
        <v>27.942778701255971</v>
      </c>
      <c r="AE22" s="97">
        <f t="shared" si="11"/>
        <v>12.549615507003647</v>
      </c>
      <c r="AF22" s="97">
        <f t="shared" si="11"/>
        <v>3.7573383748591862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6.9092881030234001E-3</v>
      </c>
      <c r="C23" s="69">
        <f>'Basic T2'!O23</f>
        <v>0.18308075365518639</v>
      </c>
      <c r="D23" s="69">
        <f>'Basic T2'!Z23</f>
        <v>0.69214534283568729</v>
      </c>
      <c r="E23" s="69">
        <f>'Basic T2'!AK23</f>
        <v>0.48657658937259102</v>
      </c>
      <c r="F23" s="69">
        <f>'Basic T2'!AV23</f>
        <v>0.6776211291379014</v>
      </c>
      <c r="G23" s="69">
        <f>'Basic T2'!BG23</f>
        <v>6.0266127175084572</v>
      </c>
      <c r="H23" s="69">
        <f>'Basic T2'!BR23</f>
        <v>7.0382029103140704</v>
      </c>
      <c r="I23" s="69">
        <f>'Basic T2'!CC23</f>
        <v>3.2868887187171794</v>
      </c>
      <c r="J23" s="69">
        <f>'Basic T2'!CN23</f>
        <v>1.2389379207071065</v>
      </c>
      <c r="K23" s="309">
        <f t="shared" si="12"/>
        <v>19.636975370351202</v>
      </c>
      <c r="L23" s="97"/>
      <c r="M23" s="97">
        <f t="shared" si="0"/>
        <v>6.4948492483529144E-2</v>
      </c>
      <c r="N23" s="97">
        <f t="shared" si="1"/>
        <v>0.25334767596756297</v>
      </c>
      <c r="O23" s="97">
        <f t="shared" si="2"/>
        <v>0.44585490896601837</v>
      </c>
      <c r="P23" s="97">
        <f t="shared" si="3"/>
        <v>1.2176989051364184</v>
      </c>
      <c r="Q23" s="97">
        <f t="shared" si="4"/>
        <v>1.6039441384796187</v>
      </c>
      <c r="R23" s="97">
        <f t="shared" si="5"/>
        <v>4.436685498018889</v>
      </c>
      <c r="S23" s="97">
        <f t="shared" si="6"/>
        <v>4.7630687184387952</v>
      </c>
      <c r="T23" s="97">
        <f t="shared" si="7"/>
        <v>3.3251790924884341</v>
      </c>
      <c r="U23" s="97">
        <f t="shared" si="8"/>
        <v>4.6218993639331014</v>
      </c>
      <c r="V23" s="97">
        <f t="shared" si="9"/>
        <v>2.6914529602115116</v>
      </c>
      <c r="W23" s="97"/>
      <c r="X23" s="97">
        <f t="shared" si="10"/>
        <v>3.5185093288120924E-2</v>
      </c>
      <c r="Y23" s="97">
        <f t="shared" si="11"/>
        <v>0.93232664502706475</v>
      </c>
      <c r="Z23" s="97">
        <f t="shared" si="11"/>
        <v>3.5247044403830121</v>
      </c>
      <c r="AA23" s="97">
        <f t="shared" si="11"/>
        <v>2.4778591417252906</v>
      </c>
      <c r="AB23" s="97">
        <f t="shared" si="11"/>
        <v>3.4507408414892886</v>
      </c>
      <c r="AC23" s="97">
        <f t="shared" si="11"/>
        <v>30.690127190400773</v>
      </c>
      <c r="AD23" s="97">
        <f t="shared" si="11"/>
        <v>35.841583429088928</v>
      </c>
      <c r="AE23" s="97">
        <f t="shared" si="11"/>
        <v>16.73826369248226</v>
      </c>
      <c r="AF23" s="97">
        <f t="shared" si="11"/>
        <v>6.3092095261152652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4.2939909074289732E-2</v>
      </c>
      <c r="C24" s="69">
        <f>'Basic T2'!O24</f>
        <v>0.43112462981117972</v>
      </c>
      <c r="D24" s="69">
        <f>'Basic T2'!Z24</f>
        <v>1.2458199973127195</v>
      </c>
      <c r="E24" s="69">
        <f>'Basic T2'!AK24</f>
        <v>0.46889955684785051</v>
      </c>
      <c r="F24" s="69">
        <f>'Basic T2'!AV24</f>
        <v>0.54355767337217409</v>
      </c>
      <c r="G24" s="69">
        <f>'Basic T2'!BG24</f>
        <v>3.1213460201649537</v>
      </c>
      <c r="H24" s="69">
        <f>'Basic T2'!BR24</f>
        <v>3.3324588381075384</v>
      </c>
      <c r="I24" s="69">
        <f>'Basic T2'!CC24</f>
        <v>2.7844637144766025</v>
      </c>
      <c r="J24" s="69">
        <f>'Basic T2'!CN24</f>
        <v>0.91662106098391249</v>
      </c>
      <c r="K24" s="309">
        <f t="shared" si="12"/>
        <v>12.88723140015122</v>
      </c>
      <c r="L24" s="97"/>
      <c r="M24" s="97">
        <f t="shared" si="0"/>
        <v>0.40364250559106934</v>
      </c>
      <c r="N24" s="97">
        <f t="shared" si="1"/>
        <v>0.59659150857960275</v>
      </c>
      <c r="O24" s="97">
        <f t="shared" si="2"/>
        <v>0.80251202617969608</v>
      </c>
      <c r="P24" s="97">
        <f t="shared" si="3"/>
        <v>1.1734606420929934</v>
      </c>
      <c r="Q24" s="97">
        <f t="shared" si="4"/>
        <v>1.2866129856961588</v>
      </c>
      <c r="R24" s="97">
        <f t="shared" si="5"/>
        <v>2.2978796334021094</v>
      </c>
      <c r="S24" s="97">
        <f t="shared" si="6"/>
        <v>2.2552248989602672</v>
      </c>
      <c r="T24" s="97">
        <f t="shared" si="7"/>
        <v>2.816901124289922</v>
      </c>
      <c r="U24" s="97">
        <f t="shared" si="8"/>
        <v>3.4194855350874152</v>
      </c>
      <c r="V24" s="97">
        <f t="shared" si="9"/>
        <v>1.7663299182641594</v>
      </c>
      <c r="W24" s="97"/>
      <c r="X24" s="97">
        <f t="shared" si="10"/>
        <v>0.33319731555208881</v>
      </c>
      <c r="Y24" s="97">
        <f t="shared" ref="Y24:AG32" si="13">IF($K24&gt;0,C24/$K24*100,0)</f>
        <v>3.3453626805065424</v>
      </c>
      <c r="Z24" s="97">
        <f t="shared" si="13"/>
        <v>9.6670879774697056</v>
      </c>
      <c r="AA24" s="97">
        <f t="shared" si="13"/>
        <v>3.6384817055612766</v>
      </c>
      <c r="AB24" s="97">
        <f t="shared" si="13"/>
        <v>4.2178002124319418</v>
      </c>
      <c r="AC24" s="97">
        <f t="shared" si="13"/>
        <v>24.220454520032341</v>
      </c>
      <c r="AD24" s="97">
        <f t="shared" si="13"/>
        <v>25.858609461054876</v>
      </c>
      <c r="AE24" s="97">
        <f t="shared" si="13"/>
        <v>21.606376327222069</v>
      </c>
      <c r="AF24" s="97">
        <f t="shared" si="13"/>
        <v>7.1126298001691568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3.0023355848657892E-2</v>
      </c>
      <c r="C25" s="69">
        <f>'Basic T2'!O25</f>
        <v>1.7842615813068883</v>
      </c>
      <c r="D25" s="69">
        <f>'Basic T2'!Z25</f>
        <v>6.0778221203925318</v>
      </c>
      <c r="E25" s="69">
        <f>'Basic T2'!AK25</f>
        <v>5.1146095304078951</v>
      </c>
      <c r="F25" s="69">
        <f>'Basic T2'!AV25</f>
        <v>2.7562379572201929</v>
      </c>
      <c r="G25" s="69">
        <f>'Basic T2'!BG25</f>
        <v>15.200387715988906</v>
      </c>
      <c r="H25" s="69">
        <f>'Basic T2'!BR25</f>
        <v>11.292456483557032</v>
      </c>
      <c r="I25" s="69">
        <f>'Basic T2'!CC25</f>
        <v>2.2660677666513616</v>
      </c>
      <c r="J25" s="69">
        <f>'Basic T2'!CN25</f>
        <v>0.40004911671131604</v>
      </c>
      <c r="K25" s="309">
        <f t="shared" si="12"/>
        <v>44.921915628084783</v>
      </c>
      <c r="L25" s="97"/>
      <c r="M25" s="97">
        <f t="shared" si="0"/>
        <v>0.28222469125489208</v>
      </c>
      <c r="N25" s="97">
        <f t="shared" si="1"/>
        <v>2.4690663323009727</v>
      </c>
      <c r="O25" s="97">
        <f t="shared" si="2"/>
        <v>3.9151124200261616</v>
      </c>
      <c r="P25" s="97">
        <f t="shared" si="3"/>
        <v>12.799741215270258</v>
      </c>
      <c r="Q25" s="97">
        <f t="shared" si="4"/>
        <v>6.5240759557819024</v>
      </c>
      <c r="R25" s="97">
        <f t="shared" si="5"/>
        <v>11.190256103211729</v>
      </c>
      <c r="S25" s="97">
        <f t="shared" si="6"/>
        <v>7.6421136072022815</v>
      </c>
      <c r="T25" s="97">
        <f t="shared" si="7"/>
        <v>2.2924661601479133</v>
      </c>
      <c r="U25" s="97">
        <f t="shared" si="8"/>
        <v>1.4923966142022254</v>
      </c>
      <c r="V25" s="97">
        <f t="shared" si="9"/>
        <v>6.1570186098073316</v>
      </c>
      <c r="W25" s="97"/>
      <c r="X25" s="97">
        <f t="shared" si="10"/>
        <v>6.6834540399447168E-2</v>
      </c>
      <c r="Y25" s="97">
        <f t="shared" si="13"/>
        <v>3.9719178409021003</v>
      </c>
      <c r="Z25" s="97">
        <f t="shared" si="13"/>
        <v>13.529748309737554</v>
      </c>
      <c r="AA25" s="97">
        <f t="shared" si="13"/>
        <v>11.385555266058793</v>
      </c>
      <c r="AB25" s="97">
        <f t="shared" si="13"/>
        <v>6.1356198164822189</v>
      </c>
      <c r="AC25" s="97">
        <f t="shared" si="13"/>
        <v>33.837354225574828</v>
      </c>
      <c r="AD25" s="97">
        <f t="shared" si="13"/>
        <v>25.137967349943306</v>
      </c>
      <c r="AE25" s="97">
        <f t="shared" si="13"/>
        <v>5.0444593356447074</v>
      </c>
      <c r="AF25" s="97">
        <f t="shared" si="13"/>
        <v>0.89054331525703878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1.5565590564779911E-2</v>
      </c>
      <c r="C26" s="69">
        <f>'Basic T2'!O26</f>
        <v>0.34170260923987406</v>
      </c>
      <c r="D26" s="69">
        <f>'Basic T2'!Z26</f>
        <v>2.0901811249006541</v>
      </c>
      <c r="E26" s="69">
        <f>'Basic T2'!AK26</f>
        <v>1.1271101259893772</v>
      </c>
      <c r="F26" s="69">
        <f>'Basic T2'!AV26</f>
        <v>1.467430699784015</v>
      </c>
      <c r="G26" s="69">
        <f>'Basic T2'!BG26</f>
        <v>4.1002416853374548</v>
      </c>
      <c r="H26" s="69">
        <f>'Basic T2'!BR26</f>
        <v>4.2320931100528831</v>
      </c>
      <c r="I26" s="69">
        <f>'Basic T2'!CC26</f>
        <v>2.9127834707726672</v>
      </c>
      <c r="J26" s="69">
        <f>'Basic T2'!CN26</f>
        <v>0.73065855462240858</v>
      </c>
      <c r="K26" s="309">
        <f t="shared" si="12"/>
        <v>17.017766971264113</v>
      </c>
      <c r="L26" s="97"/>
      <c r="M26" s="97">
        <f t="shared" si="0"/>
        <v>0.14631921939337261</v>
      </c>
      <c r="N26" s="97">
        <f t="shared" si="1"/>
        <v>0.47284905810481409</v>
      </c>
      <c r="O26" s="97">
        <f t="shared" si="2"/>
        <v>1.3464188191269888</v>
      </c>
      <c r="P26" s="97">
        <f t="shared" si="3"/>
        <v>2.8206880404072878</v>
      </c>
      <c r="Q26" s="97">
        <f t="shared" si="4"/>
        <v>3.4734407891590746</v>
      </c>
      <c r="R26" s="97">
        <f t="shared" si="5"/>
        <v>3.0185252772024813</v>
      </c>
      <c r="S26" s="97">
        <f t="shared" si="6"/>
        <v>2.8640479058188633</v>
      </c>
      <c r="T26" s="97">
        <f t="shared" si="7"/>
        <v>2.9467157323595905</v>
      </c>
      <c r="U26" s="97">
        <f t="shared" si="8"/>
        <v>2.7257461834199059</v>
      </c>
      <c r="V26" s="97">
        <f t="shared" si="9"/>
        <v>2.3324630411337797</v>
      </c>
      <c r="W26" s="97"/>
      <c r="X26" s="97">
        <f t="shared" si="10"/>
        <v>9.1466704127889861E-2</v>
      </c>
      <c r="Y26" s="97">
        <f t="shared" si="13"/>
        <v>2.0079168425379592</v>
      </c>
      <c r="Z26" s="97">
        <f t="shared" si="13"/>
        <v>12.282346611221644</v>
      </c>
      <c r="AA26" s="97">
        <f t="shared" si="13"/>
        <v>6.6231376178354919</v>
      </c>
      <c r="AB26" s="97">
        <f t="shared" si="13"/>
        <v>8.6229333276327704</v>
      </c>
      <c r="AC26" s="97">
        <f t="shared" si="13"/>
        <v>24.093887830648093</v>
      </c>
      <c r="AD26" s="97">
        <f t="shared" si="13"/>
        <v>24.868674704496289</v>
      </c>
      <c r="AE26" s="97">
        <f t="shared" si="13"/>
        <v>17.116132073562529</v>
      </c>
      <c r="AF26" s="97">
        <f t="shared" si="13"/>
        <v>4.2935042879373375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1.7071545208627516E-3</v>
      </c>
      <c r="C27" s="69">
        <f>'Basic T2'!O27</f>
        <v>2.6341126991875997E-2</v>
      </c>
      <c r="D27" s="69">
        <f>'Basic T2'!Z27</f>
        <v>0.10952002733711812</v>
      </c>
      <c r="E27" s="69">
        <f>'Basic T2'!AK27</f>
        <v>3.6345647986765782E-2</v>
      </c>
      <c r="F27" s="69">
        <f>'Basic T2'!AV27</f>
        <v>2.910443714912828E-2</v>
      </c>
      <c r="G27" s="69">
        <f>'Basic T2'!BG27</f>
        <v>0.11523611999565331</v>
      </c>
      <c r="H27" s="69">
        <f>'Basic T2'!BR27</f>
        <v>0.21371191505701731</v>
      </c>
      <c r="I27" s="69">
        <f>'Basic T2'!CC27</f>
        <v>0.20113016495370939</v>
      </c>
      <c r="J27" s="69">
        <f>'Basic T2'!CN27</f>
        <v>4.0998088024905309E-2</v>
      </c>
      <c r="K27" s="309">
        <f t="shared" si="12"/>
        <v>0.77409468201703635</v>
      </c>
      <c r="L27" s="97"/>
      <c r="M27" s="97">
        <f t="shared" si="0"/>
        <v>1.6047545117992557E-2</v>
      </c>
      <c r="N27" s="97">
        <f t="shared" si="1"/>
        <v>3.6450927650904269E-2</v>
      </c>
      <c r="O27" s="97">
        <f t="shared" si="2"/>
        <v>7.0548826664486725E-2</v>
      </c>
      <c r="P27" s="97">
        <f t="shared" si="3"/>
        <v>9.0958045920430039E-2</v>
      </c>
      <c r="Q27" s="97">
        <f t="shared" si="4"/>
        <v>6.8890843808963667E-2</v>
      </c>
      <c r="R27" s="97">
        <f t="shared" si="5"/>
        <v>8.4834789689961859E-2</v>
      </c>
      <c r="S27" s="97">
        <f t="shared" si="6"/>
        <v>0.14462847268498324</v>
      </c>
      <c r="T27" s="97">
        <f t="shared" si="7"/>
        <v>0.20347321634723434</v>
      </c>
      <c r="U27" s="97">
        <f t="shared" si="8"/>
        <v>0.15294473903634731</v>
      </c>
      <c r="V27" s="97">
        <f t="shared" si="9"/>
        <v>0.1060977764704239</v>
      </c>
      <c r="W27" s="97"/>
      <c r="X27" s="97">
        <f t="shared" si="10"/>
        <v>0.22053562187179326</v>
      </c>
      <c r="Y27" s="97">
        <f t="shared" si="13"/>
        <v>3.4028301193388484</v>
      </c>
      <c r="Z27" s="97">
        <f t="shared" si="13"/>
        <v>14.148143616197558</v>
      </c>
      <c r="AA27" s="97">
        <f t="shared" si="13"/>
        <v>4.6952457924217965</v>
      </c>
      <c r="AB27" s="97">
        <f t="shared" si="13"/>
        <v>3.7598032676431368</v>
      </c>
      <c r="AC27" s="97">
        <f t="shared" si="13"/>
        <v>14.886566549635226</v>
      </c>
      <c r="AD27" s="97">
        <f t="shared" si="13"/>
        <v>27.607981300188538</v>
      </c>
      <c r="AE27" s="97">
        <f t="shared" si="13"/>
        <v>25.982631017387988</v>
      </c>
      <c r="AF27" s="97">
        <f t="shared" si="13"/>
        <v>5.2962627153151036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0.10992648933272069</v>
      </c>
      <c r="C28" s="69">
        <f>'Basic T2'!O28</f>
        <v>1.3909574231597304</v>
      </c>
      <c r="D28" s="69">
        <f>'Basic T2'!Z28</f>
        <v>6.3066864275681231</v>
      </c>
      <c r="E28" s="69">
        <f>'Basic T2'!AK28</f>
        <v>1.9850616720472829</v>
      </c>
      <c r="F28" s="69">
        <f>'Basic T2'!AV28</f>
        <v>1.6080855735657513</v>
      </c>
      <c r="G28" s="69">
        <f>'Basic T2'!BG28</f>
        <v>11.607943255857107</v>
      </c>
      <c r="H28" s="69">
        <f>'Basic T2'!BR28</f>
        <v>12.066574443835306</v>
      </c>
      <c r="I28" s="69">
        <f>'Basic T2'!CC28</f>
        <v>8.2451147204072495</v>
      </c>
      <c r="J28" s="69">
        <f>'Basic T2'!CN28</f>
        <v>2.4761387548143357</v>
      </c>
      <c r="K28" s="309">
        <f t="shared" si="12"/>
        <v>45.796488760587607</v>
      </c>
      <c r="L28" s="97"/>
      <c r="M28" s="97">
        <f t="shared" si="0"/>
        <v>1.0333278421322152</v>
      </c>
      <c r="N28" s="97">
        <f t="shared" si="1"/>
        <v>1.9248109017021453</v>
      </c>
      <c r="O28" s="97">
        <f t="shared" si="2"/>
        <v>4.062538500252737</v>
      </c>
      <c r="P28" s="97">
        <f t="shared" si="3"/>
        <v>4.9677840600532734</v>
      </c>
      <c r="Q28" s="97">
        <f t="shared" si="4"/>
        <v>3.80637397357413</v>
      </c>
      <c r="R28" s="97">
        <f t="shared" si="5"/>
        <v>8.545562145625814</v>
      </c>
      <c r="S28" s="97">
        <f t="shared" si="6"/>
        <v>8.1659940761185368</v>
      </c>
      <c r="T28" s="97">
        <f t="shared" si="7"/>
        <v>8.3411655914432732</v>
      </c>
      <c r="U28" s="97">
        <f t="shared" si="8"/>
        <v>9.2373184681882314</v>
      </c>
      <c r="V28" s="97">
        <f t="shared" si="9"/>
        <v>6.276888009345825</v>
      </c>
      <c r="W28" s="97"/>
      <c r="X28" s="97">
        <f t="shared" si="10"/>
        <v>0.24003257085360497</v>
      </c>
      <c r="Y28" s="97">
        <f t="shared" si="13"/>
        <v>3.0372577915990502</v>
      </c>
      <c r="Z28" s="97">
        <f t="shared" si="13"/>
        <v>13.771113459238929</v>
      </c>
      <c r="AA28" s="97">
        <f t="shared" si="13"/>
        <v>4.3345280954281895</v>
      </c>
      <c r="AB28" s="97">
        <f t="shared" si="13"/>
        <v>3.511373070482354</v>
      </c>
      <c r="AC28" s="97">
        <f t="shared" si="13"/>
        <v>25.346797472925232</v>
      </c>
      <c r="AD28" s="97">
        <f t="shared" si="13"/>
        <v>26.348252388772174</v>
      </c>
      <c r="AE28" s="97">
        <f t="shared" si="13"/>
        <v>18.003814142849713</v>
      </c>
      <c r="AF28" s="97">
        <f t="shared" si="13"/>
        <v>5.4068310078507524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3.976981984922421E-2</v>
      </c>
      <c r="C29" s="69">
        <f>'Basic T2'!O29</f>
        <v>0.4616773388227049</v>
      </c>
      <c r="D29" s="69">
        <f>'Basic T2'!Z29</f>
        <v>2.0917791398195962</v>
      </c>
      <c r="E29" s="69">
        <f>'Basic T2'!AK29</f>
        <v>0.673724624563658</v>
      </c>
      <c r="F29" s="69">
        <f>'Basic T2'!AV29</f>
        <v>0.78620898483826918</v>
      </c>
      <c r="G29" s="69">
        <f>'Basic T2'!BG29</f>
        <v>2.73448926158059</v>
      </c>
      <c r="H29" s="69">
        <f>'Basic T2'!BR29</f>
        <v>3.3860282919955829</v>
      </c>
      <c r="I29" s="69">
        <f>'Basic T2'!CC29</f>
        <v>1.5863797657586436</v>
      </c>
      <c r="J29" s="69">
        <f>'Basic T2'!CN29</f>
        <v>0.46357137773698104</v>
      </c>
      <c r="K29" s="309">
        <f t="shared" si="12"/>
        <v>12.223628604965251</v>
      </c>
      <c r="L29" s="97"/>
      <c r="M29" s="97">
        <f t="shared" si="0"/>
        <v>0.37384312349319598</v>
      </c>
      <c r="N29" s="97">
        <f t="shared" si="1"/>
        <v>0.63887043559976064</v>
      </c>
      <c r="O29" s="97">
        <f t="shared" si="2"/>
        <v>1.3474482023390355</v>
      </c>
      <c r="P29" s="97">
        <f t="shared" si="3"/>
        <v>1.6860526289447169</v>
      </c>
      <c r="Q29" s="97">
        <f t="shared" si="4"/>
        <v>1.8609739847629845</v>
      </c>
      <c r="R29" s="97">
        <f t="shared" si="5"/>
        <v>2.0130825423868721</v>
      </c>
      <c r="S29" s="97">
        <f t="shared" si="6"/>
        <v>2.2914777597159692</v>
      </c>
      <c r="T29" s="97">
        <f t="shared" si="7"/>
        <v>1.6048601827645961</v>
      </c>
      <c r="U29" s="97">
        <f t="shared" si="8"/>
        <v>1.7293685342016949</v>
      </c>
      <c r="V29" s="97">
        <f t="shared" si="9"/>
        <v>1.6753762110957642</v>
      </c>
      <c r="W29" s="97"/>
      <c r="X29" s="97">
        <f>IF($K29&gt;0,B29/$K29*100,0)</f>
        <v>0.32535199763079897</v>
      </c>
      <c r="Y29" s="97">
        <f t="shared" si="13"/>
        <v>3.7769254428686674</v>
      </c>
      <c r="Z29" s="97">
        <f t="shared" si="13"/>
        <v>17.112587492799914</v>
      </c>
      <c r="AA29" s="97">
        <f t="shared" si="13"/>
        <v>5.5116581690807447</v>
      </c>
      <c r="AB29" s="97">
        <f t="shared" si="13"/>
        <v>6.4318788654860652</v>
      </c>
      <c r="AC29" s="97">
        <f t="shared" si="13"/>
        <v>22.370519834591811</v>
      </c>
      <c r="AD29" s="97">
        <f t="shared" si="13"/>
        <v>27.700680390601644</v>
      </c>
      <c r="AE29" s="97">
        <f t="shared" si="13"/>
        <v>12.977977465007848</v>
      </c>
      <c r="AF29" s="97">
        <f t="shared" si="13"/>
        <v>3.792420341932492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3.263279591901741E-2</v>
      </c>
      <c r="C30" s="69">
        <f>'Basic T2'!O30</f>
        <v>0.15248108449665274</v>
      </c>
      <c r="D30" s="69">
        <f>'Basic T2'!Z30</f>
        <v>0.62452584978080217</v>
      </c>
      <c r="E30" s="69">
        <f>'Basic T2'!AK30</f>
        <v>0.25022951431670909</v>
      </c>
      <c r="F30" s="69">
        <f>'Basic T2'!AV30</f>
        <v>0.51117942120435444</v>
      </c>
      <c r="G30" s="69">
        <f>'Basic T2'!BG30</f>
        <v>2.8730201602970635</v>
      </c>
      <c r="H30" s="69">
        <f>'Basic T2'!BR30</f>
        <v>4.6251013210545384</v>
      </c>
      <c r="I30" s="69">
        <f>'Basic T2'!CC30</f>
        <v>3.5198959961924809</v>
      </c>
      <c r="J30" s="69">
        <f>'Basic T2'!CN30</f>
        <v>0.97306519105946254</v>
      </c>
      <c r="K30" s="309">
        <f t="shared" si="12"/>
        <v>13.56213133432108</v>
      </c>
      <c r="L30" s="97"/>
      <c r="M30" s="97">
        <f t="shared" si="0"/>
        <v>0.30675387519814135</v>
      </c>
      <c r="N30" s="97">
        <f t="shared" si="1"/>
        <v>0.21100376536027118</v>
      </c>
      <c r="O30" s="97">
        <f t="shared" si="2"/>
        <v>0.40229688573812639</v>
      </c>
      <c r="P30" s="97">
        <f t="shared" si="3"/>
        <v>0.6262204394362062</v>
      </c>
      <c r="Q30" s="97">
        <f t="shared" si="4"/>
        <v>1.209972949626356</v>
      </c>
      <c r="R30" s="97">
        <f t="shared" si="5"/>
        <v>2.115066535414551</v>
      </c>
      <c r="S30" s="97">
        <f t="shared" si="6"/>
        <v>3.130014252593035</v>
      </c>
      <c r="T30" s="97">
        <f t="shared" si="7"/>
        <v>3.560900771487324</v>
      </c>
      <c r="U30" s="97">
        <f t="shared" si="8"/>
        <v>3.6300522507668007</v>
      </c>
      <c r="V30" s="97">
        <f t="shared" si="9"/>
        <v>1.8588320165460872</v>
      </c>
      <c r="W30" s="97"/>
      <c r="X30" s="97">
        <f t="shared" si="10"/>
        <v>0.24061701744795119</v>
      </c>
      <c r="Y30" s="97">
        <f t="shared" si="13"/>
        <v>1.12431505592912</v>
      </c>
      <c r="Z30" s="97">
        <f t="shared" si="13"/>
        <v>4.6049240667677545</v>
      </c>
      <c r="AA30" s="97">
        <f t="shared" si="13"/>
        <v>1.8450603975753017</v>
      </c>
      <c r="AB30" s="97">
        <f t="shared" si="13"/>
        <v>3.76916731303682</v>
      </c>
      <c r="AC30" s="97">
        <f t="shared" si="13"/>
        <v>21.184134628061297</v>
      </c>
      <c r="AD30" s="97">
        <f t="shared" si="13"/>
        <v>34.103056570098254</v>
      </c>
      <c r="AE30" s="97">
        <f t="shared" si="13"/>
        <v>25.953855698807732</v>
      </c>
      <c r="AF30" s="97">
        <f t="shared" si="13"/>
        <v>7.1748692522757826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5.1814011493369609E-2</v>
      </c>
      <c r="C31" s="69">
        <f>'Basic T2'!O31</f>
        <v>0.38628997832039097</v>
      </c>
      <c r="D31" s="69">
        <f>'Basic T2'!Z31</f>
        <v>1.1706193573405828</v>
      </c>
      <c r="E31" s="69">
        <f>'Basic T2'!AK31</f>
        <v>0.56000464998564548</v>
      </c>
      <c r="F31" s="69">
        <f>'Basic T2'!AV31</f>
        <v>0.85515594101208514</v>
      </c>
      <c r="G31" s="69">
        <f>'Basic T2'!BG31</f>
        <v>4.4515585919905645</v>
      </c>
      <c r="H31" s="69">
        <f>'Basic T2'!BR31</f>
        <v>7.8014136869210571</v>
      </c>
      <c r="I31" s="69">
        <f>'Basic T2'!CC31</f>
        <v>6.0698248507391686</v>
      </c>
      <c r="J31" s="69">
        <f>'Basic T2'!CN31</f>
        <v>2.4161921373941704</v>
      </c>
      <c r="K31" s="309">
        <f t="shared" si="12"/>
        <v>23.762873205197032</v>
      </c>
      <c r="L31" s="97"/>
      <c r="M31" s="97">
        <f t="shared" si="0"/>
        <v>0.48706058943265512</v>
      </c>
      <c r="N31" s="97">
        <f t="shared" si="1"/>
        <v>0.534549188285248</v>
      </c>
      <c r="O31" s="97">
        <f t="shared" si="2"/>
        <v>0.7540705032596714</v>
      </c>
      <c r="P31" s="97">
        <f t="shared" si="3"/>
        <v>1.4014588125542817</v>
      </c>
      <c r="Q31" s="97">
        <f t="shared" si="4"/>
        <v>2.024172948705707</v>
      </c>
      <c r="R31" s="97">
        <f t="shared" si="5"/>
        <v>3.2771585589510224</v>
      </c>
      <c r="S31" s="97">
        <f t="shared" si="6"/>
        <v>5.2795678052021096</v>
      </c>
      <c r="T31" s="97">
        <f t="shared" si="7"/>
        <v>6.1405348388617842</v>
      </c>
      <c r="U31" s="97">
        <f t="shared" si="8"/>
        <v>9.0136856062882007</v>
      </c>
      <c r="V31" s="97">
        <f t="shared" si="9"/>
        <v>3.2569504327954211</v>
      </c>
      <c r="W31" s="97"/>
      <c r="X31" s="97">
        <f t="shared" si="10"/>
        <v>0.21804607147437746</v>
      </c>
      <c r="Y31" s="97">
        <f t="shared" si="13"/>
        <v>1.625602994152693</v>
      </c>
      <c r="Z31" s="97">
        <f t="shared" si="13"/>
        <v>4.926253434220925</v>
      </c>
      <c r="AA31" s="97">
        <f t="shared" si="13"/>
        <v>2.3566369485284731</v>
      </c>
      <c r="AB31" s="97">
        <f t="shared" si="13"/>
        <v>3.5987059882348711</v>
      </c>
      <c r="AC31" s="97">
        <f t="shared" si="13"/>
        <v>18.73325061978192</v>
      </c>
      <c r="AD31" s="97">
        <f t="shared" si="13"/>
        <v>32.830262651971132</v>
      </c>
      <c r="AE31" s="97">
        <f t="shared" si="13"/>
        <v>25.543312032703497</v>
      </c>
      <c r="AF31" s="97">
        <f t="shared" si="13"/>
        <v>10.167929258932123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4.7149054221516982E-4</v>
      </c>
      <c r="C32" s="69">
        <f>'Basic T2'!O32</f>
        <v>9.262754844660584E-2</v>
      </c>
      <c r="D32" s="69">
        <f>'Basic T2'!Z32</f>
        <v>0.38692230988600745</v>
      </c>
      <c r="E32" s="69">
        <f>'Basic T2'!AK32</f>
        <v>0.30081131890646595</v>
      </c>
      <c r="F32" s="69">
        <f>'Basic T2'!AV32</f>
        <v>0.33427755713280694</v>
      </c>
      <c r="G32" s="69">
        <f>'Basic T2'!BG32</f>
        <v>1.5430296361216809</v>
      </c>
      <c r="H32" s="69">
        <f>'Basic T2'!BR32</f>
        <v>2.6482264015056987</v>
      </c>
      <c r="I32" s="69">
        <f>'Basic T2'!CC32</f>
        <v>3.1503814533619829</v>
      </c>
      <c r="J32" s="69">
        <f>'Basic T2'!CN32</f>
        <v>1.1388569696303243</v>
      </c>
      <c r="K32" s="309">
        <f t="shared" si="12"/>
        <v>9.5956046855337895</v>
      </c>
      <c r="L32" s="97"/>
      <c r="M32" s="97">
        <f t="shared" si="0"/>
        <v>4.432091914609416E-3</v>
      </c>
      <c r="N32" s="97">
        <f t="shared" si="1"/>
        <v>0.12817826921183667</v>
      </c>
      <c r="O32" s="97">
        <f t="shared" si="2"/>
        <v>0.24924130897764477</v>
      </c>
      <c r="P32" s="97">
        <f t="shared" si="3"/>
        <v>0.75280566653928549</v>
      </c>
      <c r="Q32" s="97">
        <f t="shared" si="4"/>
        <v>0.79124234079090838</v>
      </c>
      <c r="R32" s="97">
        <f t="shared" si="5"/>
        <v>1.1359510774113082</v>
      </c>
      <c r="S32" s="97">
        <f t="shared" si="6"/>
        <v>1.7921740099125192</v>
      </c>
      <c r="T32" s="97">
        <f t="shared" si="7"/>
        <v>3.1870815955616063</v>
      </c>
      <c r="U32" s="97">
        <f t="shared" si="8"/>
        <v>4.2485440275659672</v>
      </c>
      <c r="V32" s="97">
        <f t="shared" si="9"/>
        <v>1.315178032707258</v>
      </c>
      <c r="W32" s="97"/>
      <c r="X32" s="97">
        <f t="shared" si="10"/>
        <v>4.9136094875394665E-3</v>
      </c>
      <c r="Y32" s="97">
        <f t="shared" si="13"/>
        <v>0.96531225995845726</v>
      </c>
      <c r="Z32" s="97">
        <f t="shared" si="13"/>
        <v>4.0322868914069225</v>
      </c>
      <c r="AA32" s="97">
        <f t="shared" si="13"/>
        <v>3.1348865315383954</v>
      </c>
      <c r="AB32" s="97">
        <f t="shared" si="13"/>
        <v>3.4836528607390371</v>
      </c>
      <c r="AC32" s="97">
        <f t="shared" si="13"/>
        <v>16.080587797118532</v>
      </c>
      <c r="AD32" s="97">
        <f t="shared" si="13"/>
        <v>27.598327445670318</v>
      </c>
      <c r="AE32" s="97">
        <f t="shared" si="13"/>
        <v>32.83150522146309</v>
      </c>
      <c r="AF32" s="97">
        <f t="shared" si="13"/>
        <v>11.868527382617694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4.6590767284877183E-2</v>
      </c>
      <c r="C33" s="69">
        <f>'Basic T2'!O33</f>
        <v>1.372685195984348</v>
      </c>
      <c r="D33" s="69">
        <f>'Basic T2'!Z33</f>
        <v>5.2032647616704173</v>
      </c>
      <c r="E33" s="69">
        <f>'Basic T2'!AK33</f>
        <v>2.8897998460956487</v>
      </c>
      <c r="F33" s="69">
        <f>'Basic T2'!AV33</f>
        <v>2.3328627863918348</v>
      </c>
      <c r="G33" s="69">
        <f>'Basic T2'!BG33</f>
        <v>11.286001768426715</v>
      </c>
      <c r="H33" s="69">
        <f>'Basic T2'!BR33</f>
        <v>21.836294265648505</v>
      </c>
      <c r="I33" s="69">
        <f>'Basic T2'!CC33</f>
        <v>21.921768654544803</v>
      </c>
      <c r="J33" s="69">
        <f>'Basic T2'!CN33</f>
        <v>6.772197527899861</v>
      </c>
      <c r="K33" s="309">
        <f t="shared" ref="K33" si="14">SUM(B33:J33)</f>
        <v>73.661465573947012</v>
      </c>
      <c r="L33" s="97"/>
      <c r="M33" s="97">
        <f t="shared" si="0"/>
        <v>0.43796119856104554</v>
      </c>
      <c r="N33" s="97">
        <f t="shared" si="1"/>
        <v>1.8995257409344923</v>
      </c>
      <c r="O33" s="97">
        <f t="shared" si="2"/>
        <v>3.35175431093147</v>
      </c>
      <c r="P33" s="97">
        <f t="shared" si="3"/>
        <v>7.2319675576489688</v>
      </c>
      <c r="Q33" s="97">
        <f t="shared" si="4"/>
        <v>5.5219376008402641</v>
      </c>
      <c r="R33" s="97">
        <f t="shared" si="5"/>
        <v>8.3085545270105658</v>
      </c>
      <c r="S33" s="97">
        <f t="shared" si="6"/>
        <v>14.777603241719216</v>
      </c>
      <c r="T33" s="97">
        <f t="shared" si="7"/>
        <v>22.177144722109723</v>
      </c>
      <c r="U33" s="97">
        <f t="shared" si="8"/>
        <v>25.26390945299779</v>
      </c>
      <c r="V33" s="97">
        <f t="shared" si="9"/>
        <v>10.096074666970074</v>
      </c>
      <c r="W33" s="97"/>
      <c r="X33" s="97">
        <f t="shared" ref="X33" si="15">IF($K33&gt;0,B33/$K33*100,0)</f>
        <v>6.3249851088159253E-2</v>
      </c>
      <c r="Y33" s="97">
        <f t="shared" ref="Y33" si="16">IF($K33&gt;0,C33/$K33*100,0)</f>
        <v>1.8635051383906305</v>
      </c>
      <c r="Z33" s="97">
        <f t="shared" ref="Z33" si="17">IF($K33&gt;0,D33/$K33*100,0)</f>
        <v>7.0637540552963642</v>
      </c>
      <c r="AA33" s="97">
        <f t="shared" ref="AA33" si="18">IF($K33&gt;0,E33/$K33*100,0)</f>
        <v>3.9230822025861629</v>
      </c>
      <c r="AB33" s="97">
        <f t="shared" ref="AB33" si="19">IF($K33&gt;0,F33/$K33*100,0)</f>
        <v>3.1670056632934198</v>
      </c>
      <c r="AC33" s="97">
        <f t="shared" ref="AC33" si="20">IF($K33&gt;0,G33/$K33*100,0)</f>
        <v>15.321446132641716</v>
      </c>
      <c r="AD33" s="97">
        <f t="shared" ref="AD33" si="21">IF($K33&gt;0,H33/$K33*100,0)</f>
        <v>29.644121380842691</v>
      </c>
      <c r="AE33" s="97">
        <f t="shared" ref="AE33" si="22">IF($K33&gt;0,I33/$K33*100,0)</f>
        <v>29.760158155607229</v>
      </c>
      <c r="AF33" s="97">
        <f>IF($K33&gt;0,J33/$K33*100,0)</f>
        <v>9.1936774202536213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10.638103886361314</v>
      </c>
      <c r="C35" s="310">
        <f t="shared" ref="C35:K35" si="24">SUM(C8:C33)</f>
        <v>72.264627238430606</v>
      </c>
      <c r="D35" s="310">
        <f t="shared" si="24"/>
        <v>155.24004085563189</v>
      </c>
      <c r="E35" s="310">
        <f t="shared" si="24"/>
        <v>39.958694823502363</v>
      </c>
      <c r="F35" s="310">
        <f t="shared" si="24"/>
        <v>42.247177621797952</v>
      </c>
      <c r="G35" s="310">
        <f t="shared" si="24"/>
        <v>135.83592346582867</v>
      </c>
      <c r="H35" s="310">
        <f t="shared" si="24"/>
        <v>147.76614250950809</v>
      </c>
      <c r="I35" s="310">
        <f t="shared" si="24"/>
        <v>98.848471835464366</v>
      </c>
      <c r="J35" s="310">
        <f t="shared" si="24"/>
        <v>26.805817763474764</v>
      </c>
      <c r="K35" s="310">
        <f t="shared" si="24"/>
        <v>729.60500000000002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1.458063457125611</v>
      </c>
      <c r="Y35" s="98">
        <f t="shared" ref="Y35:AG35" si="26">IF($K35&gt;0,C35/$K35*100,0)</f>
        <v>9.9046233562586057</v>
      </c>
      <c r="Z35" s="98">
        <f t="shared" si="26"/>
        <v>21.277272065793394</v>
      </c>
      <c r="AA35" s="98">
        <f t="shared" si="26"/>
        <v>5.476757262286081</v>
      </c>
      <c r="AB35" s="98">
        <f t="shared" si="26"/>
        <v>5.7904177769886376</v>
      </c>
      <c r="AC35" s="98">
        <f t="shared" si="26"/>
        <v>18.617734728494003</v>
      </c>
      <c r="AD35" s="98">
        <f t="shared" si="26"/>
        <v>20.25289608891223</v>
      </c>
      <c r="AE35" s="98">
        <f t="shared" si="26"/>
        <v>13.548217437581206</v>
      </c>
      <c r="AF35" s="98">
        <f t="shared" si="26"/>
        <v>3.6740178265602297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automation\Data\Results\Workbooks\LEPs\HE_LEP\[HE_LEP_MainTables.Main.xlsm]Manager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automation\Data\Results\Workbooks\LEPs\HE_LEP\[HE_LEP_MainTables.Main.xlsm]Manager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automation\Data\Results\Workbooks\LEPs\HE_LEP\[HE_LEP_MainTables.Main.xlsm]Manager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automation\Data\Results\Workbooks\LEPs\HE_LEP\[HE_LEP_MainTables.Main.xlsm]Manager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automation\Data\Results\Workbooks\LEPs\HE_LEP\[HE_LEP_MainTables.Main.xlsm]Manager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automation\Data\Results\Workbooks\LEPs\HE_LEP\[HE_LEP_MainTables.Main.xlsm]Manager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automation\Data\Results\Workbooks\LEPs\HE_LEP\[HE_LEP_MainTables.Main.xlsm]Manager</v>
      </c>
      <c r="Y79" s="91" t="str">
        <f ca="1">CELL("filename")</f>
        <v>M:\IE\Projects\Nuffield via NFER AI and automation\Data\Results\Workbooks\LEPs\HE_LEP\[HE_LEP_MainTables.Main.xlsm]Manager</v>
      </c>
      <c r="AW79" s="91" t="str">
        <f ca="1">CELL("filename")</f>
        <v>M:\IE\Projects\Nuffield via NFER AI and automation\Data\Results\Workbooks\LEPs\HE_LEP\[HE_LEP_MainTables.Main.xlsm]Manager</v>
      </c>
      <c r="BU79" s="91" t="str">
        <f ca="1">CELL("filename")</f>
        <v>M:\IE\Projects\Nuffield via NFER AI and automation\Data\Results\Workbooks\LEPs\HE_LEP\[HE_LEP_MainTables.Main.xlsm]Manager</v>
      </c>
      <c r="CS79" s="91" t="str">
        <f ca="1">CELL("filename")</f>
        <v>M:\IE\Projects\Nuffield via NFER AI and automation\Data\Results\Workbooks\LEPs\HE_LEP\[HE_LEP_MainTables.Main.xlsm]Manager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automation\Data\Results\Workbooks\LEPs\HE_LEP\[HE_LEP_MainTables.Main.xlsm]Manager</v>
      </c>
      <c r="Y96" s="91" t="str">
        <f ca="1">CELL("filename")</f>
        <v>M:\IE\Projects\Nuffield via NFER AI and automation\Data\Results\Workbooks\LEPs\HE_LEP\[HE_LEP_MainTables.Main.xlsm]Manager</v>
      </c>
      <c r="AW96" s="91" t="str">
        <f ca="1">CELL("filename")</f>
        <v>M:\IE\Projects\Nuffield via NFER AI and automation\Data\Results\Workbooks\LEPs\HE_LEP\[HE_LEP_MainTables.Main.xlsm]Manager</v>
      </c>
      <c r="BU96" s="91" t="str">
        <f ca="1">CELL("filename")</f>
        <v>M:\IE\Projects\Nuffield via NFER AI and automation\Data\Results\Workbooks\LEPs\HE_LEP\[HE_LEP_MainTables.Main.xlsm]Manager</v>
      </c>
      <c r="CS96" s="91" t="str">
        <f ca="1">CELL("filename")</f>
        <v>M:\IE\Projects\Nuffield via NFER AI and automation\Data\Results\Workbooks\LEPs\HE_LEP\[HE_LEP_MainTables.Main.xlsm]Manager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96795AE-844F-49F3-9EC9-F7CE4560DAE9}"/>
</file>

<file path=customXml/itemProps2.xml><?xml version="1.0" encoding="utf-8"?>
<ds:datastoreItem xmlns:ds="http://schemas.openxmlformats.org/officeDocument/2006/customXml" ds:itemID="{37D88771-D3C0-4B0B-9126-3445F744056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2024-02-29T15:51:56Z</dcterms:modified>
</cp:coreProperties>
</file>